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SEPTIEMBRE/FIRMA/"/>
    </mc:Choice>
  </mc:AlternateContent>
  <xr:revisionPtr revIDLastSave="0" documentId="8_{B99E4938-6A59-448E-9D80-A8027B5D32AD}" xr6:coauthVersionLast="47" xr6:coauthVersionMax="47" xr10:uidLastSave="{00000000-0000-0000-0000-000000000000}"/>
  <bookViews>
    <workbookView xWindow="-120" yWindow="-120" windowWidth="20730" windowHeight="11160" tabRatio="850" firstSheet="1" activeTab="8" xr2:uid="{B8EA5CF2-BA3A-41B8-AE20-3B59FEF0D718}"/>
  </bookViews>
  <sheets>
    <sheet name="ENE 2022" sheetId="1" r:id="rId1"/>
    <sheet name="FEB 2022" sheetId="2" r:id="rId2"/>
    <sheet name="MAR 2022" sheetId="3" r:id="rId3"/>
    <sheet name="ABR 2022" sheetId="6" r:id="rId4"/>
    <sheet name="MAYO 2022" sheetId="7" r:id="rId5"/>
    <sheet name="JUNIO 2022" sheetId="8" r:id="rId6"/>
    <sheet name="JULIO 2022 " sheetId="9" r:id="rId7"/>
    <sheet name="AGOSTO 2022" sheetId="10" r:id="rId8"/>
    <sheet name="SEPTIEMBRE 2022" sheetId="11" r:id="rId9"/>
  </sheets>
  <definedNames>
    <definedName name="_xlnm._FilterDatabase" localSheetId="3" hidden="1">'ABR 2022'!$A$6:$M$35</definedName>
    <definedName name="_xlnm._FilterDatabase" localSheetId="7" hidden="1">'AGOSTO 2022'!$N$1:$N$58</definedName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6" hidden="1">'JULIO 2022 '!$N$1:$N$58</definedName>
    <definedName name="_xlnm._FilterDatabase" localSheetId="5" hidden="1">'JUNIO 2022'!$A$6:$M$41</definedName>
    <definedName name="_xlnm._FilterDatabase" localSheetId="2" hidden="1">'MAR 2022'!$A$6:$L$36</definedName>
    <definedName name="_xlnm._FilterDatabase" localSheetId="4" hidden="1">'MAYO 2022'!$A$6:$M$38</definedName>
    <definedName name="_xlnm._FilterDatabase" localSheetId="8" hidden="1">'SEPTIEMBRE 2022'!$N$1:$N$58</definedName>
    <definedName name="_xlnm.Print_Area" localSheetId="3">'ABR 2022'!$A$1:$M$36</definedName>
    <definedName name="_xlnm.Print_Area" localSheetId="7">'AGOSTO 2022'!$A:$M</definedName>
    <definedName name="_xlnm.Print_Area" localSheetId="0">'ENE 2022'!$A$1:$M$33</definedName>
    <definedName name="_xlnm.Print_Area" localSheetId="1">'FEB 2022'!$A$1:$M$33</definedName>
    <definedName name="_xlnm.Print_Area" localSheetId="6">'JULIO 2022 '!$A$1:$M$46</definedName>
    <definedName name="_xlnm.Print_Area" localSheetId="5">'JUNIO 2022'!$A$1:$M$42</definedName>
    <definedName name="_xlnm.Print_Area" localSheetId="2">'MAR 2022'!$A$1:$M$36</definedName>
    <definedName name="_xlnm.Print_Area" localSheetId="4">'MAYO 2022'!$A$1:$M$39</definedName>
    <definedName name="_xlnm.Print_Area" localSheetId="8">'SEPTIEMBRE 2022'!$A:$M</definedName>
    <definedName name="_xlnm.Print_Titles" localSheetId="3">'ABR 2022'!$1:$7</definedName>
    <definedName name="_xlnm.Print_Titles" localSheetId="7">'AGOSTO 2022'!$1:$7</definedName>
    <definedName name="_xlnm.Print_Titles" localSheetId="0">'ENE 2022'!$1:$7</definedName>
    <definedName name="_xlnm.Print_Titles" localSheetId="1">'FEB 2022'!$1:$7</definedName>
    <definedName name="_xlnm.Print_Titles" localSheetId="6">'JULIO 2022 '!$1:$7</definedName>
    <definedName name="_xlnm.Print_Titles" localSheetId="5">'JUNIO 2022'!$1:$7</definedName>
    <definedName name="_xlnm.Print_Titles" localSheetId="2">'MAR 2022'!$1:$7</definedName>
    <definedName name="_xlnm.Print_Titles" localSheetId="4">'MAYO 2022'!$1:$7</definedName>
    <definedName name="_xlnm.Print_Titles" localSheetId="8">'SEPTIEMBRE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11" l="1"/>
  <c r="K17" i="11"/>
  <c r="L19" i="11"/>
  <c r="L18" i="11"/>
  <c r="K44" i="10" l="1"/>
  <c r="K43" i="10"/>
  <c r="K42" i="10"/>
  <c r="K40" i="8"/>
  <c r="K39" i="8"/>
  <c r="L44" i="11"/>
  <c r="L43" i="11"/>
  <c r="K42" i="11"/>
  <c r="K44" i="11"/>
  <c r="K43" i="11"/>
  <c r="I14" i="11" l="1"/>
  <c r="I13" i="11" s="1"/>
  <c r="K13" i="11" s="1"/>
  <c r="M13" i="11" s="1"/>
  <c r="I22" i="11"/>
  <c r="K22" i="11" s="1"/>
  <c r="I31" i="11"/>
  <c r="K31" i="11" s="1"/>
  <c r="I32" i="11"/>
  <c r="I34" i="11"/>
  <c r="F44" i="11"/>
  <c r="G44" i="11" s="1"/>
  <c r="M44" i="11" s="1"/>
  <c r="F43" i="11"/>
  <c r="G43" i="11" s="1"/>
  <c r="M42" i="11"/>
  <c r="L42" i="11"/>
  <c r="G42" i="11"/>
  <c r="F42" i="11"/>
  <c r="J41" i="11"/>
  <c r="I41" i="11"/>
  <c r="D41" i="11"/>
  <c r="F41" i="11" s="1"/>
  <c r="C41" i="11"/>
  <c r="K40" i="11"/>
  <c r="F40" i="11"/>
  <c r="G40" i="11" s="1"/>
  <c r="K39" i="11"/>
  <c r="J39" i="11"/>
  <c r="F39" i="11"/>
  <c r="G39" i="11" s="1"/>
  <c r="F38" i="11"/>
  <c r="G38" i="11" s="1"/>
  <c r="K37" i="11"/>
  <c r="F37" i="11"/>
  <c r="G37" i="11" s="1"/>
  <c r="L37" i="11" s="1"/>
  <c r="J36" i="11"/>
  <c r="I36" i="11"/>
  <c r="I35" i="11" s="1"/>
  <c r="K35" i="11" s="1"/>
  <c r="F36" i="11"/>
  <c r="G36" i="11" s="1"/>
  <c r="J35" i="11"/>
  <c r="E35" i="11"/>
  <c r="D35" i="11"/>
  <c r="F35" i="11" s="1"/>
  <c r="G35" i="11" s="1"/>
  <c r="C35" i="11"/>
  <c r="K34" i="11"/>
  <c r="G34" i="11"/>
  <c r="L34" i="11" s="1"/>
  <c r="L33" i="11" s="1"/>
  <c r="F34" i="11"/>
  <c r="J33" i="11"/>
  <c r="I33" i="11"/>
  <c r="K33" i="11" s="1"/>
  <c r="E33" i="11"/>
  <c r="D33" i="11"/>
  <c r="F33" i="11" s="1"/>
  <c r="G33" i="11" s="1"/>
  <c r="K32" i="11"/>
  <c r="E32" i="11"/>
  <c r="E31" i="11" s="1"/>
  <c r="E30" i="11" s="1"/>
  <c r="E29" i="11" s="1"/>
  <c r="E28" i="11" s="1"/>
  <c r="E27" i="11" s="1"/>
  <c r="E22" i="11" s="1"/>
  <c r="E21" i="11" s="1"/>
  <c r="E20" i="11" s="1"/>
  <c r="E19" i="11" s="1"/>
  <c r="E18" i="11" s="1"/>
  <c r="E14" i="11" s="1"/>
  <c r="J28" i="11"/>
  <c r="J27" i="11" s="1"/>
  <c r="K26" i="11"/>
  <c r="K25" i="11" s="1"/>
  <c r="K23" i="11" s="1"/>
  <c r="G26" i="11"/>
  <c r="L26" i="11" s="1"/>
  <c r="L25" i="11" s="1"/>
  <c r="F26" i="11"/>
  <c r="J25" i="11"/>
  <c r="J23" i="11" s="1"/>
  <c r="J12" i="11" s="1"/>
  <c r="J11" i="11" s="1"/>
  <c r="J10" i="11" s="1"/>
  <c r="J9" i="11" s="1"/>
  <c r="J8" i="11" s="1"/>
  <c r="J45" i="11" s="1"/>
  <c r="F25" i="11"/>
  <c r="G25" i="11" s="1"/>
  <c r="K24" i="11"/>
  <c r="F24" i="11"/>
  <c r="G24" i="11" s="1"/>
  <c r="I23" i="11"/>
  <c r="F23" i="11"/>
  <c r="I21" i="11"/>
  <c r="K21" i="11" s="1"/>
  <c r="I17" i="11"/>
  <c r="L16" i="11" s="1"/>
  <c r="L15" i="11" s="1"/>
  <c r="F17" i="11"/>
  <c r="J16" i="11"/>
  <c r="J15" i="11" s="1"/>
  <c r="I16" i="11"/>
  <c r="I15" i="11" s="1"/>
  <c r="G16" i="11"/>
  <c r="E16" i="11"/>
  <c r="D16" i="11"/>
  <c r="C16" i="11"/>
  <c r="C15" i="11" s="1"/>
  <c r="G15" i="11"/>
  <c r="E15" i="11"/>
  <c r="F13" i="11"/>
  <c r="G13" i="11" s="1"/>
  <c r="C13" i="11"/>
  <c r="E12" i="11"/>
  <c r="E11" i="11" s="1"/>
  <c r="E10" i="11" s="1"/>
  <c r="E9" i="11" s="1"/>
  <c r="E8" i="11" s="1"/>
  <c r="E45" i="11" s="1"/>
  <c r="D12" i="11"/>
  <c r="C12" i="11"/>
  <c r="C11" i="11" s="1"/>
  <c r="C10" i="11" s="1"/>
  <c r="C9" i="11" s="1"/>
  <c r="C8" i="11" s="1"/>
  <c r="D11" i="11"/>
  <c r="M43" i="10"/>
  <c r="M44" i="10"/>
  <c r="M45" i="10"/>
  <c r="K45" i="10"/>
  <c r="M42" i="10"/>
  <c r="M41" i="10"/>
  <c r="M14" i="10"/>
  <c r="M13" i="10"/>
  <c r="M12" i="10"/>
  <c r="M11" i="10"/>
  <c r="M10" i="10"/>
  <c r="M9" i="10"/>
  <c r="M8" i="10"/>
  <c r="H42" i="10"/>
  <c r="J45" i="10"/>
  <c r="I45" i="10"/>
  <c r="K41" i="11" l="1"/>
  <c r="I20" i="11"/>
  <c r="C45" i="11"/>
  <c r="L23" i="11"/>
  <c r="L41" i="11"/>
  <c r="L24" i="11"/>
  <c r="G12" i="11"/>
  <c r="L13" i="11"/>
  <c r="L35" i="11"/>
  <c r="L40" i="11"/>
  <c r="L39" i="11" s="1"/>
  <c r="K14" i="11"/>
  <c r="K16" i="11"/>
  <c r="K15" i="11" s="1"/>
  <c r="G41" i="11"/>
  <c r="I30" i="11"/>
  <c r="K36" i="11"/>
  <c r="L36" i="11" s="1"/>
  <c r="F16" i="11"/>
  <c r="D15" i="11"/>
  <c r="F15" i="11" s="1"/>
  <c r="F11" i="11"/>
  <c r="D10" i="11"/>
  <c r="F12" i="11"/>
  <c r="D32" i="11"/>
  <c r="K38" i="11"/>
  <c r="L38" i="11" s="1"/>
  <c r="M43" i="11"/>
  <c r="I14" i="10"/>
  <c r="K14" i="10" s="1"/>
  <c r="I22" i="10"/>
  <c r="K25" i="10"/>
  <c r="I31" i="10"/>
  <c r="K31" i="10" s="1"/>
  <c r="I32" i="10"/>
  <c r="I34" i="10"/>
  <c r="F44" i="10"/>
  <c r="G44" i="10" s="1"/>
  <c r="G43" i="10"/>
  <c r="F43" i="10"/>
  <c r="F42" i="10"/>
  <c r="G42" i="10" s="1"/>
  <c r="J41" i="10"/>
  <c r="I41" i="10"/>
  <c r="K41" i="10" s="1"/>
  <c r="D41" i="10"/>
  <c r="F41" i="10" s="1"/>
  <c r="G41" i="10" s="1"/>
  <c r="C41" i="10"/>
  <c r="K40" i="10"/>
  <c r="F40" i="10"/>
  <c r="G40" i="10" s="1"/>
  <c r="L40" i="10" s="1"/>
  <c r="L39" i="10" s="1"/>
  <c r="K39" i="10"/>
  <c r="J39" i="10"/>
  <c r="J35" i="10" s="1"/>
  <c r="J27" i="10" s="1"/>
  <c r="F39" i="10"/>
  <c r="G39" i="10" s="1"/>
  <c r="G38" i="10"/>
  <c r="F38" i="10"/>
  <c r="K37" i="10"/>
  <c r="F37" i="10"/>
  <c r="G37" i="10" s="1"/>
  <c r="J36" i="10"/>
  <c r="I36" i="10"/>
  <c r="K36" i="10" s="1"/>
  <c r="G36" i="10"/>
  <c r="F36" i="10"/>
  <c r="I35" i="10"/>
  <c r="E35" i="10"/>
  <c r="D35" i="10"/>
  <c r="F35" i="10" s="1"/>
  <c r="C35" i="10"/>
  <c r="G35" i="10" s="1"/>
  <c r="K34" i="10"/>
  <c r="F34" i="10"/>
  <c r="G34" i="10" s="1"/>
  <c r="J33" i="10"/>
  <c r="J28" i="10" s="1"/>
  <c r="I33" i="10"/>
  <c r="K33" i="10" s="1"/>
  <c r="F33" i="10"/>
  <c r="G33" i="10" s="1"/>
  <c r="E33" i="10"/>
  <c r="D33" i="10"/>
  <c r="K32" i="10"/>
  <c r="L32" i="10" s="1"/>
  <c r="E32" i="10"/>
  <c r="D32" i="10"/>
  <c r="F32" i="10" s="1"/>
  <c r="G32" i="10" s="1"/>
  <c r="E31" i="10"/>
  <c r="E30" i="10" s="1"/>
  <c r="E29" i="10" s="1"/>
  <c r="E28" i="10" s="1"/>
  <c r="E27" i="10" s="1"/>
  <c r="E22" i="10" s="1"/>
  <c r="E21" i="10" s="1"/>
  <c r="E20" i="10" s="1"/>
  <c r="E19" i="10" s="1"/>
  <c r="E18" i="10" s="1"/>
  <c r="E14" i="10" s="1"/>
  <c r="D31" i="10"/>
  <c r="D30" i="10" s="1"/>
  <c r="F30" i="10" s="1"/>
  <c r="G30" i="10" s="1"/>
  <c r="K26" i="10"/>
  <c r="K23" i="10" s="1"/>
  <c r="F26" i="10"/>
  <c r="G26" i="10" s="1"/>
  <c r="J25" i="10"/>
  <c r="F25" i="10"/>
  <c r="G25" i="10" s="1"/>
  <c r="L24" i="10"/>
  <c r="K24" i="10"/>
  <c r="F24" i="10"/>
  <c r="G24" i="10" s="1"/>
  <c r="J23" i="10"/>
  <c r="I23" i="10"/>
  <c r="F23" i="10"/>
  <c r="I21" i="10"/>
  <c r="I20" i="10" s="1"/>
  <c r="L17" i="10"/>
  <c r="L16" i="10" s="1"/>
  <c r="L15" i="10" s="1"/>
  <c r="I17" i="10"/>
  <c r="K17" i="10" s="1"/>
  <c r="F17" i="10"/>
  <c r="K16" i="10"/>
  <c r="K15" i="10" s="1"/>
  <c r="J16" i="10"/>
  <c r="I16" i="10"/>
  <c r="G16" i="10"/>
  <c r="G15" i="10" s="1"/>
  <c r="E16" i="10"/>
  <c r="E15" i="10" s="1"/>
  <c r="F15" i="10" s="1"/>
  <c r="D16" i="10"/>
  <c r="C16" i="10"/>
  <c r="J15" i="10"/>
  <c r="I15" i="10"/>
  <c r="D15" i="10"/>
  <c r="C15" i="10"/>
  <c r="F13" i="10"/>
  <c r="C13" i="10"/>
  <c r="F12" i="10"/>
  <c r="E12" i="10"/>
  <c r="D12" i="10"/>
  <c r="D11" i="10" s="1"/>
  <c r="D10" i="10" s="1"/>
  <c r="C12" i="10"/>
  <c r="C11" i="10" s="1"/>
  <c r="C10" i="10" s="1"/>
  <c r="C9" i="10" s="1"/>
  <c r="C8" i="10" s="1"/>
  <c r="E11" i="10"/>
  <c r="F11" i="10" s="1"/>
  <c r="E10" i="10"/>
  <c r="E9" i="10" s="1"/>
  <c r="E8" i="10" s="1"/>
  <c r="E45" i="10" s="1"/>
  <c r="K24" i="9"/>
  <c r="I19" i="11" l="1"/>
  <c r="K20" i="11"/>
  <c r="D9" i="11"/>
  <c r="F10" i="11"/>
  <c r="G11" i="11"/>
  <c r="I29" i="11"/>
  <c r="K30" i="11"/>
  <c r="M14" i="11"/>
  <c r="L14" i="11"/>
  <c r="D31" i="11"/>
  <c r="F32" i="11"/>
  <c r="G32" i="11" s="1"/>
  <c r="M41" i="11"/>
  <c r="L34" i="10"/>
  <c r="L33" i="10" s="1"/>
  <c r="K20" i="10"/>
  <c r="I19" i="10"/>
  <c r="C45" i="10"/>
  <c r="L14" i="10"/>
  <c r="L37" i="10"/>
  <c r="L44" i="10"/>
  <c r="D9" i="10"/>
  <c r="F10" i="10"/>
  <c r="K35" i="10"/>
  <c r="L35" i="10" s="1"/>
  <c r="L42" i="10"/>
  <c r="I13" i="10"/>
  <c r="L26" i="10"/>
  <c r="L25" i="10" s="1"/>
  <c r="L23" i="10" s="1"/>
  <c r="J12" i="10"/>
  <c r="J11" i="10" s="1"/>
  <c r="J10" i="10" s="1"/>
  <c r="J9" i="10" s="1"/>
  <c r="J8" i="10" s="1"/>
  <c r="F31" i="10"/>
  <c r="G31" i="10" s="1"/>
  <c r="L43" i="10"/>
  <c r="L38" i="10"/>
  <c r="F16" i="10"/>
  <c r="K21" i="10"/>
  <c r="K22" i="10"/>
  <c r="D29" i="10"/>
  <c r="K38" i="10"/>
  <c r="L36" i="10"/>
  <c r="G13" i="10"/>
  <c r="I30" i="10"/>
  <c r="M45" i="9"/>
  <c r="M41" i="8"/>
  <c r="M38" i="7"/>
  <c r="M35" i="6"/>
  <c r="M14" i="9"/>
  <c r="M13" i="9"/>
  <c r="M12" i="9"/>
  <c r="M11" i="9"/>
  <c r="M10" i="9"/>
  <c r="M9" i="9"/>
  <c r="M8" i="9"/>
  <c r="M41" i="9"/>
  <c r="M42" i="9"/>
  <c r="M43" i="9"/>
  <c r="M44" i="9"/>
  <c r="O30" i="7"/>
  <c r="I18" i="11" l="1"/>
  <c r="K19" i="11"/>
  <c r="L32" i="11"/>
  <c r="D8" i="11"/>
  <c r="F9" i="11"/>
  <c r="K29" i="11"/>
  <c r="I28" i="11"/>
  <c r="F31" i="11"/>
  <c r="G31" i="11" s="1"/>
  <c r="D30" i="11"/>
  <c r="G10" i="11"/>
  <c r="K30" i="10"/>
  <c r="L30" i="10" s="1"/>
  <c r="I29" i="10"/>
  <c r="I18" i="10"/>
  <c r="K18" i="10" s="1"/>
  <c r="L18" i="10" s="1"/>
  <c r="K19" i="10"/>
  <c r="G12" i="10"/>
  <c r="K13" i="10"/>
  <c r="D28" i="10"/>
  <c r="F29" i="10"/>
  <c r="G29" i="10" s="1"/>
  <c r="D8" i="10"/>
  <c r="F9" i="10"/>
  <c r="L31" i="10"/>
  <c r="L41" i="10"/>
  <c r="L45" i="10" s="1"/>
  <c r="L14" i="9"/>
  <c r="C8" i="9"/>
  <c r="K12" i="9"/>
  <c r="I12" i="9"/>
  <c r="I14" i="9"/>
  <c r="L17" i="9"/>
  <c r="I17" i="9"/>
  <c r="L22" i="9"/>
  <c r="I22" i="9"/>
  <c r="K22" i="9" s="1"/>
  <c r="L23" i="9"/>
  <c r="K23" i="9"/>
  <c r="I23" i="9"/>
  <c r="L24" i="9"/>
  <c r="G24" i="9"/>
  <c r="F24" i="9"/>
  <c r="I31" i="9"/>
  <c r="K31" i="9" s="1"/>
  <c r="I32" i="9"/>
  <c r="K32" i="9" s="1"/>
  <c r="I34" i="9"/>
  <c r="J36" i="9"/>
  <c r="J39" i="9"/>
  <c r="J35" i="9" s="1"/>
  <c r="K40" i="9"/>
  <c r="K39" i="9" s="1"/>
  <c r="F9" i="9"/>
  <c r="F13" i="9"/>
  <c r="F15" i="9"/>
  <c r="F17" i="9"/>
  <c r="F23" i="9"/>
  <c r="F25" i="9"/>
  <c r="F26" i="9"/>
  <c r="G26" i="9" s="1"/>
  <c r="F34" i="9"/>
  <c r="F36" i="9"/>
  <c r="F37" i="9"/>
  <c r="F38" i="9"/>
  <c r="G38" i="9" s="1"/>
  <c r="F39" i="9"/>
  <c r="G39" i="9" s="1"/>
  <c r="F40" i="9"/>
  <c r="G40" i="9" s="1"/>
  <c r="F42" i="9"/>
  <c r="F43" i="9"/>
  <c r="F44" i="9"/>
  <c r="G44" i="9" s="1"/>
  <c r="F8" i="9"/>
  <c r="G37" i="9"/>
  <c r="K44" i="9"/>
  <c r="K43" i="9"/>
  <c r="G43" i="9"/>
  <c r="K42" i="9"/>
  <c r="G42" i="9"/>
  <c r="J41" i="9"/>
  <c r="I41" i="9"/>
  <c r="D41" i="9"/>
  <c r="F41" i="9" s="1"/>
  <c r="C41" i="9"/>
  <c r="K37" i="9"/>
  <c r="I36" i="9"/>
  <c r="I35" i="9" s="1"/>
  <c r="E35" i="9"/>
  <c r="D35" i="9"/>
  <c r="F35" i="9" s="1"/>
  <c r="C35" i="9"/>
  <c r="I33" i="9"/>
  <c r="J33" i="9"/>
  <c r="J28" i="9" s="1"/>
  <c r="E33" i="9"/>
  <c r="E32" i="9" s="1"/>
  <c r="E31" i="9" s="1"/>
  <c r="E30" i="9" s="1"/>
  <c r="E29" i="9" s="1"/>
  <c r="E28" i="9" s="1"/>
  <c r="E27" i="9" s="1"/>
  <c r="E22" i="9" s="1"/>
  <c r="E21" i="9" s="1"/>
  <c r="E20" i="9" s="1"/>
  <c r="E19" i="9" s="1"/>
  <c r="E18" i="9" s="1"/>
  <c r="E14" i="9" s="1"/>
  <c r="F14" i="9" s="1"/>
  <c r="D33" i="9"/>
  <c r="D32" i="9" s="1"/>
  <c r="D31" i="9" s="1"/>
  <c r="D30" i="9" s="1"/>
  <c r="D29" i="9" s="1"/>
  <c r="D28" i="9" s="1"/>
  <c r="D27" i="9" s="1"/>
  <c r="D22" i="9" s="1"/>
  <c r="D21" i="9" s="1"/>
  <c r="D20" i="9" s="1"/>
  <c r="D19" i="9" s="1"/>
  <c r="D18" i="9" s="1"/>
  <c r="D14" i="9" s="1"/>
  <c r="K26" i="9"/>
  <c r="K25" i="9" s="1"/>
  <c r="J25" i="9"/>
  <c r="J23" i="9" s="1"/>
  <c r="L16" i="9"/>
  <c r="L15" i="9" s="1"/>
  <c r="K17" i="9"/>
  <c r="K16" i="9" s="1"/>
  <c r="K15" i="9" s="1"/>
  <c r="J16" i="9"/>
  <c r="J15" i="9" s="1"/>
  <c r="I16" i="9"/>
  <c r="I15" i="9" s="1"/>
  <c r="G16" i="9"/>
  <c r="E16" i="9"/>
  <c r="E15" i="9" s="1"/>
  <c r="D16" i="9"/>
  <c r="D15" i="9" s="1"/>
  <c r="C16" i="9"/>
  <c r="C15" i="9" s="1"/>
  <c r="G15" i="9"/>
  <c r="K14" i="9"/>
  <c r="C13" i="9"/>
  <c r="E12" i="9"/>
  <c r="E11" i="9" s="1"/>
  <c r="E10" i="9" s="1"/>
  <c r="E9" i="9" s="1"/>
  <c r="E8" i="9" s="1"/>
  <c r="E45" i="9" s="1"/>
  <c r="D12" i="9"/>
  <c r="D11" i="9" s="1"/>
  <c r="D10" i="9" s="1"/>
  <c r="D9" i="9" s="1"/>
  <c r="D8" i="9" s="1"/>
  <c r="D45" i="9" s="1"/>
  <c r="F45" i="9" s="1"/>
  <c r="M14" i="2"/>
  <c r="M13" i="8"/>
  <c r="M12" i="8"/>
  <c r="K41" i="8"/>
  <c r="L39" i="8"/>
  <c r="K18" i="11" l="1"/>
  <c r="I12" i="11"/>
  <c r="G9" i="11"/>
  <c r="D45" i="11"/>
  <c r="F45" i="11" s="1"/>
  <c r="F8" i="11"/>
  <c r="G8" i="11" s="1"/>
  <c r="I27" i="11"/>
  <c r="K28" i="11"/>
  <c r="F30" i="11"/>
  <c r="G30" i="11" s="1"/>
  <c r="D29" i="11"/>
  <c r="L31" i="11"/>
  <c r="L13" i="10"/>
  <c r="I12" i="10"/>
  <c r="K12" i="10" s="1"/>
  <c r="F8" i="10"/>
  <c r="G8" i="10" s="1"/>
  <c r="D45" i="10"/>
  <c r="F45" i="10" s="1"/>
  <c r="F28" i="10"/>
  <c r="G28" i="10" s="1"/>
  <c r="D27" i="10"/>
  <c r="I28" i="10"/>
  <c r="K29" i="10"/>
  <c r="L29" i="10" s="1"/>
  <c r="G11" i="10"/>
  <c r="K38" i="9"/>
  <c r="L38" i="9"/>
  <c r="J27" i="9"/>
  <c r="L40" i="9"/>
  <c r="L39" i="9" s="1"/>
  <c r="F20" i="9"/>
  <c r="F32" i="9"/>
  <c r="F19" i="9"/>
  <c r="F28" i="9"/>
  <c r="F33" i="9"/>
  <c r="F31" i="9"/>
  <c r="F18" i="9"/>
  <c r="F12" i="9"/>
  <c r="F21" i="9"/>
  <c r="F30" i="9"/>
  <c r="F11" i="9"/>
  <c r="F27" i="9"/>
  <c r="F29" i="9"/>
  <c r="F22" i="9"/>
  <c r="F16" i="9"/>
  <c r="F10" i="9"/>
  <c r="G13" i="9"/>
  <c r="I30" i="9"/>
  <c r="I21" i="9"/>
  <c r="I20" i="9" s="1"/>
  <c r="K20" i="9" s="1"/>
  <c r="J12" i="9"/>
  <c r="J11" i="9" s="1"/>
  <c r="J10" i="9" s="1"/>
  <c r="J9" i="9" s="1"/>
  <c r="J8" i="9" s="1"/>
  <c r="J45" i="9" s="1"/>
  <c r="K33" i="9"/>
  <c r="C12" i="9"/>
  <c r="C11" i="9" s="1"/>
  <c r="C10" i="9" s="1"/>
  <c r="C9" i="9" s="1"/>
  <c r="G8" i="9" s="1"/>
  <c r="K36" i="9"/>
  <c r="I13" i="9"/>
  <c r="K13" i="9" s="1"/>
  <c r="K41" i="9"/>
  <c r="K35" i="9"/>
  <c r="L44" i="9"/>
  <c r="K34" i="9"/>
  <c r="L26" i="9"/>
  <c r="L25" i="9" s="1"/>
  <c r="L43" i="9"/>
  <c r="L42" i="9"/>
  <c r="G12" i="9"/>
  <c r="G41" i="9"/>
  <c r="L13" i="8"/>
  <c r="I11" i="11" l="1"/>
  <c r="K11" i="11" s="1"/>
  <c r="K12" i="11"/>
  <c r="K27" i="11"/>
  <c r="I10" i="11"/>
  <c r="G45" i="11"/>
  <c r="H8" i="11"/>
  <c r="F29" i="11"/>
  <c r="G29" i="11" s="1"/>
  <c r="D28" i="11"/>
  <c r="H9" i="11"/>
  <c r="L30" i="11"/>
  <c r="H30" i="11"/>
  <c r="I11" i="10"/>
  <c r="L12" i="10"/>
  <c r="G10" i="10"/>
  <c r="F27" i="10"/>
  <c r="G27" i="10" s="1"/>
  <c r="D22" i="10"/>
  <c r="I27" i="10"/>
  <c r="K27" i="10" s="1"/>
  <c r="K28" i="10"/>
  <c r="L28" i="10" s="1"/>
  <c r="K11" i="10"/>
  <c r="G45" i="10"/>
  <c r="C45" i="9"/>
  <c r="I29" i="9"/>
  <c r="K30" i="9"/>
  <c r="I19" i="9"/>
  <c r="K19" i="9" s="1"/>
  <c r="K21" i="9"/>
  <c r="L13" i="9"/>
  <c r="L41" i="9"/>
  <c r="G36" i="9"/>
  <c r="G11" i="9"/>
  <c r="G45" i="9"/>
  <c r="H24" i="9" s="1"/>
  <c r="L37" i="9"/>
  <c r="J12" i="8"/>
  <c r="J11" i="8" s="1"/>
  <c r="I14" i="8"/>
  <c r="I22" i="8"/>
  <c r="L23" i="8"/>
  <c r="K23" i="8"/>
  <c r="J23" i="8"/>
  <c r="H23" i="8"/>
  <c r="F23" i="8"/>
  <c r="J24" i="8"/>
  <c r="K25" i="8"/>
  <c r="K24" i="8" s="1"/>
  <c r="F25" i="8"/>
  <c r="G25" i="8" s="1"/>
  <c r="I30" i="8"/>
  <c r="I31" i="8"/>
  <c r="K31" i="8" s="1"/>
  <c r="I33" i="8"/>
  <c r="I32" i="8" s="1"/>
  <c r="G40" i="8"/>
  <c r="G39" i="8"/>
  <c r="K38" i="8"/>
  <c r="G38" i="8"/>
  <c r="J37" i="8"/>
  <c r="I37" i="8"/>
  <c r="D37" i="8"/>
  <c r="F37" i="8" s="1"/>
  <c r="F36" i="8" s="1"/>
  <c r="C37" i="8"/>
  <c r="K36" i="8"/>
  <c r="J35" i="8"/>
  <c r="J34" i="8" s="1"/>
  <c r="I35" i="8"/>
  <c r="I34" i="8" s="1"/>
  <c r="E34" i="8"/>
  <c r="D34" i="8"/>
  <c r="C34" i="8"/>
  <c r="J32" i="8"/>
  <c r="J27" i="8" s="1"/>
  <c r="J26" i="8" s="1"/>
  <c r="E32" i="8"/>
  <c r="E31" i="8" s="1"/>
  <c r="E30" i="8" s="1"/>
  <c r="E29" i="8" s="1"/>
  <c r="E28" i="8" s="1"/>
  <c r="E27" i="8" s="1"/>
  <c r="E26" i="8" s="1"/>
  <c r="E22" i="8" s="1"/>
  <c r="E21" i="8" s="1"/>
  <c r="E20" i="8" s="1"/>
  <c r="E19" i="8" s="1"/>
  <c r="E18" i="8" s="1"/>
  <c r="E14" i="8" s="1"/>
  <c r="D32" i="8"/>
  <c r="D31" i="8" s="1"/>
  <c r="D30" i="8" s="1"/>
  <c r="D29" i="8" s="1"/>
  <c r="D28" i="8" s="1"/>
  <c r="D27" i="8" s="1"/>
  <c r="D26" i="8" s="1"/>
  <c r="D22" i="8" s="1"/>
  <c r="D21" i="8" s="1"/>
  <c r="D20" i="8" s="1"/>
  <c r="D19" i="8" s="1"/>
  <c r="D18" i="8" s="1"/>
  <c r="D14" i="8" s="1"/>
  <c r="I21" i="8"/>
  <c r="K21" i="8" s="1"/>
  <c r="L17" i="8"/>
  <c r="L16" i="8" s="1"/>
  <c r="L15" i="8" s="1"/>
  <c r="K17" i="8"/>
  <c r="K16" i="8" s="1"/>
  <c r="K15" i="8" s="1"/>
  <c r="J16" i="8"/>
  <c r="I16" i="8"/>
  <c r="I15" i="8" s="1"/>
  <c r="G16" i="8"/>
  <c r="G15" i="8" s="1"/>
  <c r="E16" i="8"/>
  <c r="E15" i="8" s="1"/>
  <c r="D16" i="8"/>
  <c r="D15" i="8" s="1"/>
  <c r="C16" i="8"/>
  <c r="C15" i="8" s="1"/>
  <c r="J15" i="8"/>
  <c r="K14" i="8"/>
  <c r="F13" i="8"/>
  <c r="F12" i="8" s="1"/>
  <c r="F11" i="8" s="1"/>
  <c r="F10" i="8" s="1"/>
  <c r="F9" i="8" s="1"/>
  <c r="F8" i="8" s="1"/>
  <c r="C13" i="8"/>
  <c r="E12" i="8"/>
  <c r="E11" i="8" s="1"/>
  <c r="E10" i="8" s="1"/>
  <c r="E9" i="8" s="1"/>
  <c r="E8" i="8" s="1"/>
  <c r="E41" i="8" s="1"/>
  <c r="D12" i="8"/>
  <c r="D11" i="8" s="1"/>
  <c r="D10" i="8" s="1"/>
  <c r="D9" i="8" s="1"/>
  <c r="D8" i="8" s="1"/>
  <c r="L38" i="7"/>
  <c r="K38" i="7"/>
  <c r="M34" i="7"/>
  <c r="G38" i="7"/>
  <c r="H38" i="7"/>
  <c r="M37" i="7"/>
  <c r="M36" i="7"/>
  <c r="M12" i="11" l="1"/>
  <c r="L12" i="11"/>
  <c r="M11" i="11"/>
  <c r="L11" i="11"/>
  <c r="H29" i="11"/>
  <c r="L29" i="11"/>
  <c r="H14" i="11"/>
  <c r="H42" i="11"/>
  <c r="H45" i="11"/>
  <c r="H23" i="11"/>
  <c r="H17" i="11"/>
  <c r="H16" i="11" s="1"/>
  <c r="H15" i="11" s="1"/>
  <c r="H18" i="11"/>
  <c r="H24" i="11"/>
  <c r="H34" i="11"/>
  <c r="H43" i="11"/>
  <c r="H35" i="11"/>
  <c r="H36" i="11"/>
  <c r="H33" i="11"/>
  <c r="H44" i="11"/>
  <c r="H39" i="11"/>
  <c r="H13" i="11"/>
  <c r="H40" i="11"/>
  <c r="H37" i="11"/>
  <c r="H38" i="11"/>
  <c r="H26" i="11"/>
  <c r="H25" i="11"/>
  <c r="H41" i="11"/>
  <c r="H12" i="11"/>
  <c r="H32" i="11"/>
  <c r="H11" i="11"/>
  <c r="H10" i="11"/>
  <c r="H31" i="11"/>
  <c r="K10" i="11"/>
  <c r="I9" i="11"/>
  <c r="F28" i="11"/>
  <c r="G28" i="11" s="1"/>
  <c r="D27" i="11"/>
  <c r="I10" i="10"/>
  <c r="K10" i="10" s="1"/>
  <c r="H23" i="10"/>
  <c r="H18" i="10"/>
  <c r="H17" i="10"/>
  <c r="H16" i="10" s="1"/>
  <c r="H15" i="10" s="1"/>
  <c r="H45" i="10"/>
  <c r="H14" i="10"/>
  <c r="H39" i="10"/>
  <c r="H44" i="10"/>
  <c r="H35" i="10"/>
  <c r="H30" i="10"/>
  <c r="H41" i="10"/>
  <c r="H40" i="10"/>
  <c r="H36" i="10"/>
  <c r="H34" i="10"/>
  <c r="H32" i="10"/>
  <c r="H43" i="10"/>
  <c r="H33" i="10"/>
  <c r="H25" i="10"/>
  <c r="H37" i="10"/>
  <c r="H24" i="10"/>
  <c r="H38" i="10"/>
  <c r="H26" i="10"/>
  <c r="H31" i="10"/>
  <c r="H13" i="10"/>
  <c r="H12" i="10"/>
  <c r="H29" i="10"/>
  <c r="F22" i="10"/>
  <c r="G22" i="10" s="1"/>
  <c r="D21" i="10"/>
  <c r="L11" i="10"/>
  <c r="H8" i="10"/>
  <c r="H10" i="10"/>
  <c r="G9" i="10"/>
  <c r="H28" i="10"/>
  <c r="L27" i="10"/>
  <c r="H27" i="10"/>
  <c r="H11" i="10"/>
  <c r="I18" i="9"/>
  <c r="K18" i="9" s="1"/>
  <c r="L18" i="9" s="1"/>
  <c r="I28" i="9"/>
  <c r="K29" i="9"/>
  <c r="H41" i="9"/>
  <c r="H39" i="9"/>
  <c r="H38" i="9"/>
  <c r="H40" i="9"/>
  <c r="H8" i="9"/>
  <c r="H37" i="9"/>
  <c r="H12" i="9"/>
  <c r="H14" i="9"/>
  <c r="H45" i="9"/>
  <c r="H42" i="9"/>
  <c r="H23" i="9"/>
  <c r="H17" i="9"/>
  <c r="H16" i="9" s="1"/>
  <c r="H15" i="9" s="1"/>
  <c r="H13" i="9"/>
  <c r="H18" i="9"/>
  <c r="H26" i="9"/>
  <c r="H43" i="9"/>
  <c r="H44" i="9"/>
  <c r="G35" i="9"/>
  <c r="G10" i="9"/>
  <c r="H11" i="9"/>
  <c r="H36" i="9"/>
  <c r="L36" i="9"/>
  <c r="I13" i="8"/>
  <c r="K13" i="8" s="1"/>
  <c r="K37" i="8"/>
  <c r="K34" i="8"/>
  <c r="M39" i="8"/>
  <c r="K35" i="8"/>
  <c r="L25" i="8"/>
  <c r="L24" i="8" s="1"/>
  <c r="I20" i="8"/>
  <c r="G13" i="8"/>
  <c r="G12" i="8" s="1"/>
  <c r="M40" i="8"/>
  <c r="K32" i="8"/>
  <c r="M38" i="8"/>
  <c r="K22" i="8"/>
  <c r="J10" i="8"/>
  <c r="J9" i="8" s="1"/>
  <c r="J8" i="8" s="1"/>
  <c r="J41" i="8" s="1"/>
  <c r="D41" i="8"/>
  <c r="F41" i="8"/>
  <c r="I29" i="8"/>
  <c r="K33" i="8"/>
  <c r="G36" i="8"/>
  <c r="F35" i="8"/>
  <c r="M14" i="8"/>
  <c r="L14" i="8"/>
  <c r="G37" i="8"/>
  <c r="M37" i="8" s="1"/>
  <c r="C12" i="8"/>
  <c r="C11" i="8" s="1"/>
  <c r="C10" i="8" s="1"/>
  <c r="C9" i="8" s="1"/>
  <c r="C8" i="8" s="1"/>
  <c r="G11" i="8"/>
  <c r="K30" i="8"/>
  <c r="L38" i="8"/>
  <c r="L40" i="8"/>
  <c r="L35" i="6"/>
  <c r="I8" i="11" l="1"/>
  <c r="K9" i="11"/>
  <c r="F27" i="11"/>
  <c r="G27" i="11" s="1"/>
  <c r="D22" i="11"/>
  <c r="M10" i="11"/>
  <c r="L10" i="11"/>
  <c r="L28" i="11"/>
  <c r="H28" i="11"/>
  <c r="I9" i="10"/>
  <c r="K9" i="10" s="1"/>
  <c r="I8" i="10"/>
  <c r="H9" i="10"/>
  <c r="L22" i="10"/>
  <c r="L21" i="10" s="1"/>
  <c r="L20" i="10" s="1"/>
  <c r="H22" i="10"/>
  <c r="L10" i="10"/>
  <c r="D20" i="10"/>
  <c r="F21" i="10"/>
  <c r="G21" i="10" s="1"/>
  <c r="H21" i="10" s="1"/>
  <c r="I27" i="9"/>
  <c r="K27" i="9" s="1"/>
  <c r="K28" i="9"/>
  <c r="G34" i="9"/>
  <c r="H10" i="9"/>
  <c r="G9" i="9"/>
  <c r="L35" i="9"/>
  <c r="H35" i="9"/>
  <c r="K20" i="8"/>
  <c r="I19" i="8"/>
  <c r="L37" i="8"/>
  <c r="K29" i="8"/>
  <c r="I28" i="8"/>
  <c r="F34" i="8"/>
  <c r="G35" i="8"/>
  <c r="G8" i="8"/>
  <c r="C41" i="8"/>
  <c r="L36" i="8"/>
  <c r="G10" i="8"/>
  <c r="I14" i="7"/>
  <c r="I23" i="7"/>
  <c r="I24" i="7"/>
  <c r="K27" i="7"/>
  <c r="I27" i="7"/>
  <c r="I28" i="7"/>
  <c r="I30" i="7"/>
  <c r="J31" i="7"/>
  <c r="I31" i="7"/>
  <c r="E31" i="7"/>
  <c r="D31" i="7"/>
  <c r="C31" i="7"/>
  <c r="J32" i="7"/>
  <c r="K32" i="7" s="1"/>
  <c r="I32" i="7"/>
  <c r="K31" i="7"/>
  <c r="K33" i="7"/>
  <c r="C34" i="7"/>
  <c r="D34" i="7"/>
  <c r="F34" i="7" s="1"/>
  <c r="F33" i="7" s="1"/>
  <c r="I34" i="7"/>
  <c r="J34" i="7"/>
  <c r="K30" i="7"/>
  <c r="K37" i="7"/>
  <c r="G37" i="7"/>
  <c r="K36" i="7"/>
  <c r="G36" i="7"/>
  <c r="K35" i="7"/>
  <c r="G35" i="7"/>
  <c r="J29" i="7"/>
  <c r="J24" i="7" s="1"/>
  <c r="J23" i="7" s="1"/>
  <c r="E29" i="7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4" i="7" s="1"/>
  <c r="D29" i="7"/>
  <c r="D28" i="7" s="1"/>
  <c r="D27" i="7" s="1"/>
  <c r="D26" i="7" s="1"/>
  <c r="D25" i="7" s="1"/>
  <c r="D24" i="7" s="1"/>
  <c r="D23" i="7" s="1"/>
  <c r="D22" i="7" s="1"/>
  <c r="D21" i="7" s="1"/>
  <c r="D20" i="7" s="1"/>
  <c r="D19" i="7" s="1"/>
  <c r="D18" i="7" s="1"/>
  <c r="D14" i="7" s="1"/>
  <c r="I22" i="7"/>
  <c r="I21" i="7" s="1"/>
  <c r="I20" i="7" s="1"/>
  <c r="K20" i="7" s="1"/>
  <c r="L17" i="7"/>
  <c r="L16" i="7" s="1"/>
  <c r="L15" i="7" s="1"/>
  <c r="K17" i="7"/>
  <c r="K16" i="7" s="1"/>
  <c r="K15" i="7" s="1"/>
  <c r="J16" i="7"/>
  <c r="J15" i="7" s="1"/>
  <c r="I16" i="7"/>
  <c r="I15" i="7" s="1"/>
  <c r="G16" i="7"/>
  <c r="G15" i="7" s="1"/>
  <c r="E16" i="7"/>
  <c r="E15" i="7" s="1"/>
  <c r="D16" i="7"/>
  <c r="D15" i="7" s="1"/>
  <c r="C16" i="7"/>
  <c r="C15" i="7" s="1"/>
  <c r="K14" i="7"/>
  <c r="L14" i="7" s="1"/>
  <c r="F13" i="7"/>
  <c r="F12" i="7" s="1"/>
  <c r="F11" i="7" s="1"/>
  <c r="F10" i="7" s="1"/>
  <c r="F9" i="7" s="1"/>
  <c r="F8" i="7" s="1"/>
  <c r="C13" i="7"/>
  <c r="J12" i="7"/>
  <c r="J11" i="7" s="1"/>
  <c r="E12" i="7"/>
  <c r="E11" i="7" s="1"/>
  <c r="E10" i="7" s="1"/>
  <c r="E9" i="7" s="1"/>
  <c r="E8" i="7" s="1"/>
  <c r="E38" i="7" s="1"/>
  <c r="D12" i="7"/>
  <c r="D11" i="7" s="1"/>
  <c r="D10" i="7" s="1"/>
  <c r="D9" i="7" s="1"/>
  <c r="D8" i="7" s="1"/>
  <c r="H35" i="6"/>
  <c r="H34" i="6"/>
  <c r="H33" i="6"/>
  <c r="H32" i="6"/>
  <c r="H35" i="3"/>
  <c r="H34" i="3"/>
  <c r="H33" i="3"/>
  <c r="H32" i="3"/>
  <c r="H31" i="3"/>
  <c r="H32" i="2"/>
  <c r="H31" i="2"/>
  <c r="H30" i="2"/>
  <c r="H29" i="2"/>
  <c r="H28" i="2"/>
  <c r="H32" i="1"/>
  <c r="M32" i="1"/>
  <c r="M32" i="2"/>
  <c r="M35" i="3"/>
  <c r="I22" i="6"/>
  <c r="I14" i="6"/>
  <c r="I13" i="6" s="1"/>
  <c r="M32" i="6"/>
  <c r="M34" i="3"/>
  <c r="M33" i="3"/>
  <c r="M32" i="3"/>
  <c r="M14" i="3"/>
  <c r="M31" i="2"/>
  <c r="M29" i="2"/>
  <c r="M14" i="1"/>
  <c r="M9" i="1"/>
  <c r="M10" i="1"/>
  <c r="M11" i="1"/>
  <c r="M12" i="1"/>
  <c r="M13" i="1"/>
  <c r="K34" i="6"/>
  <c r="M34" i="6" s="1"/>
  <c r="G34" i="6"/>
  <c r="K33" i="6"/>
  <c r="M33" i="6" s="1"/>
  <c r="G33" i="6"/>
  <c r="K32" i="6"/>
  <c r="G32" i="6"/>
  <c r="J31" i="6"/>
  <c r="I31" i="6"/>
  <c r="K31" i="6" s="1"/>
  <c r="D31" i="6"/>
  <c r="F31" i="6" s="1"/>
  <c r="C31" i="6"/>
  <c r="I30" i="6"/>
  <c r="K30" i="6" s="1"/>
  <c r="L30" i="6" s="1"/>
  <c r="L29" i="6" s="1"/>
  <c r="F30" i="6"/>
  <c r="F29" i="6" s="1"/>
  <c r="J29" i="6"/>
  <c r="J24" i="6" s="1"/>
  <c r="J23" i="6" s="1"/>
  <c r="E29" i="6"/>
  <c r="E28" i="6" s="1"/>
  <c r="E27" i="6" s="1"/>
  <c r="E26" i="6" s="1"/>
  <c r="E25" i="6" s="1"/>
  <c r="E24" i="6" s="1"/>
  <c r="E23" i="6" s="1"/>
  <c r="E22" i="6" s="1"/>
  <c r="E21" i="6" s="1"/>
  <c r="E20" i="6" s="1"/>
  <c r="E19" i="6" s="1"/>
  <c r="E18" i="6" s="1"/>
  <c r="E14" i="6" s="1"/>
  <c r="D29" i="6"/>
  <c r="D28" i="6" s="1"/>
  <c r="D27" i="6" s="1"/>
  <c r="D26" i="6" s="1"/>
  <c r="D25" i="6" s="1"/>
  <c r="D24" i="6" s="1"/>
  <c r="D23" i="6" s="1"/>
  <c r="D22" i="6" s="1"/>
  <c r="D21" i="6" s="1"/>
  <c r="D20" i="6" s="1"/>
  <c r="D19" i="6" s="1"/>
  <c r="D18" i="6" s="1"/>
  <c r="D14" i="6" s="1"/>
  <c r="I28" i="6"/>
  <c r="K28" i="6" s="1"/>
  <c r="I27" i="6"/>
  <c r="K27" i="6" s="1"/>
  <c r="K22" i="6"/>
  <c r="L17" i="6"/>
  <c r="L16" i="6" s="1"/>
  <c r="L15" i="6" s="1"/>
  <c r="K17" i="6"/>
  <c r="K16" i="6" s="1"/>
  <c r="K15" i="6" s="1"/>
  <c r="J16" i="6"/>
  <c r="J15" i="6" s="1"/>
  <c r="I16" i="6"/>
  <c r="G16" i="6"/>
  <c r="G15" i="6" s="1"/>
  <c r="E16" i="6"/>
  <c r="E15" i="6" s="1"/>
  <c r="D16" i="6"/>
  <c r="D15" i="6" s="1"/>
  <c r="C16" i="6"/>
  <c r="C15" i="6" s="1"/>
  <c r="I15" i="6"/>
  <c r="K14" i="6"/>
  <c r="L14" i="6" s="1"/>
  <c r="F13" i="6"/>
  <c r="F12" i="6" s="1"/>
  <c r="F11" i="6" s="1"/>
  <c r="F10" i="6" s="1"/>
  <c r="F9" i="6" s="1"/>
  <c r="F8" i="6" s="1"/>
  <c r="F35" i="6" s="1"/>
  <c r="C13" i="6"/>
  <c r="C12" i="6" s="1"/>
  <c r="C11" i="6" s="1"/>
  <c r="C10" i="6" s="1"/>
  <c r="C9" i="6" s="1"/>
  <c r="C8" i="6" s="1"/>
  <c r="C35" i="6" s="1"/>
  <c r="J12" i="6"/>
  <c r="E12" i="6"/>
  <c r="E11" i="6" s="1"/>
  <c r="E10" i="6" s="1"/>
  <c r="E9" i="6" s="1"/>
  <c r="E8" i="6" s="1"/>
  <c r="E35" i="6" s="1"/>
  <c r="D12" i="6"/>
  <c r="D11" i="6" s="1"/>
  <c r="D10" i="6" s="1"/>
  <c r="D9" i="6" s="1"/>
  <c r="D8" i="6" s="1"/>
  <c r="D35" i="6" s="1"/>
  <c r="J11" i="6"/>
  <c r="L35" i="3"/>
  <c r="K35" i="3"/>
  <c r="J35" i="3"/>
  <c r="I35" i="3"/>
  <c r="G35" i="3"/>
  <c r="F35" i="3"/>
  <c r="E35" i="3"/>
  <c r="D35" i="3"/>
  <c r="M30" i="2"/>
  <c r="M31" i="1"/>
  <c r="L32" i="2"/>
  <c r="K32" i="2"/>
  <c r="J32" i="2"/>
  <c r="I32" i="2"/>
  <c r="G32" i="2"/>
  <c r="F32" i="2"/>
  <c r="E32" i="2"/>
  <c r="D32" i="2"/>
  <c r="H27" i="11" l="1"/>
  <c r="L27" i="11"/>
  <c r="M9" i="11"/>
  <c r="L9" i="11"/>
  <c r="D21" i="11"/>
  <c r="F22" i="11"/>
  <c r="G22" i="11" s="1"/>
  <c r="I45" i="11"/>
  <c r="K8" i="11"/>
  <c r="L9" i="10"/>
  <c r="D19" i="10"/>
  <c r="F20" i="10"/>
  <c r="G20" i="10" s="1"/>
  <c r="H20" i="10" s="1"/>
  <c r="K8" i="10"/>
  <c r="I11" i="9"/>
  <c r="I10" i="9" s="1"/>
  <c r="L12" i="9"/>
  <c r="G33" i="9"/>
  <c r="H33" i="9" s="1"/>
  <c r="H34" i="9"/>
  <c r="L34" i="9"/>
  <c r="L33" i="9" s="1"/>
  <c r="H9" i="9"/>
  <c r="I18" i="8"/>
  <c r="K19" i="8"/>
  <c r="K28" i="8"/>
  <c r="I27" i="8"/>
  <c r="L35" i="8"/>
  <c r="F33" i="8"/>
  <c r="G34" i="8"/>
  <c r="G9" i="8"/>
  <c r="G41" i="8"/>
  <c r="K34" i="7"/>
  <c r="F32" i="7"/>
  <c r="F31" i="7" s="1"/>
  <c r="G31" i="7" s="1"/>
  <c r="G33" i="7"/>
  <c r="I29" i="7"/>
  <c r="K29" i="7" s="1"/>
  <c r="G34" i="7"/>
  <c r="I13" i="7"/>
  <c r="J10" i="7"/>
  <c r="J9" i="7" s="1"/>
  <c r="J8" i="7" s="1"/>
  <c r="J38" i="7" s="1"/>
  <c r="F38" i="7"/>
  <c r="L36" i="7"/>
  <c r="D38" i="7"/>
  <c r="I19" i="7"/>
  <c r="I18" i="7" s="1"/>
  <c r="K18" i="7" s="1"/>
  <c r="L18" i="7" s="1"/>
  <c r="K21" i="7"/>
  <c r="K22" i="7"/>
  <c r="I26" i="7"/>
  <c r="L35" i="7"/>
  <c r="M35" i="7"/>
  <c r="G13" i="7"/>
  <c r="C12" i="7"/>
  <c r="C11" i="7" s="1"/>
  <c r="C10" i="7" s="1"/>
  <c r="C9" i="7" s="1"/>
  <c r="C8" i="7" s="1"/>
  <c r="K28" i="7"/>
  <c r="M14" i="7"/>
  <c r="L37" i="7"/>
  <c r="L32" i="6"/>
  <c r="G31" i="6"/>
  <c r="G13" i="6"/>
  <c r="G12" i="6" s="1"/>
  <c r="I26" i="6"/>
  <c r="I25" i="6" s="1"/>
  <c r="K25" i="6" s="1"/>
  <c r="J10" i="6"/>
  <c r="J9" i="6" s="1"/>
  <c r="J8" i="6" s="1"/>
  <c r="J35" i="6" s="1"/>
  <c r="G29" i="6"/>
  <c r="F28" i="6"/>
  <c r="G8" i="6"/>
  <c r="G35" i="6" s="1"/>
  <c r="M14" i="6"/>
  <c r="M31" i="6"/>
  <c r="L33" i="6"/>
  <c r="K13" i="6"/>
  <c r="I21" i="6"/>
  <c r="L34" i="6"/>
  <c r="I29" i="6"/>
  <c r="K29" i="6" s="1"/>
  <c r="H22" i="11" l="1"/>
  <c r="L22" i="11"/>
  <c r="L21" i="11" s="1"/>
  <c r="L20" i="11" s="1"/>
  <c r="K45" i="11"/>
  <c r="M45" i="11" s="1"/>
  <c r="M8" i="11"/>
  <c r="L8" i="11"/>
  <c r="L45" i="11" s="1"/>
  <c r="D20" i="11"/>
  <c r="F21" i="11"/>
  <c r="G21" i="11" s="1"/>
  <c r="H21" i="11" s="1"/>
  <c r="F19" i="10"/>
  <c r="G19" i="10" s="1"/>
  <c r="D18" i="10"/>
  <c r="L8" i="10"/>
  <c r="K11" i="9"/>
  <c r="L11" i="9"/>
  <c r="K10" i="9"/>
  <c r="I9" i="9"/>
  <c r="G32" i="9"/>
  <c r="L32" i="9" s="1"/>
  <c r="H10" i="8"/>
  <c r="H25" i="8"/>
  <c r="K18" i="8"/>
  <c r="L18" i="8" s="1"/>
  <c r="I12" i="8"/>
  <c r="H35" i="8"/>
  <c r="I26" i="8"/>
  <c r="K27" i="8"/>
  <c r="L34" i="8"/>
  <c r="H34" i="8"/>
  <c r="H18" i="8"/>
  <c r="H17" i="8"/>
  <c r="H16" i="8" s="1"/>
  <c r="H15" i="8" s="1"/>
  <c r="H41" i="8"/>
  <c r="H14" i="8"/>
  <c r="H12" i="8"/>
  <c r="H38" i="8"/>
  <c r="H40" i="8"/>
  <c r="H13" i="8"/>
  <c r="H39" i="8"/>
  <c r="H36" i="8"/>
  <c r="H37" i="8"/>
  <c r="H11" i="8"/>
  <c r="G33" i="8"/>
  <c r="F32" i="8"/>
  <c r="H9" i="8"/>
  <c r="H8" i="8"/>
  <c r="L31" i="7"/>
  <c r="L33" i="7"/>
  <c r="F30" i="7"/>
  <c r="G32" i="7"/>
  <c r="L34" i="7"/>
  <c r="I12" i="7"/>
  <c r="I11" i="7" s="1"/>
  <c r="K11" i="7" s="1"/>
  <c r="K13" i="7"/>
  <c r="M13" i="7" s="1"/>
  <c r="K19" i="7"/>
  <c r="K26" i="7"/>
  <c r="I25" i="7"/>
  <c r="C38" i="7"/>
  <c r="G8" i="7"/>
  <c r="G12" i="7"/>
  <c r="L31" i="6"/>
  <c r="I24" i="6"/>
  <c r="K26" i="6"/>
  <c r="L26" i="6" s="1"/>
  <c r="M13" i="6"/>
  <c r="K24" i="6"/>
  <c r="L24" i="6" s="1"/>
  <c r="I23" i="6"/>
  <c r="K23" i="6" s="1"/>
  <c r="F27" i="6"/>
  <c r="G28" i="6"/>
  <c r="L13" i="6"/>
  <c r="G11" i="6"/>
  <c r="K21" i="6"/>
  <c r="I20" i="6"/>
  <c r="L32" i="1"/>
  <c r="K32" i="1"/>
  <c r="J32" i="1"/>
  <c r="I32" i="1"/>
  <c r="G32" i="1"/>
  <c r="F32" i="1"/>
  <c r="E32" i="1"/>
  <c r="D32" i="1"/>
  <c r="M30" i="1"/>
  <c r="M29" i="1"/>
  <c r="H31" i="1"/>
  <c r="H30" i="1"/>
  <c r="H29" i="1"/>
  <c r="F20" i="11" l="1"/>
  <c r="G20" i="11" s="1"/>
  <c r="H20" i="11" s="1"/>
  <c r="D19" i="11"/>
  <c r="D14" i="10"/>
  <c r="F14" i="10" s="1"/>
  <c r="F18" i="10"/>
  <c r="L19" i="10"/>
  <c r="H19" i="10"/>
  <c r="K9" i="9"/>
  <c r="I8" i="9"/>
  <c r="L10" i="9"/>
  <c r="H32" i="9"/>
  <c r="G31" i="9"/>
  <c r="L31" i="9" s="1"/>
  <c r="K12" i="8"/>
  <c r="I11" i="8"/>
  <c r="K11" i="8" s="1"/>
  <c r="K26" i="8"/>
  <c r="I10" i="8"/>
  <c r="F31" i="8"/>
  <c r="G32" i="8"/>
  <c r="H32" i="8" s="1"/>
  <c r="H33" i="8"/>
  <c r="L33" i="8"/>
  <c r="L32" i="8" s="1"/>
  <c r="F29" i="7"/>
  <c r="G30" i="7"/>
  <c r="L30" i="7" s="1"/>
  <c r="L29" i="7" s="1"/>
  <c r="L32" i="7"/>
  <c r="K12" i="7"/>
  <c r="L12" i="7" s="1"/>
  <c r="L13" i="7"/>
  <c r="K25" i="7"/>
  <c r="G11" i="7"/>
  <c r="H12" i="6"/>
  <c r="H28" i="6"/>
  <c r="H29" i="6"/>
  <c r="G27" i="6"/>
  <c r="F26" i="6"/>
  <c r="F25" i="6" s="1"/>
  <c r="I19" i="6"/>
  <c r="K20" i="6"/>
  <c r="H11" i="6"/>
  <c r="G10" i="6"/>
  <c r="H30" i="6"/>
  <c r="H26" i="6"/>
  <c r="H18" i="6"/>
  <c r="H14" i="6"/>
  <c r="H24" i="6"/>
  <c r="H17" i="6"/>
  <c r="H16" i="6" s="1"/>
  <c r="H15" i="6" s="1"/>
  <c r="H13" i="6"/>
  <c r="H31" i="6"/>
  <c r="L28" i="6"/>
  <c r="H8" i="6"/>
  <c r="D18" i="11" l="1"/>
  <c r="F19" i="11"/>
  <c r="G19" i="11" s="1"/>
  <c r="K8" i="9"/>
  <c r="I45" i="9"/>
  <c r="L9" i="9"/>
  <c r="G30" i="9"/>
  <c r="H31" i="9"/>
  <c r="M11" i="8"/>
  <c r="L11" i="8"/>
  <c r="L12" i="8"/>
  <c r="I9" i="8"/>
  <c r="K10" i="8"/>
  <c r="F30" i="8"/>
  <c r="G31" i="8"/>
  <c r="M12" i="7"/>
  <c r="H32" i="7"/>
  <c r="H31" i="7"/>
  <c r="H34" i="7"/>
  <c r="H33" i="7"/>
  <c r="F28" i="7"/>
  <c r="G29" i="7"/>
  <c r="H8" i="7"/>
  <c r="H18" i="7"/>
  <c r="H17" i="7"/>
  <c r="H16" i="7" s="1"/>
  <c r="H15" i="7" s="1"/>
  <c r="H14" i="7"/>
  <c r="H30" i="7"/>
  <c r="H37" i="7"/>
  <c r="H35" i="7"/>
  <c r="H36" i="7"/>
  <c r="H29" i="7"/>
  <c r="H13" i="7"/>
  <c r="H12" i="7"/>
  <c r="H11" i="7"/>
  <c r="G10" i="7"/>
  <c r="L11" i="7"/>
  <c r="M11" i="7"/>
  <c r="K19" i="6"/>
  <c r="I18" i="6"/>
  <c r="I12" i="6" s="1"/>
  <c r="I11" i="6" s="1"/>
  <c r="I10" i="6" s="1"/>
  <c r="I9" i="6" s="1"/>
  <c r="G9" i="6"/>
  <c r="H10" i="6"/>
  <c r="F24" i="6"/>
  <c r="F23" i="6" s="1"/>
  <c r="G25" i="6"/>
  <c r="L27" i="6"/>
  <c r="H27" i="6"/>
  <c r="H19" i="11" l="1"/>
  <c r="F18" i="11"/>
  <c r="D14" i="11"/>
  <c r="F14" i="11" s="1"/>
  <c r="K45" i="9"/>
  <c r="L8" i="9"/>
  <c r="L45" i="9" s="1"/>
  <c r="H30" i="9"/>
  <c r="L30" i="9"/>
  <c r="G29" i="9"/>
  <c r="M10" i="8"/>
  <c r="L10" i="8"/>
  <c r="K9" i="8"/>
  <c r="I8" i="8"/>
  <c r="L31" i="8"/>
  <c r="H31" i="8"/>
  <c r="G30" i="8"/>
  <c r="F29" i="8"/>
  <c r="G28" i="7"/>
  <c r="F27" i="7"/>
  <c r="H10" i="7"/>
  <c r="G9" i="7"/>
  <c r="H9" i="6"/>
  <c r="H25" i="6"/>
  <c r="L25" i="6"/>
  <c r="K18" i="6"/>
  <c r="L18" i="6" s="1"/>
  <c r="G23" i="6"/>
  <c r="F22" i="6"/>
  <c r="I14" i="3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C13" i="3"/>
  <c r="J12" i="3"/>
  <c r="E12" i="3"/>
  <c r="E11" i="3" s="1"/>
  <c r="E10" i="3" s="1"/>
  <c r="E9" i="3" s="1"/>
  <c r="E8" i="3" s="1"/>
  <c r="D12" i="3"/>
  <c r="D11" i="3" s="1"/>
  <c r="D10" i="3" s="1"/>
  <c r="D9" i="3" s="1"/>
  <c r="D8" i="3" s="1"/>
  <c r="J11" i="3"/>
  <c r="K12" i="2"/>
  <c r="I31" i="2"/>
  <c r="G25" i="9" l="1"/>
  <c r="H25" i="9" s="1"/>
  <c r="G28" i="9"/>
  <c r="L29" i="9"/>
  <c r="H29" i="9"/>
  <c r="M9" i="8"/>
  <c r="L9" i="8"/>
  <c r="I41" i="8"/>
  <c r="K8" i="8"/>
  <c r="F28" i="8"/>
  <c r="G29" i="8"/>
  <c r="H30" i="8"/>
  <c r="L30" i="8"/>
  <c r="G27" i="7"/>
  <c r="H27" i="7" s="1"/>
  <c r="F26" i="7"/>
  <c r="L28" i="7"/>
  <c r="H28" i="7"/>
  <c r="H9" i="7"/>
  <c r="F21" i="6"/>
  <c r="G22" i="6"/>
  <c r="H23" i="6"/>
  <c r="L23" i="6"/>
  <c r="K12" i="6"/>
  <c r="L34" i="3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C12" i="2"/>
  <c r="C11" i="2" s="1"/>
  <c r="C10" i="2" s="1"/>
  <c r="C9" i="2" s="1"/>
  <c r="C8" i="2" s="1"/>
  <c r="E11" i="2"/>
  <c r="E10" i="2" s="1"/>
  <c r="E9" i="2" s="1"/>
  <c r="E8" i="2" s="1"/>
  <c r="G28" i="1"/>
  <c r="G29" i="1"/>
  <c r="L29" i="1" s="1"/>
  <c r="G30" i="1"/>
  <c r="L30" i="1" s="1"/>
  <c r="G31" i="1"/>
  <c r="L31" i="1" s="1"/>
  <c r="C32" i="1"/>
  <c r="K29" i="1"/>
  <c r="K30" i="1"/>
  <c r="K31" i="1"/>
  <c r="G8" i="1"/>
  <c r="C28" i="1"/>
  <c r="I12" i="1"/>
  <c r="J10" i="1"/>
  <c r="J11" i="1"/>
  <c r="J12" i="1"/>
  <c r="I13" i="1"/>
  <c r="I20" i="1"/>
  <c r="F13" i="1"/>
  <c r="G27" i="9" l="1"/>
  <c r="H28" i="9"/>
  <c r="L28" i="9"/>
  <c r="L8" i="8"/>
  <c r="L41" i="8" s="1"/>
  <c r="M8" i="8"/>
  <c r="H29" i="8"/>
  <c r="L29" i="8"/>
  <c r="G28" i="8"/>
  <c r="F27" i="8"/>
  <c r="F24" i="8" s="1"/>
  <c r="G24" i="8" s="1"/>
  <c r="H24" i="8" s="1"/>
  <c r="F25" i="7"/>
  <c r="G26" i="7"/>
  <c r="L27" i="7"/>
  <c r="H22" i="6"/>
  <c r="L22" i="6"/>
  <c r="L21" i="6" s="1"/>
  <c r="L20" i="6" s="1"/>
  <c r="K11" i="6"/>
  <c r="M12" i="6"/>
  <c r="L12" i="6"/>
  <c r="G21" i="6"/>
  <c r="H21" i="6" s="1"/>
  <c r="F20" i="6"/>
  <c r="L31" i="3"/>
  <c r="M31" i="3"/>
  <c r="L13" i="3"/>
  <c r="M13" i="3"/>
  <c r="G12" i="3"/>
  <c r="G11" i="3" s="1"/>
  <c r="C35" i="3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8" i="2"/>
  <c r="H26" i="2"/>
  <c r="M28" i="2"/>
  <c r="F25" i="2"/>
  <c r="K26" i="2"/>
  <c r="K17" i="2"/>
  <c r="L28" i="1"/>
  <c r="F27" i="1"/>
  <c r="G22" i="9" l="1"/>
  <c r="H27" i="9"/>
  <c r="L27" i="9"/>
  <c r="L28" i="8"/>
  <c r="H28" i="8"/>
  <c r="F26" i="8"/>
  <c r="G27" i="8"/>
  <c r="F24" i="7"/>
  <c r="G25" i="7"/>
  <c r="L26" i="7"/>
  <c r="H26" i="7"/>
  <c r="M11" i="6"/>
  <c r="L11" i="6"/>
  <c r="G20" i="6"/>
  <c r="H20" i="6" s="1"/>
  <c r="F19" i="6"/>
  <c r="K10" i="6"/>
  <c r="L10" i="6" s="1"/>
  <c r="H29" i="3"/>
  <c r="H24" i="3"/>
  <c r="H18" i="3"/>
  <c r="H14" i="3"/>
  <c r="H30" i="3"/>
  <c r="H26" i="3"/>
  <c r="H13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L21" i="9" l="1"/>
  <c r="L20" i="9" s="1"/>
  <c r="H22" i="9"/>
  <c r="G21" i="9"/>
  <c r="H21" i="9" s="1"/>
  <c r="H27" i="8"/>
  <c r="L27" i="8"/>
  <c r="F22" i="8"/>
  <c r="G26" i="8"/>
  <c r="F23" i="7"/>
  <c r="G24" i="7"/>
  <c r="L25" i="7"/>
  <c r="H25" i="7"/>
  <c r="K9" i="6"/>
  <c r="I8" i="6"/>
  <c r="I35" i="6" s="1"/>
  <c r="M10" i="6"/>
  <c r="F18" i="6"/>
  <c r="F14" i="6" s="1"/>
  <c r="G19" i="6"/>
  <c r="F17" i="6"/>
  <c r="F16" i="6" s="1"/>
  <c r="F15" i="6" s="1"/>
  <c r="K18" i="3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G20" i="9" l="1"/>
  <c r="H20" i="9" s="1"/>
  <c r="L26" i="8"/>
  <c r="H26" i="8"/>
  <c r="G22" i="8"/>
  <c r="F21" i="8"/>
  <c r="H24" i="7"/>
  <c r="G23" i="7"/>
  <c r="F22" i="7"/>
  <c r="L19" i="6"/>
  <c r="H19" i="6"/>
  <c r="K8" i="6"/>
  <c r="K35" i="6" s="1"/>
  <c r="M9" i="6"/>
  <c r="L9" i="6"/>
  <c r="L25" i="3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G19" i="9" l="1"/>
  <c r="F20" i="8"/>
  <c r="G21" i="8"/>
  <c r="H21" i="8" s="1"/>
  <c r="H22" i="8"/>
  <c r="L22" i="8"/>
  <c r="L21" i="8" s="1"/>
  <c r="L20" i="8" s="1"/>
  <c r="G22" i="7"/>
  <c r="F21" i="7"/>
  <c r="H23" i="7"/>
  <c r="M8" i="6"/>
  <c r="L8" i="6"/>
  <c r="L23" i="3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L19" i="9" l="1"/>
  <c r="H19" i="9"/>
  <c r="F19" i="8"/>
  <c r="G20" i="8"/>
  <c r="H20" i="8" s="1"/>
  <c r="G21" i="7"/>
  <c r="H21" i="7" s="1"/>
  <c r="F20" i="7"/>
  <c r="L22" i="7"/>
  <c r="L21" i="7" s="1"/>
  <c r="L20" i="7" s="1"/>
  <c r="H22" i="7"/>
  <c r="F20" i="3"/>
  <c r="G21" i="3"/>
  <c r="H21" i="3" s="1"/>
  <c r="H22" i="3"/>
  <c r="L22" i="3"/>
  <c r="L21" i="3" s="1"/>
  <c r="L20" i="3" s="1"/>
  <c r="M11" i="3"/>
  <c r="L11" i="3"/>
  <c r="K10" i="3"/>
  <c r="I9" i="3"/>
  <c r="K8" i="2"/>
  <c r="H20" i="2"/>
  <c r="L20" i="2"/>
  <c r="L9" i="2"/>
  <c r="G19" i="2"/>
  <c r="F18" i="2"/>
  <c r="K12" i="1"/>
  <c r="I11" i="1"/>
  <c r="F26" i="1"/>
  <c r="G19" i="8" l="1"/>
  <c r="F18" i="8"/>
  <c r="F14" i="8" s="1"/>
  <c r="F17" i="8"/>
  <c r="F16" i="8" s="1"/>
  <c r="F15" i="8" s="1"/>
  <c r="G20" i="7"/>
  <c r="H20" i="7" s="1"/>
  <c r="F19" i="7"/>
  <c r="K9" i="3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8" i="2"/>
  <c r="L8" i="2"/>
  <c r="F25" i="1"/>
  <c r="G26" i="1"/>
  <c r="K11" i="1"/>
  <c r="I10" i="1"/>
  <c r="H19" i="8" l="1"/>
  <c r="L19" i="8"/>
  <c r="G19" i="7"/>
  <c r="F18" i="7"/>
  <c r="F14" i="7" s="1"/>
  <c r="F17" i="7"/>
  <c r="F16" i="7" s="1"/>
  <c r="F15" i="7" s="1"/>
  <c r="G19" i="3"/>
  <c r="F18" i="3"/>
  <c r="F14" i="3" s="1"/>
  <c r="K8" i="3"/>
  <c r="M9" i="3"/>
  <c r="L9" i="3"/>
  <c r="G17" i="2"/>
  <c r="H17" i="2" s="1"/>
  <c r="F16" i="2"/>
  <c r="I9" i="1"/>
  <c r="K10" i="1"/>
  <c r="H26" i="1"/>
  <c r="G25" i="1"/>
  <c r="L25" i="1" s="1"/>
  <c r="F24" i="1"/>
  <c r="L19" i="7" l="1"/>
  <c r="H19" i="7"/>
  <c r="L8" i="3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H20" i="1" l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L12" i="1" l="1"/>
  <c r="H12" i="1"/>
  <c r="G11" i="1"/>
  <c r="L11" i="1" l="1"/>
  <c r="H11" i="1"/>
  <c r="G10" i="1"/>
  <c r="G9" i="1" l="1"/>
  <c r="H10" i="1"/>
  <c r="L10" i="1"/>
  <c r="H9" i="1" l="1"/>
  <c r="L9" i="1"/>
  <c r="H8" i="1" l="1"/>
  <c r="L8" i="1"/>
  <c r="M8" i="1"/>
  <c r="L24" i="7"/>
  <c r="K24" i="7"/>
  <c r="I10" i="7"/>
  <c r="I9" i="7" l="1"/>
  <c r="K10" i="7"/>
  <c r="K23" i="7"/>
  <c r="L23" i="7" s="1"/>
  <c r="L10" i="7" l="1"/>
  <c r="M10" i="7"/>
  <c r="K9" i="7"/>
  <c r="I8" i="7"/>
  <c r="K8" i="7" l="1"/>
  <c r="I38" i="7"/>
  <c r="M9" i="7"/>
  <c r="L9" i="7"/>
  <c r="L8" i="7" l="1"/>
  <c r="M8" i="7"/>
</calcChain>
</file>

<file path=xl/sharedStrings.xml><?xml version="1.0" encoding="utf-8"?>
<sst xmlns="http://schemas.openxmlformats.org/spreadsheetml/2006/main" count="880" uniqueCount="110">
  <si>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</si>
  <si>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</si>
  <si>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</si>
  <si>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</si>
  <si>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</si>
  <si>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</si>
  <si>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</si>
  <si>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</si>
  <si>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</si>
  <si>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</si>
  <si>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</si>
  <si>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</si>
  <si>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</si>
  <si>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</si>
  <si>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</si>
  <si>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</si>
  <si>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</si>
  <si>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</si>
  <si>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</si>
  <si>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</si>
  <si>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</si>
  <si>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</si>
  <si>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</si>
  <si>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</si>
  <si>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</si>
  <si>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</si>
  <si>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</si>
  <si>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</si>
  <si>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</si>
  <si>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</si>
  <si>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</si>
  <si>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</si>
  <si>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</si>
  <si>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</si>
  <si>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</si>
  <si>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</si>
  <si>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</si>
  <si>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</si>
  <si>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</si>
  <si>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</si>
  <si>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</si>
  <si>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</si>
  <si>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</si>
  <si>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</si>
  <si>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</si>
  <si>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</si>
  <si>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</si>
  <si>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</si>
  <si>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</si>
  <si>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</si>
  <si>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</si>
  <si>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</si>
  <si>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</si>
  <si>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</si>
  <si>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</si>
  <si>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</si>
  <si>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</si>
  <si>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</si>
  <si>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</si>
  <si>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</si>
  <si>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</si>
  <si>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</si>
  <si>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</si>
  <si>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</si>
  <si>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</si>
  <si>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</si>
  <si>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</si>
  <si>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</si>
  <si>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</si>
  <si>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</si>
  <si>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</si>
  <si>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</si>
  <si>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</si>
  <si>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</si>
  <si>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</si>
  <si>
    <t>PERIODO: 01/01/2022 AL  30/04/2022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</si>
  <si>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2022 </t>
    </r>
  </si>
  <si>
    <t>PERIODO: 01/01/2022 AL  31/05/2022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</si>
  <si>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2022 </t>
    </r>
  </si>
  <si>
    <t>3-1-01-2-13-1-03</t>
  </si>
  <si>
    <t>REINTEGROS GASTOS DE FUNCIONAMIENTO</t>
  </si>
  <si>
    <t>3-1-01-2-13-1</t>
  </si>
  <si>
    <t>REINTEGROS</t>
  </si>
  <si>
    <t>3-1-01-2-13</t>
  </si>
  <si>
    <t>REINTEGROS Y OTROS RECURSOS NO APROPIADOS</t>
  </si>
  <si>
    <t>PERIODO: 01/01/2022 AL  30/06/2022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</si>
  <si>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2022 </t>
    </r>
  </si>
  <si>
    <t>3-1-01-1-02-6</t>
  </si>
  <si>
    <t>3-1-01-1-02-6-05-02</t>
  </si>
  <si>
    <t>OTRAS UNIDADES DE GOBIERNO</t>
  </si>
  <si>
    <t>3-1-01-1-02-6-05</t>
  </si>
  <si>
    <t>TRANSFERENCIAS DE OTRAS ENTIDADES DEL GOBIERNO GENERAL</t>
  </si>
  <si>
    <t>TRANSFERENCIAS CORRIENTES</t>
  </si>
  <si>
    <t>PERIODO: 01/01/2022 AL  31/07/2022</t>
  </si>
  <si>
    <t>3-1-01-2-13-2-02</t>
  </si>
  <si>
    <t>RECUPERACIONES</t>
  </si>
  <si>
    <t>3-1-01-2-13-2</t>
  </si>
  <si>
    <t>RECURSOS NO APROPIADOS</t>
  </si>
  <si>
    <t>3-1-01-2-13-1-05</t>
  </si>
  <si>
    <t>REINTEGROS GASTOS DE INVERSION</t>
  </si>
  <si>
    <t>3-1-01-1-02-6-01</t>
  </si>
  <si>
    <t>INDEMNIZACIONES RELACIONADAS CON SEGUROS NO DE VIDA</t>
  </si>
  <si>
    <t>PERIODO: 01/01/2022 AL  31/08/2022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</si>
  <si>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</si>
  <si>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de 2022 </t>
    </r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</si>
  <si>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</si>
  <si>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de 2022 </t>
    </r>
  </si>
  <si>
    <t>PERIODO: 01/01/2022 AL  30/09/2022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</si>
  <si>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septiembre de 2022 </t>
    </r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</si>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</sst>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65" fontId="17" fillId="3" borderId="17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0" fontId="12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7" xfId="0" applyNumberFormat="1" applyFont="1" applyFill="1" applyBorder="1" applyAlignment="1">
      <alignment vertical="center"/>
    </xf>
    <xf numFmtId="10" fontId="15" fillId="2" borderId="3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8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43" fontId="22" fillId="2" borderId="2" xfId="0" applyNumberFormat="1" applyFont="1" applyFill="1" applyBorder="1" applyAlignment="1">
      <alignment vertical="center"/>
    </xf>
    <xf numFmtId="41" fontId="22" fillId="2" borderId="2" xfId="0" applyNumberFormat="1" applyFont="1" applyFill="1" applyBorder="1" applyAlignment="1">
      <alignment horizontal="right" vertical="center"/>
    </xf>
    <xf numFmtId="41" fontId="10" fillId="2" borderId="2" xfId="0" applyNumberFormat="1" applyFont="1" applyFill="1" applyBorder="1" applyAlignment="1">
      <alignment horizontal="right" vertical="center"/>
    </xf>
    <xf numFmtId="10" fontId="22" fillId="2" borderId="2" xfId="2" applyNumberFormat="1" applyFont="1" applyFill="1" applyBorder="1" applyAlignment="1">
      <alignment vertical="center"/>
    </xf>
    <xf numFmtId="43" fontId="22" fillId="2" borderId="2" xfId="2" applyNumberFormat="1" applyFont="1" applyFill="1" applyBorder="1" applyAlignment="1">
      <alignment vertical="center"/>
    </xf>
    <xf numFmtId="43" fontId="22" fillId="0" borderId="2" xfId="0" applyNumberFormat="1" applyFont="1" applyBorder="1" applyAlignment="1">
      <alignment vertical="center"/>
    </xf>
    <xf numFmtId="10" fontId="22" fillId="2" borderId="3" xfId="2" applyNumberFormat="1" applyFont="1" applyFill="1" applyBorder="1" applyAlignment="1">
      <alignment vertical="center"/>
    </xf>
    <xf numFmtId="39" fontId="21" fillId="2" borderId="2" xfId="7" applyNumberFormat="1" applyFont="1" applyFill="1" applyBorder="1" applyAlignment="1">
      <alignment horizontal="right" vertical="center"/>
    </xf>
    <xf numFmtId="41" fontId="21" fillId="2" borderId="2" xfId="7" applyNumberFormat="1" applyFont="1" applyFill="1" applyBorder="1" applyAlignment="1">
      <alignment horizontal="left" vertical="center"/>
    </xf>
    <xf numFmtId="41" fontId="10" fillId="2" borderId="2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vertical="center"/>
    </xf>
    <xf numFmtId="43" fontId="22" fillId="2" borderId="14" xfId="0" applyNumberFormat="1" applyFont="1" applyFill="1" applyBorder="1" applyAlignment="1">
      <alignment vertical="center"/>
    </xf>
    <xf numFmtId="41" fontId="22" fillId="2" borderId="14" xfId="0" applyNumberFormat="1" applyFont="1" applyFill="1" applyBorder="1" applyAlignment="1">
      <alignment horizontal="right" vertical="center"/>
    </xf>
    <xf numFmtId="43" fontId="22" fillId="2" borderId="14" xfId="2" applyNumberFormat="1" applyFont="1" applyFill="1" applyBorder="1" applyAlignment="1">
      <alignment vertical="center"/>
    </xf>
    <xf numFmtId="43" fontId="22" fillId="0" borderId="14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43" fontId="23" fillId="4" borderId="2" xfId="0" applyNumberFormat="1" applyFont="1" applyFill="1" applyBorder="1" applyAlignment="1">
      <alignment vertical="center"/>
    </xf>
    <xf numFmtId="10" fontId="23" fillId="4" borderId="2" xfId="2" applyNumberFormat="1" applyFont="1" applyFill="1" applyBorder="1" applyAlignment="1">
      <alignment vertical="center"/>
    </xf>
    <xf numFmtId="43" fontId="23" fillId="4" borderId="2" xfId="2" applyNumberFormat="1" applyFont="1" applyFill="1" applyBorder="1" applyAlignment="1">
      <alignment vertical="center"/>
    </xf>
    <xf numFmtId="10" fontId="23" fillId="4" borderId="3" xfId="2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 wrapText="1" readingOrder="1"/>
    </xf>
    <xf numFmtId="0" fontId="9" fillId="0" borderId="2" xfId="0" applyFont="1" applyBorder="1" applyAlignment="1">
      <alignment vertical="center" wrapText="1" readingOrder="1"/>
    </xf>
    <xf numFmtId="43" fontId="10" fillId="0" borderId="2" xfId="0" applyNumberFormat="1" applyFont="1" applyBorder="1" applyAlignment="1">
      <alignment vertical="center" readingOrder="1"/>
    </xf>
    <xf numFmtId="43" fontId="10" fillId="0" borderId="2" xfId="0" applyNumberFormat="1" applyFont="1" applyBorder="1" applyAlignment="1">
      <alignment horizontal="right" vertical="center"/>
    </xf>
    <xf numFmtId="10" fontId="10" fillId="0" borderId="2" xfId="2" applyNumberFormat="1" applyFont="1" applyBorder="1" applyAlignment="1">
      <alignment vertical="center"/>
    </xf>
    <xf numFmtId="43" fontId="10" fillId="0" borderId="2" xfId="2" applyNumberFormat="1" applyFont="1" applyBorder="1" applyAlignment="1">
      <alignment vertical="center"/>
    </xf>
    <xf numFmtId="10" fontId="10" fillId="2" borderId="3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2" borderId="2" xfId="0" applyFont="1" applyFill="1" applyBorder="1" applyAlignment="1">
      <alignment vertical="center" wrapText="1" readingOrder="1"/>
    </xf>
    <xf numFmtId="43" fontId="10" fillId="2" borderId="2" xfId="0" applyNumberFormat="1" applyFont="1" applyFill="1" applyBorder="1" applyAlignment="1">
      <alignment vertical="center" readingOrder="1"/>
    </xf>
    <xf numFmtId="43" fontId="10" fillId="2" borderId="2" xfId="0" applyNumberFormat="1" applyFont="1" applyFill="1" applyBorder="1" applyAlignment="1">
      <alignment horizontal="right" vertical="center"/>
    </xf>
    <xf numFmtId="10" fontId="10" fillId="2" borderId="2" xfId="2" applyNumberFormat="1" applyFont="1" applyFill="1" applyBorder="1" applyAlignment="1">
      <alignment vertical="center"/>
    </xf>
    <xf numFmtId="43" fontId="10" fillId="2" borderId="2" xfId="2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left" vertical="center" wrapText="1" readingOrder="1"/>
    </xf>
    <xf numFmtId="0" fontId="24" fillId="2" borderId="2" xfId="0" applyFont="1" applyFill="1" applyBorder="1" applyAlignment="1">
      <alignment vertical="center" wrapText="1" readingOrder="1"/>
    </xf>
    <xf numFmtId="43" fontId="22" fillId="2" borderId="2" xfId="0" applyNumberFormat="1" applyFont="1" applyFill="1" applyBorder="1" applyAlignment="1">
      <alignment vertical="center" readingOrder="1"/>
    </xf>
    <xf numFmtId="43" fontId="22" fillId="2" borderId="2" xfId="0" applyNumberFormat="1" applyFont="1" applyFill="1" applyBorder="1" applyAlignment="1">
      <alignment horizontal="right" vertical="center"/>
    </xf>
    <xf numFmtId="43" fontId="22" fillId="0" borderId="2" xfId="0" applyNumberFormat="1" applyFont="1" applyBorder="1" applyAlignment="1">
      <alignment vertical="center" readingOrder="1"/>
    </xf>
    <xf numFmtId="0" fontId="22" fillId="2" borderId="0" xfId="0" applyFont="1" applyFill="1" applyAlignment="1">
      <alignment vertical="center"/>
    </xf>
    <xf numFmtId="10" fontId="22" fillId="2" borderId="3" xfId="2" applyNumberFormat="1" applyFont="1" applyFill="1" applyBorder="1" applyAlignment="1">
      <alignment horizontal="right" vertical="center"/>
    </xf>
    <xf numFmtId="10" fontId="10" fillId="2" borderId="3" xfId="2" applyNumberFormat="1" applyFont="1" applyFill="1" applyBorder="1" applyAlignment="1">
      <alignment horizontal="right" vertical="center"/>
    </xf>
    <xf numFmtId="0" fontId="25" fillId="4" borderId="10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vertical="center" wrapText="1"/>
    </xf>
    <xf numFmtId="43" fontId="23" fillId="4" borderId="11" xfId="0" applyNumberFormat="1" applyFont="1" applyFill="1" applyBorder="1" applyAlignment="1">
      <alignment vertical="center"/>
    </xf>
    <xf numFmtId="10" fontId="23" fillId="4" borderId="11" xfId="2" applyNumberFormat="1" applyFont="1" applyFill="1" applyBorder="1" applyAlignment="1">
      <alignment vertical="center"/>
    </xf>
    <xf numFmtId="43" fontId="23" fillId="4" borderId="11" xfId="2" applyNumberFormat="1" applyFont="1" applyFill="1" applyBorder="1" applyAlignment="1">
      <alignment vertical="center"/>
    </xf>
    <xf numFmtId="43" fontId="5" fillId="4" borderId="11" xfId="0" applyNumberFormat="1" applyFont="1" applyFill="1" applyBorder="1" applyAlignment="1">
      <alignment vertical="center"/>
    </xf>
    <xf numFmtId="10" fontId="5" fillId="4" borderId="12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43" fontId="10" fillId="2" borderId="3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2" fillId="2" borderId="0" xfId="2" applyNumberFormat="1" applyFont="1" applyFill="1" applyAlignment="1">
      <alignment vertical="center"/>
    </xf>
    <xf numFmtId="43" fontId="23" fillId="2" borderId="11" xfId="0" applyNumberFormat="1" applyFont="1" applyFill="1" applyBorder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43" fontId="22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43" fontId="26" fillId="2" borderId="11" xfId="0" applyNumberFormat="1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048E64B-3958-4187-9F04-FC48D2B909D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62282195-7316-4661-A795-723FA0A08A8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20652B8-60C7-45B4-8917-CC78DE4CD68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4222F38-7768-4F7F-9229-50DE510BEBA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8C480C6-2663-422B-A71B-D2892A2E5D1F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ED89A65-08B9-4D67-9B96-9D36B14E565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A6" zoomScale="90" zoomScaleNormal="90" workbookViewId="0">
      <pane xSplit="2" ySplit="3" topLeftCell="C9" activePane="bottomRight" state="frozen"/>
      <selection activeCell="A6" sqref="A6"/>
      <selection pane="topRight" activeCell="C6" sqref="C6"/>
      <selection pane="bottomLeft" activeCell="A9" sqref="A9"/>
      <selection pane="bottomRight" activeCell="A27" sqref="A27:XFD2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"/>
      <c r="O1" s="1"/>
      <c r="P1" s="1"/>
      <c r="Q1" s="1"/>
      <c r="R1" s="1"/>
      <c r="S1" s="1"/>
    </row>
    <row r="2" spans="1:26" ht="24.75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  <c r="Q2" s="1"/>
      <c r="R2" s="1"/>
      <c r="S2" s="1"/>
    </row>
    <row r="3" spans="1:26" ht="27" customHeight="1" x14ac:dyDescent="0.25">
      <c r="A3" s="161" t="s">
        <v>61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2" t="s">
        <v>3</v>
      </c>
      <c r="L4" s="162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63" t="s">
        <v>4</v>
      </c>
      <c r="B6" s="165" t="s">
        <v>5</v>
      </c>
      <c r="C6" s="165" t="s">
        <v>6</v>
      </c>
      <c r="D6" s="165" t="s">
        <v>7</v>
      </c>
      <c r="E6" s="165"/>
      <c r="F6" s="165"/>
      <c r="G6" s="165" t="s">
        <v>8</v>
      </c>
      <c r="H6" s="165" t="s">
        <v>9</v>
      </c>
      <c r="I6" s="165" t="s">
        <v>64</v>
      </c>
      <c r="J6" s="165" t="s">
        <v>63</v>
      </c>
      <c r="K6" s="165" t="s">
        <v>10</v>
      </c>
      <c r="L6" s="165" t="s">
        <v>11</v>
      </c>
      <c r="M6" s="167" t="s">
        <v>12</v>
      </c>
    </row>
    <row r="7" spans="1:26" ht="54.75" customHeight="1" thickBot="1" x14ac:dyDescent="0.3">
      <c r="A7" s="164"/>
      <c r="B7" s="166"/>
      <c r="C7" s="166"/>
      <c r="D7" s="69" t="s">
        <v>13</v>
      </c>
      <c r="E7" s="69" t="s">
        <v>14</v>
      </c>
      <c r="F7" s="69" t="s">
        <v>15</v>
      </c>
      <c r="G7" s="166"/>
      <c r="H7" s="166"/>
      <c r="I7" s="166"/>
      <c r="J7" s="166"/>
      <c r="K7" s="166"/>
      <c r="L7" s="166"/>
      <c r="M7" s="168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2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15144164135.41</v>
      </c>
      <c r="J8" s="66">
        <f>J9</f>
        <v>0</v>
      </c>
      <c r="K8" s="66">
        <f>I8-J8</f>
        <v>15144164135.41</v>
      </c>
      <c r="L8" s="67">
        <f>G8-K8</f>
        <v>169426660176.59</v>
      </c>
      <c r="M8" s="68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4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9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7">
        <f t="shared" si="3"/>
        <v>169762191631</v>
      </c>
      <c r="M13" s="35">
        <f t="shared" si="2"/>
        <v>8.0232792675658041E-2</v>
      </c>
      <c r="N13" s="8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3">
        <f t="shared" si="3"/>
        <v>169762191631</v>
      </c>
      <c r="M14" s="85">
        <f t="shared" si="2"/>
        <v>8.0232792675658041E-2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7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7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7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3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7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7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7">
        <f>L27</f>
        <v>-229550242.38999999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5">
        <f t="shared" ref="M29:M30" si="8">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5">
        <f t="shared" si="8"/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v>317274429395</v>
      </c>
      <c r="J31" s="74">
        <v>0</v>
      </c>
      <c r="K31" s="72">
        <f t="shared" si="7"/>
        <v>317274429395</v>
      </c>
      <c r="L31" s="75">
        <f>G31-K31</f>
        <v>4101671714305</v>
      </c>
      <c r="M31" s="45">
        <f>K31/G31</f>
        <v>7.1798663997598516E-2</v>
      </c>
      <c r="N31" s="8"/>
      <c r="O31" s="12"/>
    </row>
    <row r="32" spans="1:15" s="6" customFormat="1" ht="24.95" customHeight="1" thickTop="1" thickBot="1" x14ac:dyDescent="0.3">
      <c r="A32" s="157" t="s">
        <v>59</v>
      </c>
      <c r="B32" s="158"/>
      <c r="C32" s="76">
        <f>C8+C28</f>
        <v>5772572345429</v>
      </c>
      <c r="D32" s="76">
        <f t="shared" ref="D32:L32" si="9">D8+D28</f>
        <v>0</v>
      </c>
      <c r="E32" s="76">
        <f t="shared" si="9"/>
        <v>0</v>
      </c>
      <c r="F32" s="76">
        <f t="shared" si="9"/>
        <v>0</v>
      </c>
      <c r="G32" s="76">
        <f t="shared" si="9"/>
        <v>5772572345429</v>
      </c>
      <c r="H32" s="84">
        <f t="shared" si="1"/>
        <v>1</v>
      </c>
      <c r="I32" s="76">
        <f t="shared" si="9"/>
        <v>332418593530.40997</v>
      </c>
      <c r="J32" s="76">
        <f t="shared" si="9"/>
        <v>0</v>
      </c>
      <c r="K32" s="76">
        <f t="shared" si="9"/>
        <v>332418593530.40997</v>
      </c>
      <c r="L32" s="76">
        <f t="shared" si="9"/>
        <v>5440153751898.5898</v>
      </c>
      <c r="M32" s="84">
        <f>+K32/G32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A9" zoomScale="95" zoomScaleNormal="95" workbookViewId="0">
      <selection activeCell="A25" sqref="A2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"/>
      <c r="O1" s="1"/>
      <c r="P1" s="1"/>
      <c r="Q1" s="1"/>
      <c r="R1" s="1"/>
      <c r="S1" s="1"/>
    </row>
    <row r="2" spans="1:26" ht="24.75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  <c r="Q2" s="1"/>
      <c r="R2" s="1"/>
      <c r="S2" s="1"/>
    </row>
    <row r="3" spans="1:26" ht="27" customHeight="1" x14ac:dyDescent="0.25">
      <c r="A3" s="161" t="s">
        <v>65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2" t="s">
        <v>3</v>
      </c>
      <c r="L4" s="162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63" t="s">
        <v>4</v>
      </c>
      <c r="B6" s="165" t="s">
        <v>5</v>
      </c>
      <c r="C6" s="165" t="s">
        <v>6</v>
      </c>
      <c r="D6" s="165" t="s">
        <v>7</v>
      </c>
      <c r="E6" s="165"/>
      <c r="F6" s="165"/>
      <c r="G6" s="165" t="s">
        <v>8</v>
      </c>
      <c r="H6" s="165" t="s">
        <v>9</v>
      </c>
      <c r="I6" s="165" t="s">
        <v>64</v>
      </c>
      <c r="J6" s="165" t="s">
        <v>63</v>
      </c>
      <c r="K6" s="165" t="s">
        <v>10</v>
      </c>
      <c r="L6" s="165" t="s">
        <v>11</v>
      </c>
      <c r="M6" s="167" t="s">
        <v>12</v>
      </c>
    </row>
    <row r="7" spans="1:26" ht="54.75" customHeight="1" thickBot="1" x14ac:dyDescent="0.3">
      <c r="A7" s="164"/>
      <c r="B7" s="166"/>
      <c r="C7" s="166"/>
      <c r="D7" s="69" t="s">
        <v>13</v>
      </c>
      <c r="E7" s="69" t="s">
        <v>14</v>
      </c>
      <c r="F7" s="69" t="s">
        <v>15</v>
      </c>
      <c r="G7" s="166"/>
      <c r="H7" s="166"/>
      <c r="I7" s="166"/>
      <c r="J7" s="166"/>
      <c r="K7" s="166"/>
      <c r="L7" s="166"/>
      <c r="M7" s="168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3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28149134708.16</v>
      </c>
      <c r="J8" s="66">
        <f>J9</f>
        <v>0</v>
      </c>
      <c r="K8" s="66">
        <f>I8-J8</f>
        <v>28149134708.16</v>
      </c>
      <c r="L8" s="67">
        <f>G8-K8</f>
        <v>156421689603.84</v>
      </c>
      <c r="M8" s="68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28149134708.16</v>
      </c>
      <c r="J9" s="34">
        <f>J10</f>
        <v>0</v>
      </c>
      <c r="K9" s="31">
        <f>I9-J9</f>
        <v>28149134708.16</v>
      </c>
      <c r="L9" s="31">
        <f>G9-K9</f>
        <v>156421689603.84</v>
      </c>
      <c r="M9" s="35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28149134708.16</v>
      </c>
      <c r="J10" s="34">
        <f>J11+J20</f>
        <v>0</v>
      </c>
      <c r="K10" s="31">
        <f>I10-J10</f>
        <v>28149134708.16</v>
      </c>
      <c r="L10" s="31">
        <f t="shared" ref="L10:L25" si="3">G10-K10</f>
        <v>156421689603.84</v>
      </c>
      <c r="M10" s="35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27888597884</v>
      </c>
      <c r="J11" s="34">
        <f>J12</f>
        <v>0</v>
      </c>
      <c r="K11" s="31">
        <f t="shared" ref="K11:K31" si="4">I11-J11</f>
        <v>27888597884</v>
      </c>
      <c r="L11" s="31">
        <f>G11-K11</f>
        <v>156682226428</v>
      </c>
      <c r="M11" s="35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27888597884</v>
      </c>
      <c r="J12" s="40">
        <f>J13+J15</f>
        <v>0</v>
      </c>
      <c r="K12" s="37">
        <f>I12-J12</f>
        <v>27888597884</v>
      </c>
      <c r="L12" s="31">
        <f t="shared" si="3"/>
        <v>156682226428</v>
      </c>
      <c r="M12" s="35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27732935686</v>
      </c>
      <c r="J13" s="40">
        <v>0</v>
      </c>
      <c r="K13" s="37">
        <f t="shared" si="4"/>
        <v>27732935686</v>
      </c>
      <c r="L13" s="31">
        <f t="shared" si="3"/>
        <v>156837888626</v>
      </c>
      <c r="M13" s="35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f>14808632681+12924303005</f>
        <v>27732935686</v>
      </c>
      <c r="J14" s="57">
        <v>0</v>
      </c>
      <c r="K14" s="43">
        <f t="shared" si="4"/>
        <v>27732935686</v>
      </c>
      <c r="L14" s="46">
        <f t="shared" si="3"/>
        <v>156837888626</v>
      </c>
      <c r="M14" s="85">
        <f>K14/G14</f>
        <v>0.15025633541691305</v>
      </c>
      <c r="N14" s="147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155662198</v>
      </c>
      <c r="J15" s="40">
        <v>0</v>
      </c>
      <c r="K15" s="37">
        <f t="shared" si="4"/>
        <v>155662198</v>
      </c>
      <c r="L15" s="31">
        <f t="shared" si="3"/>
        <v>-155662198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155662198</v>
      </c>
      <c r="J16" s="40">
        <v>0</v>
      </c>
      <c r="K16" s="37">
        <f t="shared" si="4"/>
        <v>155662198</v>
      </c>
      <c r="L16" s="31">
        <f t="shared" si="3"/>
        <v>-155662198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155662198</v>
      </c>
      <c r="J17" s="40">
        <v>0</v>
      </c>
      <c r="K17" s="37">
        <f t="shared" si="4"/>
        <v>155662198</v>
      </c>
      <c r="L17" s="31">
        <f>L18</f>
        <v>-155662198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155662198</v>
      </c>
      <c r="J18" s="40">
        <v>0</v>
      </c>
      <c r="K18" s="37">
        <f t="shared" si="4"/>
        <v>155662198</v>
      </c>
      <c r="L18" s="31">
        <f>L19</f>
        <v>-155662198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f>95468945+60193253</f>
        <v>155662198</v>
      </c>
      <c r="J19" s="57">
        <v>0</v>
      </c>
      <c r="K19" s="43">
        <f t="shared" si="4"/>
        <v>155662198</v>
      </c>
      <c r="L19" s="46">
        <f>G19-K19</f>
        <v>-155662198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260536824.16</v>
      </c>
      <c r="J20" s="40">
        <f>J21</f>
        <v>0</v>
      </c>
      <c r="K20" s="37">
        <f>I20-J20</f>
        <v>260536824.16</v>
      </c>
      <c r="L20" s="31">
        <f t="shared" si="3"/>
        <v>-260536824.16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260536824.16</v>
      </c>
      <c r="J21" s="40">
        <f>J26</f>
        <v>0</v>
      </c>
      <c r="K21" s="37">
        <f>I21-J21</f>
        <v>260536824.16</v>
      </c>
      <c r="L21" s="31">
        <f t="shared" si="3"/>
        <v>-260536824.16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28121576.77</v>
      </c>
      <c r="J22" s="40">
        <v>0</v>
      </c>
      <c r="K22" s="37">
        <f t="shared" si="4"/>
        <v>28121576.77</v>
      </c>
      <c r="L22" s="31">
        <f t="shared" si="3"/>
        <v>-28121576.77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v>0</v>
      </c>
      <c r="H23" s="39">
        <f t="shared" si="1"/>
        <v>0</v>
      </c>
      <c r="I23" s="40">
        <f>I24+I25</f>
        <v>28121576.77</v>
      </c>
      <c r="J23" s="40">
        <v>0</v>
      </c>
      <c r="K23" s="37">
        <f t="shared" si="4"/>
        <v>28121576.77</v>
      </c>
      <c r="L23" s="31">
        <f t="shared" si="3"/>
        <v>-28121576.77</v>
      </c>
      <c r="M23" s="48" t="s">
        <v>26</v>
      </c>
      <c r="N23" s="8"/>
    </row>
    <row r="24" spans="1:15" s="23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ref="D24:F25" si="6">D25</f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f>4216635.69+1493973.25</f>
        <v>5710608.9400000004</v>
      </c>
      <c r="J24" s="57">
        <v>0</v>
      </c>
      <c r="K24" s="43">
        <f t="shared" si="4"/>
        <v>5710608.9400000004</v>
      </c>
      <c r="L24" s="46">
        <f t="shared" si="3"/>
        <v>-5710608.9400000004</v>
      </c>
      <c r="M24" s="47" t="s">
        <v>26</v>
      </c>
      <c r="N24" s="8"/>
      <c r="O24" s="7"/>
    </row>
    <row r="25" spans="1:15" s="23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f>6295631.33+16115336.5</f>
        <v>22410967.829999998</v>
      </c>
      <c r="J25" s="57">
        <v>0</v>
      </c>
      <c r="K25" s="43">
        <f t="shared" si="4"/>
        <v>22410967.829999998</v>
      </c>
      <c r="L25" s="46">
        <f t="shared" si="3"/>
        <v>-22410967.829999998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232415247.38999999</v>
      </c>
      <c r="J26" s="40">
        <f>J27</f>
        <v>0</v>
      </c>
      <c r="K26" s="37">
        <f t="shared" si="4"/>
        <v>232415247.38999999</v>
      </c>
      <c r="L26" s="31">
        <f>L27</f>
        <v>-232415247.38999999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f>229550242.39+2865005</f>
        <v>232415247.38999999</v>
      </c>
      <c r="J27" s="57"/>
      <c r="K27" s="43">
        <f t="shared" si="4"/>
        <v>232415247.38999999</v>
      </c>
      <c r="L27" s="43">
        <f>G27-K27</f>
        <v>-232415247.38999999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318494046796.17999</v>
      </c>
      <c r="J28" s="28">
        <f>SUM(J29:J31)</f>
        <v>0</v>
      </c>
      <c r="K28" s="26">
        <f t="shared" si="4"/>
        <v>318494046796.17999</v>
      </c>
      <c r="L28" s="26">
        <f>L29+L30+L31</f>
        <v>5269507474320.8203</v>
      </c>
      <c r="M28" s="51">
        <f>K28/G28</f>
        <v>5.6996055851558786E-2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4"/>
        <v>0</v>
      </c>
      <c r="L29" s="58">
        <f>G29-K29</f>
        <v>1451042370</v>
      </c>
      <c r="M29" s="45">
        <f>+K29/G29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4"/>
        <v>0</v>
      </c>
      <c r="L30" s="58">
        <f>G30-K30</f>
        <v>1167604335047</v>
      </c>
      <c r="M30" s="45">
        <f>K30/G30</f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f>317274429395+1219617401.17999</f>
        <v>318494046796.17999</v>
      </c>
      <c r="J31" s="74">
        <v>0</v>
      </c>
      <c r="K31" s="72">
        <f t="shared" si="4"/>
        <v>318494046796.17999</v>
      </c>
      <c r="L31" s="75">
        <f>G31-K31</f>
        <v>4100452096903.8198</v>
      </c>
      <c r="M31" s="45">
        <f>+K31/G31</f>
        <v>7.207466134210537E-2</v>
      </c>
      <c r="N31" s="8"/>
      <c r="O31" s="12"/>
    </row>
    <row r="32" spans="1:15" s="6" customFormat="1" ht="24.95" customHeight="1" thickTop="1" thickBot="1" x14ac:dyDescent="0.3">
      <c r="A32" s="157" t="s">
        <v>59</v>
      </c>
      <c r="B32" s="158"/>
      <c r="C32" s="76">
        <f>C8+C28</f>
        <v>5772572345429</v>
      </c>
      <c r="D32" s="76">
        <f t="shared" ref="D32:L32" si="7">D8+D28</f>
        <v>0</v>
      </c>
      <c r="E32" s="76">
        <f t="shared" si="7"/>
        <v>0</v>
      </c>
      <c r="F32" s="76">
        <f t="shared" si="7"/>
        <v>0</v>
      </c>
      <c r="G32" s="76">
        <f t="shared" si="7"/>
        <v>5772572345429</v>
      </c>
      <c r="H32" s="84">
        <f t="shared" si="1"/>
        <v>1</v>
      </c>
      <c r="I32" s="76">
        <f t="shared" si="7"/>
        <v>346643181504.33997</v>
      </c>
      <c r="J32" s="76">
        <f t="shared" si="7"/>
        <v>0</v>
      </c>
      <c r="K32" s="76">
        <f t="shared" si="7"/>
        <v>346643181504.33997</v>
      </c>
      <c r="L32" s="76">
        <f t="shared" si="7"/>
        <v>5425929163924.6602</v>
      </c>
      <c r="M32" s="84">
        <f>+K32/G32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3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3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3" customFormat="1" x14ac:dyDescent="0.25">
      <c r="A36" s="24"/>
      <c r="D36" s="6"/>
      <c r="E36" s="6"/>
      <c r="F36" s="6"/>
      <c r="G36" s="7"/>
      <c r="I36" s="7"/>
      <c r="J36" s="7"/>
      <c r="K36" s="7"/>
      <c r="L36" s="7"/>
    </row>
    <row r="37" spans="1:15" s="23" customFormat="1" x14ac:dyDescent="0.25">
      <c r="A37" s="24"/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24"/>
      <c r="D38" s="6"/>
      <c r="E38" s="6"/>
      <c r="F38" s="6"/>
      <c r="J38" s="7"/>
    </row>
    <row r="39" spans="1:15" s="23" customFormat="1" x14ac:dyDescent="0.25">
      <c r="A39" s="24"/>
      <c r="D39" s="6"/>
      <c r="E39" s="6"/>
      <c r="F39" s="6"/>
      <c r="J39" s="7"/>
    </row>
    <row r="40" spans="1:15" s="23" customFormat="1" x14ac:dyDescent="0.25">
      <c r="A40" s="24"/>
      <c r="D40" s="6"/>
      <c r="E40" s="6"/>
      <c r="F40" s="6"/>
      <c r="J40" s="7"/>
    </row>
    <row r="41" spans="1:15" s="23" customFormat="1" x14ac:dyDescent="0.25">
      <c r="A41" s="24"/>
      <c r="D41" s="6"/>
      <c r="E41" s="6"/>
      <c r="F41" s="6"/>
      <c r="J41" s="7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opLeftCell="A27" zoomScale="90" zoomScaleNormal="90" workbookViewId="0">
      <selection activeCell="K35" sqref="K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hidden="1" customWidth="1"/>
    <col min="4" max="4" width="11.42578125" style="21" hidden="1" customWidth="1"/>
    <col min="5" max="5" width="11.5703125" style="21" hidden="1" customWidth="1"/>
    <col min="6" max="6" width="15.42578125" style="21" hidden="1" customWidth="1"/>
    <col min="7" max="7" width="28.5703125" style="3" customWidth="1"/>
    <col min="8" max="8" width="14.140625" style="3" customWidth="1"/>
    <col min="9" max="9" width="26" style="3" hidden="1" customWidth="1"/>
    <col min="10" max="10" width="18.85546875" style="22" hidden="1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"/>
      <c r="O1" s="1"/>
      <c r="P1" s="1"/>
      <c r="Q1" s="1"/>
      <c r="R1" s="1"/>
      <c r="S1" s="1"/>
    </row>
    <row r="2" spans="1:26" ht="24.75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  <c r="Q2" s="1"/>
      <c r="R2" s="1"/>
      <c r="S2" s="1"/>
    </row>
    <row r="3" spans="1:26" ht="27" customHeight="1" x14ac:dyDescent="0.25">
      <c r="A3" s="161" t="s">
        <v>67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2" t="s">
        <v>3</v>
      </c>
      <c r="L4" s="162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163" t="s">
        <v>4</v>
      </c>
      <c r="B6" s="165" t="s">
        <v>5</v>
      </c>
      <c r="C6" s="165" t="s">
        <v>6</v>
      </c>
      <c r="D6" s="165" t="s">
        <v>7</v>
      </c>
      <c r="E6" s="165"/>
      <c r="F6" s="165"/>
      <c r="G6" s="165" t="s">
        <v>8</v>
      </c>
      <c r="H6" s="165" t="s">
        <v>9</v>
      </c>
      <c r="I6" s="165" t="s">
        <v>64</v>
      </c>
      <c r="J6" s="165" t="s">
        <v>63</v>
      </c>
      <c r="K6" s="165" t="s">
        <v>10</v>
      </c>
      <c r="L6" s="165" t="s">
        <v>11</v>
      </c>
      <c r="M6" s="167" t="s">
        <v>12</v>
      </c>
    </row>
    <row r="7" spans="1:26" ht="54.75" customHeight="1" thickBot="1" x14ac:dyDescent="0.3">
      <c r="A7" s="164"/>
      <c r="B7" s="166"/>
      <c r="C7" s="166"/>
      <c r="D7" s="78" t="s">
        <v>13</v>
      </c>
      <c r="E7" s="78" t="s">
        <v>14</v>
      </c>
      <c r="F7" s="78" t="s">
        <v>15</v>
      </c>
      <c r="G7" s="166"/>
      <c r="H7" s="166"/>
      <c r="I7" s="166"/>
      <c r="J7" s="166"/>
      <c r="K7" s="166"/>
      <c r="L7" s="166"/>
      <c r="M7" s="168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14" si="1">G8/$G$35</f>
        <v>3.1973756804997353E-2</v>
      </c>
      <c r="I8" s="66">
        <f>I9</f>
        <v>41884722649.18</v>
      </c>
      <c r="J8" s="66">
        <f>J9</f>
        <v>0</v>
      </c>
      <c r="K8" s="66">
        <f>I8-J8</f>
        <v>41884722649.18</v>
      </c>
      <c r="L8" s="67">
        <f>G8-K8</f>
        <v>142686101662.82001</v>
      </c>
      <c r="M8" s="68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41884722649.18</v>
      </c>
      <c r="J9" s="34">
        <f>J10</f>
        <v>0</v>
      </c>
      <c r="K9" s="31">
        <f>I9-J9</f>
        <v>41884722649.18</v>
      </c>
      <c r="L9" s="31">
        <f>G9-K9</f>
        <v>142686101662.82001</v>
      </c>
      <c r="M9" s="35">
        <f t="shared" ref="M9:M14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41884722649.18</v>
      </c>
      <c r="J10" s="34">
        <f>J11+J23</f>
        <v>0</v>
      </c>
      <c r="K10" s="31">
        <f>I10-J10</f>
        <v>41884722649.18</v>
      </c>
      <c r="L10" s="31">
        <f t="shared" ref="L10:L28" si="3">G10-K10</f>
        <v>142686101662.82001</v>
      </c>
      <c r="M10" s="35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41605530724</v>
      </c>
      <c r="J11" s="34">
        <f>J12</f>
        <v>0</v>
      </c>
      <c r="K11" s="31">
        <f t="shared" ref="K11:K34" si="4">I11-J11</f>
        <v>41605530724</v>
      </c>
      <c r="L11" s="31">
        <f>G11-K11</f>
        <v>142965293588</v>
      </c>
      <c r="M11" s="35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41605530724</v>
      </c>
      <c r="J12" s="40">
        <f>J13+J18</f>
        <v>0</v>
      </c>
      <c r="K12" s="37">
        <f>I12-J12</f>
        <v>41605530724</v>
      </c>
      <c r="L12" s="31">
        <f t="shared" si="3"/>
        <v>142965293588</v>
      </c>
      <c r="M12" s="35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41325824548</v>
      </c>
      <c r="J13" s="40">
        <v>0</v>
      </c>
      <c r="K13" s="37">
        <f t="shared" si="4"/>
        <v>41325824548</v>
      </c>
      <c r="L13" s="31">
        <f t="shared" si="3"/>
        <v>143244999764</v>
      </c>
      <c r="M13" s="35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</f>
        <v>41325824548</v>
      </c>
      <c r="J14" s="57">
        <v>0</v>
      </c>
      <c r="K14" s="43">
        <f t="shared" si="4"/>
        <v>41325824548</v>
      </c>
      <c r="L14" s="43">
        <f t="shared" si="3"/>
        <v>143244999764</v>
      </c>
      <c r="M14" s="85">
        <f t="shared" si="2"/>
        <v>0.22390225921157775</v>
      </c>
      <c r="N14" s="8"/>
    </row>
    <row r="15" spans="1:26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M15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tr">
        <f t="shared" si="5"/>
        <v>N.A.</v>
      </c>
      <c r="N15" s="8"/>
    </row>
    <row r="16" spans="1:26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ref="D16:M16" si="6">D17</f>
        <v>0</v>
      </c>
      <c r="E16" s="43">
        <f t="shared" si="6"/>
        <v>0</v>
      </c>
      <c r="F16" s="43">
        <f t="shared" si="6"/>
        <v>0</v>
      </c>
      <c r="G16" s="43">
        <f t="shared" si="6"/>
        <v>0</v>
      </c>
      <c r="H16" s="45">
        <f t="shared" si="6"/>
        <v>0</v>
      </c>
      <c r="I16" s="43">
        <f t="shared" si="6"/>
        <v>46756455</v>
      </c>
      <c r="J16" s="43">
        <f t="shared" si="6"/>
        <v>0</v>
      </c>
      <c r="K16" s="43">
        <f t="shared" si="6"/>
        <v>46756455</v>
      </c>
      <c r="L16" s="43">
        <f t="shared" si="6"/>
        <v>-46756455</v>
      </c>
      <c r="M16" s="47" t="str">
        <f t="shared" si="6"/>
        <v>N.A.</v>
      </c>
      <c r="N16" s="8"/>
    </row>
    <row r="17" spans="1:15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0" si="7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  <c r="N17" s="8"/>
    </row>
    <row r="18" spans="1:15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7"/>
        <v>0</v>
      </c>
      <c r="I18" s="40">
        <f>I19</f>
        <v>232949721</v>
      </c>
      <c r="J18" s="40">
        <v>0</v>
      </c>
      <c r="K18" s="37">
        <f t="shared" si="4"/>
        <v>232949721</v>
      </c>
      <c r="L18" s="37">
        <f t="shared" si="3"/>
        <v>-232949721</v>
      </c>
      <c r="M18" s="48" t="s">
        <v>26</v>
      </c>
      <c r="N18" s="8"/>
    </row>
    <row r="19" spans="1:15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8">C19-F19</f>
        <v>0</v>
      </c>
      <c r="H19" s="39">
        <f t="shared" si="7"/>
        <v>0</v>
      </c>
      <c r="I19" s="40">
        <f>I20</f>
        <v>232949721</v>
      </c>
      <c r="J19" s="40">
        <v>0</v>
      </c>
      <c r="K19" s="37">
        <f t="shared" si="4"/>
        <v>232949721</v>
      </c>
      <c r="L19" s="37">
        <f t="shared" si="3"/>
        <v>-232949721</v>
      </c>
      <c r="M19" s="48" t="s">
        <v>26</v>
      </c>
      <c r="N19" s="8"/>
    </row>
    <row r="20" spans="1:15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8"/>
        <v>0</v>
      </c>
      <c r="H20" s="39">
        <f t="shared" si="7"/>
        <v>0</v>
      </c>
      <c r="I20" s="40">
        <f>I21</f>
        <v>232949721</v>
      </c>
      <c r="J20" s="40">
        <v>0</v>
      </c>
      <c r="K20" s="37">
        <f t="shared" si="4"/>
        <v>232949721</v>
      </c>
      <c r="L20" s="37">
        <f>L21</f>
        <v>-232949721</v>
      </c>
      <c r="M20" s="48" t="s">
        <v>26</v>
      </c>
      <c r="N20" s="8"/>
      <c r="O20" s="11"/>
    </row>
    <row r="21" spans="1:15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8"/>
        <v>0</v>
      </c>
      <c r="H21" s="39">
        <f t="shared" si="7"/>
        <v>0</v>
      </c>
      <c r="I21" s="40">
        <f>I22</f>
        <v>232949721</v>
      </c>
      <c r="J21" s="40">
        <v>0</v>
      </c>
      <c r="K21" s="37">
        <f t="shared" si="4"/>
        <v>232949721</v>
      </c>
      <c r="L21" s="37">
        <f>L22</f>
        <v>-232949721</v>
      </c>
      <c r="M21" s="48" t="s">
        <v>26</v>
      </c>
      <c r="N21" s="8"/>
      <c r="O21" s="11"/>
    </row>
    <row r="22" spans="1:15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8"/>
        <v>0</v>
      </c>
      <c r="H22" s="45">
        <f t="shared" si="7"/>
        <v>0</v>
      </c>
      <c r="I22" s="57">
        <f>95468945+60193253+77287523</f>
        <v>232949721</v>
      </c>
      <c r="J22" s="57">
        <v>0</v>
      </c>
      <c r="K22" s="43">
        <f t="shared" si="4"/>
        <v>232949721</v>
      </c>
      <c r="L22" s="43">
        <f>G22-K22</f>
        <v>-232949721</v>
      </c>
      <c r="M22" s="48" t="s">
        <v>26</v>
      </c>
      <c r="N22" s="8"/>
      <c r="O22" s="11"/>
    </row>
    <row r="23" spans="1:15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8"/>
        <v>0</v>
      </c>
      <c r="H23" s="39">
        <f t="shared" si="7"/>
        <v>0</v>
      </c>
      <c r="I23" s="40">
        <f>I24</f>
        <v>279191925.17999995</v>
      </c>
      <c r="J23" s="40">
        <f>J24</f>
        <v>0</v>
      </c>
      <c r="K23" s="37">
        <f>I23-J23</f>
        <v>279191925.17999995</v>
      </c>
      <c r="L23" s="37">
        <f t="shared" si="3"/>
        <v>-279191925.17999995</v>
      </c>
      <c r="M23" s="48" t="s">
        <v>26</v>
      </c>
      <c r="N23" s="8"/>
      <c r="O23" s="8"/>
    </row>
    <row r="24" spans="1:15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7"/>
        <v>0</v>
      </c>
      <c r="I24" s="40">
        <f>I25+I29</f>
        <v>279191925.17999995</v>
      </c>
      <c r="J24" s="40">
        <f>J29</f>
        <v>0</v>
      </c>
      <c r="K24" s="37">
        <f>I24-J24</f>
        <v>279191925.17999995</v>
      </c>
      <c r="L24" s="37">
        <f t="shared" si="3"/>
        <v>-279191925.17999995</v>
      </c>
      <c r="M24" s="48" t="s">
        <v>26</v>
      </c>
      <c r="N24" s="8"/>
      <c r="O24" s="8"/>
    </row>
    <row r="25" spans="1:15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7"/>
        <v>0</v>
      </c>
      <c r="I25" s="40">
        <f>I26</f>
        <v>39097056.189999998</v>
      </c>
      <c r="J25" s="40">
        <v>0</v>
      </c>
      <c r="K25" s="37">
        <f t="shared" si="4"/>
        <v>39097056.189999998</v>
      </c>
      <c r="L25" s="37">
        <f t="shared" si="3"/>
        <v>-39097056.189999998</v>
      </c>
      <c r="M25" s="48" t="s">
        <v>26</v>
      </c>
      <c r="N25" s="8"/>
    </row>
    <row r="26" spans="1:15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7"/>
        <v>0</v>
      </c>
      <c r="I26" s="40">
        <f>I27+I28</f>
        <v>39097056.189999998</v>
      </c>
      <c r="J26" s="40">
        <v>0</v>
      </c>
      <c r="K26" s="37">
        <f t="shared" si="4"/>
        <v>39097056.189999998</v>
      </c>
      <c r="L26" s="37">
        <f t="shared" si="3"/>
        <v>-39097056.189999998</v>
      </c>
      <c r="M26" s="48" t="s">
        <v>26</v>
      </c>
      <c r="N26" s="8"/>
    </row>
    <row r="27" spans="1:15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9">D28</f>
        <v>0</v>
      </c>
      <c r="E27" s="44">
        <f t="shared" si="9"/>
        <v>0</v>
      </c>
      <c r="F27" s="44">
        <f t="shared" si="9"/>
        <v>0</v>
      </c>
      <c r="G27" s="43">
        <f>C27-F27</f>
        <v>0</v>
      </c>
      <c r="H27" s="45">
        <f t="shared" si="7"/>
        <v>0</v>
      </c>
      <c r="I27" s="57">
        <f>4216635.69+1493973.25+1356648.71</f>
        <v>7067257.6500000004</v>
      </c>
      <c r="J27" s="57">
        <v>0</v>
      </c>
      <c r="K27" s="43">
        <f t="shared" si="4"/>
        <v>7067257.6500000004</v>
      </c>
      <c r="L27" s="43">
        <f t="shared" si="3"/>
        <v>-7067257.6500000004</v>
      </c>
      <c r="M27" s="47" t="s">
        <v>26</v>
      </c>
      <c r="N27" s="8"/>
      <c r="O27" s="7"/>
    </row>
    <row r="28" spans="1:15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9"/>
        <v>0</v>
      </c>
      <c r="E28" s="44">
        <f t="shared" si="9"/>
        <v>0</v>
      </c>
      <c r="F28" s="44">
        <f t="shared" si="9"/>
        <v>0</v>
      </c>
      <c r="G28" s="43">
        <f>C28-F28</f>
        <v>0</v>
      </c>
      <c r="H28" s="45">
        <f t="shared" si="7"/>
        <v>0</v>
      </c>
      <c r="I28" s="57">
        <f>6295631.33+16115336.5+9618830.71</f>
        <v>32029798.539999999</v>
      </c>
      <c r="J28" s="57">
        <v>0</v>
      </c>
      <c r="K28" s="43">
        <f t="shared" si="4"/>
        <v>32029798.539999999</v>
      </c>
      <c r="L28" s="43">
        <f t="shared" si="3"/>
        <v>-32029798.539999999</v>
      </c>
      <c r="M28" s="47" t="s">
        <v>26</v>
      </c>
      <c r="N28" s="8"/>
      <c r="O28" s="7"/>
    </row>
    <row r="29" spans="1:15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 t="shared" si="7"/>
        <v>0</v>
      </c>
      <c r="I29" s="40">
        <f>I30</f>
        <v>240094868.98999998</v>
      </c>
      <c r="J29" s="40">
        <f>J30</f>
        <v>0</v>
      </c>
      <c r="K29" s="37">
        <f t="shared" si="4"/>
        <v>240094868.98999998</v>
      </c>
      <c r="L29" s="31">
        <f>L30</f>
        <v>-240094868.98999998</v>
      </c>
      <c r="M29" s="48" t="s">
        <v>26</v>
      </c>
      <c r="N29" s="8"/>
      <c r="O29" s="8"/>
    </row>
    <row r="30" spans="1:15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7"/>
        <v>0</v>
      </c>
      <c r="I30" s="57">
        <f>229550242.39+2865005+7679621.6</f>
        <v>240094868.98999998</v>
      </c>
      <c r="J30" s="57"/>
      <c r="K30" s="43">
        <f t="shared" si="4"/>
        <v>240094868.98999998</v>
      </c>
      <c r="L30" s="43">
        <f>G30-K30</f>
        <v>-240094868.98999998</v>
      </c>
      <c r="M30" s="47" t="s">
        <v>26</v>
      </c>
      <c r="N30" s="8"/>
    </row>
    <row r="31" spans="1:15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>G31/$G$35</f>
        <v>0.96802624319500263</v>
      </c>
      <c r="I31" s="28">
        <f>I32+I33+I34</f>
        <v>405787811646.14001</v>
      </c>
      <c r="J31" s="28">
        <f>SUM(J32:J34)</f>
        <v>0</v>
      </c>
      <c r="K31" s="26">
        <f t="shared" si="4"/>
        <v>405787811646.14001</v>
      </c>
      <c r="L31" s="26">
        <f>L32+L33+L34</f>
        <v>5182213709470.8594</v>
      </c>
      <c r="M31" s="51">
        <f>K31/G31</f>
        <v>7.2617698852205398E-2</v>
      </c>
      <c r="N31" s="8"/>
      <c r="O31" s="8"/>
    </row>
    <row r="32" spans="1:15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>G32/$G$35</f>
        <v>2.5136841656891578E-4</v>
      </c>
      <c r="I32" s="57">
        <v>0</v>
      </c>
      <c r="J32" s="57">
        <v>0</v>
      </c>
      <c r="K32" s="54">
        <f t="shared" si="4"/>
        <v>0</v>
      </c>
      <c r="L32" s="58">
        <f>G32-K32</f>
        <v>1451042370</v>
      </c>
      <c r="M32" s="45">
        <f>+K32/G32</f>
        <v>0</v>
      </c>
      <c r="N32" s="8"/>
      <c r="O32" s="12"/>
    </row>
    <row r="33" spans="1:15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>G33/$G$35</f>
        <v>0.20226759669310429</v>
      </c>
      <c r="I33" s="57">
        <v>82787334910</v>
      </c>
      <c r="J33" s="57">
        <v>0</v>
      </c>
      <c r="K33" s="58">
        <f t="shared" si="4"/>
        <v>82787334910</v>
      </c>
      <c r="L33" s="58">
        <f>G33-K33</f>
        <v>1084817000137</v>
      </c>
      <c r="M33" s="45">
        <f>+K33/G33</f>
        <v>7.0903586450514103E-2</v>
      </c>
      <c r="N33" s="8"/>
      <c r="O33" s="12"/>
    </row>
    <row r="34" spans="1:15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>G34/$G$35</f>
        <v>0.76550727808532948</v>
      </c>
      <c r="I34" s="74">
        <v>323000476736.14001</v>
      </c>
      <c r="J34" s="74">
        <v>0</v>
      </c>
      <c r="K34" s="72">
        <f t="shared" si="4"/>
        <v>323000476736.14001</v>
      </c>
      <c r="L34" s="75">
        <f>G34-K34</f>
        <v>4095945666963.8599</v>
      </c>
      <c r="M34" s="45">
        <f>+K34/G34</f>
        <v>7.3094458776474358E-2</v>
      </c>
      <c r="N34" s="8"/>
      <c r="O34" s="12"/>
    </row>
    <row r="35" spans="1:15" s="6" customFormat="1" ht="24.95" customHeight="1" thickTop="1" thickBot="1" x14ac:dyDescent="0.3">
      <c r="A35" s="157" t="s">
        <v>59</v>
      </c>
      <c r="B35" s="158"/>
      <c r="C35" s="76">
        <f>C8+C31</f>
        <v>5772572345429</v>
      </c>
      <c r="D35" s="76">
        <f t="shared" ref="D35:L35" si="10">D8+D31</f>
        <v>0</v>
      </c>
      <c r="E35" s="76">
        <f t="shared" si="10"/>
        <v>0</v>
      </c>
      <c r="F35" s="76">
        <f t="shared" si="10"/>
        <v>0</v>
      </c>
      <c r="G35" s="76">
        <f t="shared" si="10"/>
        <v>5772572345429</v>
      </c>
      <c r="H35" s="84">
        <f>G35/$G$35</f>
        <v>1</v>
      </c>
      <c r="I35" s="76">
        <f t="shared" si="10"/>
        <v>447672534295.32001</v>
      </c>
      <c r="J35" s="76">
        <f t="shared" si="10"/>
        <v>0</v>
      </c>
      <c r="K35" s="76">
        <f t="shared" si="10"/>
        <v>447672534295.32001</v>
      </c>
      <c r="L35" s="76">
        <f t="shared" si="10"/>
        <v>5324899811133.6797</v>
      </c>
      <c r="M35" s="84">
        <f>+K35/G35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3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5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5" s="23" customFormat="1" ht="15.75" x14ac:dyDescent="0.25">
      <c r="A41" s="24"/>
      <c r="C41" s="77"/>
      <c r="D41" s="79"/>
      <c r="E41" s="79"/>
      <c r="F41" s="79"/>
      <c r="G41" s="13"/>
      <c r="H41" s="13"/>
      <c r="I41" s="13"/>
      <c r="J41" s="12"/>
      <c r="K41" s="77"/>
      <c r="L41" s="13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6DB-CC64-4431-90C4-BD5F8F6AE8ED}">
  <dimension ref="A1:X48"/>
  <sheetViews>
    <sheetView topLeftCell="A13" zoomScale="84" zoomScaleNormal="84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3"/>
    <col min="25" max="16384" width="11.42578125" style="3"/>
  </cols>
  <sheetData>
    <row r="1" spans="1:24" ht="25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"/>
      <c r="O1" s="1"/>
      <c r="P1" s="1"/>
      <c r="Q1" s="1"/>
    </row>
    <row r="2" spans="1:24" ht="24.75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  <c r="Q2" s="1"/>
    </row>
    <row r="3" spans="1:24" ht="27" customHeight="1" x14ac:dyDescent="0.25">
      <c r="A3" s="161" t="s">
        <v>75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2" t="s">
        <v>3</v>
      </c>
      <c r="L4" s="162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63" t="s">
        <v>4</v>
      </c>
      <c r="B6" s="165" t="s">
        <v>5</v>
      </c>
      <c r="C6" s="165" t="s">
        <v>6</v>
      </c>
      <c r="D6" s="165" t="s">
        <v>7</v>
      </c>
      <c r="E6" s="165"/>
      <c r="F6" s="165"/>
      <c r="G6" s="165" t="s">
        <v>8</v>
      </c>
      <c r="H6" s="165" t="s">
        <v>9</v>
      </c>
      <c r="I6" s="165" t="s">
        <v>64</v>
      </c>
      <c r="J6" s="165" t="s">
        <v>63</v>
      </c>
      <c r="K6" s="165" t="s">
        <v>10</v>
      </c>
      <c r="L6" s="165" t="s">
        <v>11</v>
      </c>
      <c r="M6" s="167" t="s">
        <v>12</v>
      </c>
    </row>
    <row r="7" spans="1:24" ht="85.5" customHeight="1" x14ac:dyDescent="0.25">
      <c r="A7" s="169"/>
      <c r="B7" s="170"/>
      <c r="C7" s="170"/>
      <c r="D7" s="83" t="s">
        <v>13</v>
      </c>
      <c r="E7" s="83" t="s">
        <v>14</v>
      </c>
      <c r="F7" s="83" t="s">
        <v>15</v>
      </c>
      <c r="G7" s="170"/>
      <c r="H7" s="170"/>
      <c r="I7" s="170"/>
      <c r="J7" s="170"/>
      <c r="K7" s="170"/>
      <c r="L7" s="170"/>
      <c r="M7" s="171"/>
    </row>
    <row r="8" spans="1:24" s="10" customFormat="1" ht="44.25" customHeight="1" x14ac:dyDescent="0.25">
      <c r="A8" s="62">
        <v>3</v>
      </c>
      <c r="B8" s="63" t="s">
        <v>16</v>
      </c>
      <c r="C8" s="64">
        <f t="shared" ref="C8:G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>G8/$G$35</f>
        <v>3.1973756804997353E-2</v>
      </c>
      <c r="I8" s="66">
        <f>I9</f>
        <v>56401583068.650002</v>
      </c>
      <c r="J8" s="66">
        <f>J9</f>
        <v>0</v>
      </c>
      <c r="K8" s="66">
        <f>I8-J8</f>
        <v>56401583068.650002</v>
      </c>
      <c r="L8" s="67">
        <f>G8-K8</f>
        <v>128169241243.35001</v>
      </c>
      <c r="M8" s="68">
        <f>+K8/G8</f>
        <v>0.30558233284643249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ref="H9:H14" si="1">G9/$G$35</f>
        <v>3.1973756804997353E-2</v>
      </c>
      <c r="I9" s="34">
        <f>I10</f>
        <v>56401583068.650002</v>
      </c>
      <c r="J9" s="34">
        <f>J10</f>
        <v>0</v>
      </c>
      <c r="K9" s="31">
        <f>I9-J9</f>
        <v>56401583068.650002</v>
      </c>
      <c r="L9" s="31">
        <f>G9-K9</f>
        <v>128169241243.35001</v>
      </c>
      <c r="M9" s="35">
        <f t="shared" ref="M9:M14" si="2">+K9/G9</f>
        <v>0.30558233284643249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56401583068.650002</v>
      </c>
      <c r="J10" s="34">
        <f>J11+J23</f>
        <v>0</v>
      </c>
      <c r="K10" s="31">
        <f>I10-J10</f>
        <v>56401583068.650002</v>
      </c>
      <c r="L10" s="31">
        <f>+G10-K10</f>
        <v>128169241243.35001</v>
      </c>
      <c r="M10" s="35">
        <f t="shared" si="2"/>
        <v>0.30558233284643249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55644794737</v>
      </c>
      <c r="J11" s="34">
        <f>J12</f>
        <v>0</v>
      </c>
      <c r="K11" s="31">
        <f t="shared" ref="K11:K34" si="3">I11-J11</f>
        <v>55644794737</v>
      </c>
      <c r="L11" s="31">
        <f>G11-K11</f>
        <v>128926029575</v>
      </c>
      <c r="M11" s="35">
        <f t="shared" si="2"/>
        <v>0.30148207304388258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55644794737</v>
      </c>
      <c r="J12" s="40">
        <f>J13+J18</f>
        <v>0</v>
      </c>
      <c r="K12" s="37">
        <f>I12-J12</f>
        <v>55644794737</v>
      </c>
      <c r="L12" s="31">
        <f t="shared" ref="L12:L28" si="4">G12-K12</f>
        <v>128926029575</v>
      </c>
      <c r="M12" s="35">
        <f t="shared" si="2"/>
        <v>0.30148207304388258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55291140845</v>
      </c>
      <c r="J13" s="40">
        <v>0</v>
      </c>
      <c r="K13" s="37">
        <f t="shared" si="3"/>
        <v>55291140845</v>
      </c>
      <c r="L13" s="31">
        <f t="shared" si="4"/>
        <v>129279683467</v>
      </c>
      <c r="M13" s="35">
        <f t="shared" si="2"/>
        <v>0.29956598531269174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14808632681+12924303005+13592888862+13965316297</f>
        <v>55291140845</v>
      </c>
      <c r="J14" s="57">
        <v>0</v>
      </c>
      <c r="K14" s="43">
        <f t="shared" si="3"/>
        <v>55291140845</v>
      </c>
      <c r="L14" s="43">
        <f>G14-K14</f>
        <v>129279683467</v>
      </c>
      <c r="M14" s="85">
        <f t="shared" si="2"/>
        <v>0.29956598531269174</v>
      </c>
    </row>
    <row r="15" spans="1:24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L16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">
        <v>26</v>
      </c>
    </row>
    <row r="16" spans="1:24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si="5"/>
        <v>0</v>
      </c>
      <c r="E16" s="43">
        <f t="shared" si="5"/>
        <v>0</v>
      </c>
      <c r="F16" s="43">
        <f t="shared" si="5"/>
        <v>0</v>
      </c>
      <c r="G16" s="43">
        <f t="shared" si="5"/>
        <v>0</v>
      </c>
      <c r="H16" s="45">
        <f t="shared" si="5"/>
        <v>0</v>
      </c>
      <c r="I16" s="43">
        <f t="shared" si="5"/>
        <v>46756455</v>
      </c>
      <c r="J16" s="43">
        <f t="shared" si="5"/>
        <v>0</v>
      </c>
      <c r="K16" s="43">
        <f t="shared" si="5"/>
        <v>46756455</v>
      </c>
      <c r="L16" s="43">
        <f t="shared" si="5"/>
        <v>-46756455</v>
      </c>
      <c r="M16" s="47" t="s">
        <v>26</v>
      </c>
    </row>
    <row r="17" spans="1:14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5" si="6">G17/$G$35</f>
        <v>0</v>
      </c>
      <c r="I17" s="57">
        <v>46756455</v>
      </c>
      <c r="J17" s="57">
        <v>0</v>
      </c>
      <c r="K17" s="43">
        <f>I17-J17</f>
        <v>46756455</v>
      </c>
      <c r="L17" s="43">
        <f>G17-I17</f>
        <v>-46756455</v>
      </c>
      <c r="M17" s="47" t="s">
        <v>26</v>
      </c>
    </row>
    <row r="18" spans="1:14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6"/>
        <v>0</v>
      </c>
      <c r="I18" s="40">
        <f>I19</f>
        <v>306897437</v>
      </c>
      <c r="J18" s="40">
        <v>0</v>
      </c>
      <c r="K18" s="37">
        <f t="shared" si="3"/>
        <v>306897437</v>
      </c>
      <c r="L18" s="37">
        <f t="shared" si="4"/>
        <v>-306897437</v>
      </c>
      <c r="M18" s="48" t="s">
        <v>26</v>
      </c>
    </row>
    <row r="19" spans="1:14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7">C19-F19</f>
        <v>0</v>
      </c>
      <c r="H19" s="39">
        <f t="shared" si="6"/>
        <v>0</v>
      </c>
      <c r="I19" s="40">
        <f>I20</f>
        <v>306897437</v>
      </c>
      <c r="J19" s="40">
        <v>0</v>
      </c>
      <c r="K19" s="37">
        <f t="shared" si="3"/>
        <v>306897437</v>
      </c>
      <c r="L19" s="37">
        <f t="shared" si="4"/>
        <v>-306897437</v>
      </c>
      <c r="M19" s="48" t="s">
        <v>26</v>
      </c>
    </row>
    <row r="20" spans="1:14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7"/>
        <v>0</v>
      </c>
      <c r="H20" s="39">
        <f t="shared" si="6"/>
        <v>0</v>
      </c>
      <c r="I20" s="40">
        <f>I21</f>
        <v>306897437</v>
      </c>
      <c r="J20" s="40">
        <v>0</v>
      </c>
      <c r="K20" s="37">
        <f t="shared" si="3"/>
        <v>306897437</v>
      </c>
      <c r="L20" s="37">
        <f>L21</f>
        <v>-306897437</v>
      </c>
      <c r="M20" s="48" t="s">
        <v>26</v>
      </c>
    </row>
    <row r="21" spans="1:14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7"/>
        <v>0</v>
      </c>
      <c r="H21" s="39">
        <f t="shared" si="6"/>
        <v>0</v>
      </c>
      <c r="I21" s="40">
        <f>I22</f>
        <v>306897437</v>
      </c>
      <c r="J21" s="40">
        <v>0</v>
      </c>
      <c r="K21" s="37">
        <f t="shared" si="3"/>
        <v>306897437</v>
      </c>
      <c r="L21" s="37">
        <f>L22</f>
        <v>-306897437</v>
      </c>
      <c r="M21" s="48" t="s">
        <v>26</v>
      </c>
    </row>
    <row r="22" spans="1:14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7"/>
        <v>0</v>
      </c>
      <c r="H22" s="45">
        <f t="shared" si="6"/>
        <v>0</v>
      </c>
      <c r="I22" s="57">
        <f>95468945+60193253+77287523+73947716</f>
        <v>306897437</v>
      </c>
      <c r="J22" s="57">
        <v>0</v>
      </c>
      <c r="K22" s="43">
        <f t="shared" si="3"/>
        <v>306897437</v>
      </c>
      <c r="L22" s="43">
        <f>G22-K22</f>
        <v>-306897437</v>
      </c>
      <c r="M22" s="48" t="s">
        <v>26</v>
      </c>
    </row>
    <row r="23" spans="1:14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7"/>
        <v>0</v>
      </c>
      <c r="H23" s="39">
        <f t="shared" si="6"/>
        <v>0</v>
      </c>
      <c r="I23" s="40">
        <f>I24</f>
        <v>756788331.64999998</v>
      </c>
      <c r="J23" s="40">
        <f>J24</f>
        <v>0</v>
      </c>
      <c r="K23" s="37">
        <f>I23-J23</f>
        <v>756788331.64999998</v>
      </c>
      <c r="L23" s="31">
        <f t="shared" si="4"/>
        <v>-756788331.64999998</v>
      </c>
      <c r="M23" s="48" t="s">
        <v>26</v>
      </c>
    </row>
    <row r="24" spans="1:14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6"/>
        <v>0</v>
      </c>
      <c r="I24" s="40">
        <f>I25+I29</f>
        <v>756788331.64999998</v>
      </c>
      <c r="J24" s="40">
        <f>J29</f>
        <v>0</v>
      </c>
      <c r="K24" s="37">
        <f>I24-J24</f>
        <v>756788331.64999998</v>
      </c>
      <c r="L24" s="31">
        <f t="shared" si="4"/>
        <v>-756788331.64999998</v>
      </c>
      <c r="M24" s="48" t="s">
        <v>26</v>
      </c>
    </row>
    <row r="25" spans="1:14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6"/>
        <v>0</v>
      </c>
      <c r="I25" s="40">
        <f>I26</f>
        <v>59377328.730000004</v>
      </c>
      <c r="J25" s="40">
        <v>0</v>
      </c>
      <c r="K25" s="37">
        <f t="shared" si="3"/>
        <v>59377328.730000004</v>
      </c>
      <c r="L25" s="31">
        <f t="shared" si="4"/>
        <v>-59377328.730000004</v>
      </c>
      <c r="M25" s="48" t="s">
        <v>26</v>
      </c>
    </row>
    <row r="26" spans="1:14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6"/>
        <v>0</v>
      </c>
      <c r="I26" s="40">
        <f>I27+I28</f>
        <v>59377328.730000004</v>
      </c>
      <c r="J26" s="40">
        <v>0</v>
      </c>
      <c r="K26" s="37">
        <f t="shared" si="3"/>
        <v>59377328.730000004</v>
      </c>
      <c r="L26" s="31">
        <f t="shared" si="4"/>
        <v>-59377328.730000004</v>
      </c>
      <c r="M26" s="48" t="s">
        <v>26</v>
      </c>
    </row>
    <row r="27" spans="1:14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8">D28</f>
        <v>0</v>
      </c>
      <c r="E27" s="44">
        <f t="shared" si="8"/>
        <v>0</v>
      </c>
      <c r="F27" s="44">
        <f t="shared" si="8"/>
        <v>0</v>
      </c>
      <c r="G27" s="43">
        <f>C27-F27</f>
        <v>0</v>
      </c>
      <c r="H27" s="45">
        <f t="shared" si="6"/>
        <v>0</v>
      </c>
      <c r="I27" s="57">
        <f>4216635.69+1493973.25+1356648.71+983534.51</f>
        <v>8050792.1600000001</v>
      </c>
      <c r="J27" s="57">
        <v>0</v>
      </c>
      <c r="K27" s="43">
        <f t="shared" si="3"/>
        <v>8050792.1600000001</v>
      </c>
      <c r="L27" s="43">
        <f t="shared" si="4"/>
        <v>-8050792.1600000001</v>
      </c>
      <c r="M27" s="47" t="s">
        <v>26</v>
      </c>
    </row>
    <row r="28" spans="1:14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8"/>
        <v>0</v>
      </c>
      <c r="E28" s="44">
        <f t="shared" si="8"/>
        <v>0</v>
      </c>
      <c r="F28" s="44">
        <f t="shared" si="8"/>
        <v>0</v>
      </c>
      <c r="G28" s="43">
        <f>C28-F28</f>
        <v>0</v>
      </c>
      <c r="H28" s="45">
        <f>G28/$G$35</f>
        <v>0</v>
      </c>
      <c r="I28" s="57">
        <f>6295631.33+16115336.5+9618830.71+19296738.03</f>
        <v>51326536.57</v>
      </c>
      <c r="J28" s="57">
        <v>0</v>
      </c>
      <c r="K28" s="43">
        <f t="shared" si="3"/>
        <v>51326536.57</v>
      </c>
      <c r="L28" s="43">
        <f t="shared" si="4"/>
        <v>-51326536.57</v>
      </c>
      <c r="M28" s="47" t="s">
        <v>26</v>
      </c>
    </row>
    <row r="29" spans="1:14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>G29/$G$35</f>
        <v>0</v>
      </c>
      <c r="I29" s="40">
        <f>I30</f>
        <v>697411002.91999996</v>
      </c>
      <c r="J29" s="40">
        <f>J30</f>
        <v>0</v>
      </c>
      <c r="K29" s="37">
        <f t="shared" si="3"/>
        <v>697411002.91999996</v>
      </c>
      <c r="L29" s="31">
        <f>L30</f>
        <v>-697411002.91999996</v>
      </c>
      <c r="M29" s="48" t="s">
        <v>26</v>
      </c>
    </row>
    <row r="30" spans="1:14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6"/>
        <v>0</v>
      </c>
      <c r="I30" s="57">
        <f>229550242.39+2865005+7679621.6+457316133.93</f>
        <v>697411002.91999996</v>
      </c>
      <c r="J30" s="57"/>
      <c r="K30" s="43">
        <f t="shared" si="3"/>
        <v>697411002.91999996</v>
      </c>
      <c r="L30" s="43">
        <f>G30-K30</f>
        <v>-697411002.91999996</v>
      </c>
      <c r="M30" s="47" t="s">
        <v>26</v>
      </c>
    </row>
    <row r="31" spans="1:14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 t="shared" si="6"/>
        <v>0.96802624319500263</v>
      </c>
      <c r="I31" s="28">
        <f>I32+I33+I34</f>
        <v>484316388469.27991</v>
      </c>
      <c r="J31" s="28">
        <f>SUM(J32:J34)</f>
        <v>0</v>
      </c>
      <c r="K31" s="26">
        <f t="shared" si="3"/>
        <v>484316388469.27991</v>
      </c>
      <c r="L31" s="26">
        <f>L32+L33+L34</f>
        <v>5103685132647.7207</v>
      </c>
      <c r="M31" s="51">
        <f>+K31/G31</f>
        <v>8.6670768903525403E-2</v>
      </c>
      <c r="N31" s="80"/>
    </row>
    <row r="32" spans="1:14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 t="shared" si="6"/>
        <v>2.5136841656891578E-4</v>
      </c>
      <c r="I32" s="57">
        <v>0</v>
      </c>
      <c r="J32" s="57">
        <v>0</v>
      </c>
      <c r="K32" s="54">
        <f t="shared" si="3"/>
        <v>0</v>
      </c>
      <c r="L32" s="58">
        <f>G32-K32</f>
        <v>1451042370</v>
      </c>
      <c r="M32" s="45">
        <f>+K32/G32</f>
        <v>0</v>
      </c>
    </row>
    <row r="33" spans="1:13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 t="shared" si="6"/>
        <v>0.20226759669310429</v>
      </c>
      <c r="I33" s="57">
        <v>157603582277</v>
      </c>
      <c r="J33" s="57">
        <v>0</v>
      </c>
      <c r="K33" s="58">
        <f t="shared" si="3"/>
        <v>157603582277</v>
      </c>
      <c r="L33" s="58">
        <f>G33-K33</f>
        <v>1010000752770</v>
      </c>
      <c r="M33" s="45">
        <f>+K33/G33</f>
        <v>0.13498029901598124</v>
      </c>
    </row>
    <row r="34" spans="1:13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 t="shared" si="6"/>
        <v>0.76550727808532948</v>
      </c>
      <c r="I34" s="74">
        <v>326712806192.27991</v>
      </c>
      <c r="J34" s="74">
        <v>0</v>
      </c>
      <c r="K34" s="72">
        <f t="shared" si="3"/>
        <v>326712806192.27991</v>
      </c>
      <c r="L34" s="75">
        <f>G34-K34</f>
        <v>4092233337507.7202</v>
      </c>
      <c r="M34" s="45">
        <f>+K34/G34</f>
        <v>7.3934552621345614E-2</v>
      </c>
    </row>
    <row r="35" spans="1:13" s="6" customFormat="1" ht="24.95" customHeight="1" thickTop="1" thickBot="1" x14ac:dyDescent="0.3">
      <c r="A35" s="157" t="s">
        <v>59</v>
      </c>
      <c r="B35" s="158"/>
      <c r="C35" s="76">
        <f>C8+C31</f>
        <v>5772572345429</v>
      </c>
      <c r="D35" s="76">
        <f t="shared" ref="D35:K35" si="9">D8+D31</f>
        <v>0</v>
      </c>
      <c r="E35" s="76">
        <f t="shared" si="9"/>
        <v>0</v>
      </c>
      <c r="F35" s="76">
        <f t="shared" si="9"/>
        <v>0</v>
      </c>
      <c r="G35" s="76">
        <f t="shared" si="9"/>
        <v>5772572345429</v>
      </c>
      <c r="H35" s="84">
        <f t="shared" si="6"/>
        <v>1</v>
      </c>
      <c r="I35" s="76">
        <f t="shared" si="9"/>
        <v>540717971537.92993</v>
      </c>
      <c r="J35" s="76">
        <f t="shared" si="9"/>
        <v>0</v>
      </c>
      <c r="K35" s="76">
        <f t="shared" si="9"/>
        <v>540717971537.92993</v>
      </c>
      <c r="L35" s="76">
        <f>L8+L31</f>
        <v>5231854373891.0703</v>
      </c>
      <c r="M35" s="84">
        <f>+K35/G35</f>
        <v>9.3670194010837537E-2</v>
      </c>
    </row>
    <row r="36" spans="1:13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</row>
    <row r="37" spans="1:13" s="23" customFormat="1" x14ac:dyDescent="0.25">
      <c r="A37" s="19" t="s">
        <v>76</v>
      </c>
      <c r="D37" s="6"/>
      <c r="E37" s="6"/>
      <c r="F37" s="6"/>
      <c r="I37" s="7"/>
      <c r="J37" s="7"/>
      <c r="K37" s="7"/>
      <c r="L37" s="7"/>
      <c r="M37" s="81"/>
    </row>
    <row r="38" spans="1:13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3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3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3" s="23" customFormat="1" ht="15.75" x14ac:dyDescent="0.25">
      <c r="A41" s="24"/>
      <c r="C41" s="82"/>
      <c r="D41" s="79"/>
      <c r="E41" s="79"/>
      <c r="F41" s="79"/>
      <c r="G41" s="13"/>
      <c r="H41" s="13"/>
      <c r="I41" s="13"/>
      <c r="J41" s="12"/>
      <c r="K41" s="82"/>
      <c r="L41" s="13"/>
    </row>
    <row r="42" spans="1:13" s="23" customFormat="1" x14ac:dyDescent="0.25">
      <c r="A42" s="24"/>
      <c r="D42" s="6"/>
      <c r="E42" s="6"/>
      <c r="F42" s="6"/>
      <c r="J42" s="7"/>
    </row>
    <row r="43" spans="1:13" s="23" customFormat="1" x14ac:dyDescent="0.25">
      <c r="A43" s="24"/>
      <c r="D43" s="6"/>
      <c r="E43" s="6"/>
      <c r="F43" s="6"/>
      <c r="J43" s="7"/>
    </row>
    <row r="44" spans="1:13" s="23" customFormat="1" x14ac:dyDescent="0.25">
      <c r="A44" s="24"/>
      <c r="D44" s="6"/>
      <c r="E44" s="6"/>
      <c r="F44" s="6"/>
      <c r="J44" s="7"/>
    </row>
    <row r="45" spans="1:13" s="23" customFormat="1" x14ac:dyDescent="0.25">
      <c r="A45" s="24"/>
      <c r="D45" s="6"/>
      <c r="E45" s="6"/>
      <c r="F45" s="6"/>
      <c r="J45" s="7"/>
    </row>
    <row r="46" spans="1:13" s="23" customFormat="1" x14ac:dyDescent="0.25">
      <c r="A46" s="24"/>
      <c r="D46" s="6"/>
      <c r="E46" s="6"/>
      <c r="F46" s="6"/>
      <c r="J46" s="7"/>
    </row>
    <row r="47" spans="1:13" s="23" customFormat="1" x14ac:dyDescent="0.25">
      <c r="A47" s="24"/>
      <c r="D47" s="6"/>
      <c r="E47" s="6"/>
      <c r="F47" s="6"/>
      <c r="J47" s="7"/>
    </row>
    <row r="48" spans="1:13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0D3B-BC5D-4CC0-9B77-91F4A57B2903}">
  <dimension ref="A1:X51"/>
  <sheetViews>
    <sheetView topLeftCell="A11" zoomScale="84" zoomScaleNormal="84" workbookViewId="0">
      <selection activeCell="E47" sqref="E47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18.8554687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3"/>
    <col min="15" max="15" width="21" style="23" bestFit="1" customWidth="1"/>
    <col min="16" max="24" width="11.42578125" style="23"/>
    <col min="25" max="16384" width="11.42578125" style="3"/>
  </cols>
  <sheetData>
    <row r="1" spans="1:24" ht="25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"/>
      <c r="O1" s="1"/>
      <c r="P1" s="1"/>
      <c r="Q1" s="1"/>
    </row>
    <row r="2" spans="1:24" ht="24.75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  <c r="Q2" s="1"/>
    </row>
    <row r="3" spans="1:24" ht="27" customHeight="1" x14ac:dyDescent="0.25">
      <c r="A3" s="161" t="s">
        <v>77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2" t="s">
        <v>3</v>
      </c>
      <c r="L4" s="162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63" t="s">
        <v>4</v>
      </c>
      <c r="B6" s="165" t="s">
        <v>5</v>
      </c>
      <c r="C6" s="165" t="s">
        <v>6</v>
      </c>
      <c r="D6" s="165" t="s">
        <v>7</v>
      </c>
      <c r="E6" s="165"/>
      <c r="F6" s="165"/>
      <c r="G6" s="165" t="s">
        <v>8</v>
      </c>
      <c r="H6" s="165" t="s">
        <v>9</v>
      </c>
      <c r="I6" s="165" t="s">
        <v>64</v>
      </c>
      <c r="J6" s="165" t="s">
        <v>63</v>
      </c>
      <c r="K6" s="165" t="s">
        <v>10</v>
      </c>
      <c r="L6" s="165" t="s">
        <v>11</v>
      </c>
      <c r="M6" s="167" t="s">
        <v>12</v>
      </c>
    </row>
    <row r="7" spans="1:24" ht="85.5" customHeight="1" x14ac:dyDescent="0.25">
      <c r="A7" s="169"/>
      <c r="B7" s="170"/>
      <c r="C7" s="170"/>
      <c r="D7" s="87" t="s">
        <v>13</v>
      </c>
      <c r="E7" s="87" t="s">
        <v>14</v>
      </c>
      <c r="F7" s="87" t="s">
        <v>15</v>
      </c>
      <c r="G7" s="170"/>
      <c r="H7" s="170"/>
      <c r="I7" s="170"/>
      <c r="J7" s="170"/>
      <c r="K7" s="170"/>
      <c r="L7" s="170"/>
      <c r="M7" s="171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6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G8/$G$38</f>
        <v>3.1973756804997353E-2</v>
      </c>
      <c r="I8" s="139">
        <f>I9</f>
        <v>67010853932.309998</v>
      </c>
      <c r="J8" s="139">
        <f>J9</f>
        <v>0</v>
      </c>
      <c r="K8" s="139">
        <f>I8-J8</f>
        <v>67010853932.309998</v>
      </c>
      <c r="L8" s="140">
        <f>G8-K8</f>
        <v>117559970379.69</v>
      </c>
      <c r="M8" s="141">
        <f>+K8/G8</f>
        <v>0.36306309072464404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67010853932.309998</v>
      </c>
      <c r="J9" s="118">
        <f>J10</f>
        <v>0</v>
      </c>
      <c r="K9" s="115">
        <f>I9-J9</f>
        <v>67010853932.309998</v>
      </c>
      <c r="L9" s="115">
        <f>G9-K9</f>
        <v>117559970379.69</v>
      </c>
      <c r="M9" s="119">
        <f t="shared" ref="M9:M14" si="2">+K9/G9</f>
        <v>0.36306309072464404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I11+I23</f>
        <v>67010853932.309998</v>
      </c>
      <c r="J10" s="118">
        <f>J11+J23</f>
        <v>0</v>
      </c>
      <c r="K10" s="115">
        <f>I10-J10</f>
        <v>67010853932.309998</v>
      </c>
      <c r="L10" s="115">
        <f>+G10-K10</f>
        <v>117559970379.69</v>
      </c>
      <c r="M10" s="119">
        <f t="shared" si="2"/>
        <v>0.36306309072464404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66234097654</v>
      </c>
      <c r="J11" s="118">
        <f>J12</f>
        <v>0</v>
      </c>
      <c r="K11" s="115">
        <f t="shared" ref="K11:K37" si="3">I11-J11</f>
        <v>66234097654</v>
      </c>
      <c r="L11" s="115">
        <f>G11-K11</f>
        <v>118336726658</v>
      </c>
      <c r="M11" s="119">
        <f t="shared" si="2"/>
        <v>0.35885464509838971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66234097654</v>
      </c>
      <c r="J12" s="126">
        <f>J13+J18</f>
        <v>0</v>
      </c>
      <c r="K12" s="123">
        <f>I12-J12</f>
        <v>66234097654</v>
      </c>
      <c r="L12" s="115">
        <f t="shared" ref="L12:L28" si="4">G12-K12</f>
        <v>118336726658</v>
      </c>
      <c r="M12" s="119">
        <f t="shared" si="2"/>
        <v>0.35885464509838971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65880443762</v>
      </c>
      <c r="J13" s="126">
        <v>0</v>
      </c>
      <c r="K13" s="123">
        <f t="shared" si="3"/>
        <v>65880443762</v>
      </c>
      <c r="L13" s="115">
        <f t="shared" si="4"/>
        <v>118690380550</v>
      </c>
      <c r="M13" s="119">
        <f t="shared" si="2"/>
        <v>0.35693855736719887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</f>
        <v>65880443762</v>
      </c>
      <c r="J14" s="95">
        <v>0</v>
      </c>
      <c r="K14" s="129">
        <f t="shared" si="3"/>
        <v>65880443762</v>
      </c>
      <c r="L14" s="131">
        <f>G14-K14</f>
        <v>118690380550</v>
      </c>
      <c r="M14" s="97">
        <f t="shared" si="2"/>
        <v>0.35693855736719887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5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30" si="6">G17/$G$38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5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306897437</v>
      </c>
      <c r="J18" s="126">
        <v>0</v>
      </c>
      <c r="K18" s="123">
        <f t="shared" si="3"/>
        <v>306897437</v>
      </c>
      <c r="L18" s="115">
        <f t="shared" si="4"/>
        <v>-306897437</v>
      </c>
      <c r="M18" s="134" t="s">
        <v>26</v>
      </c>
    </row>
    <row r="19" spans="1:15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3" si="7">C19-F19</f>
        <v>0</v>
      </c>
      <c r="H19" s="125">
        <f t="shared" si="6"/>
        <v>0</v>
      </c>
      <c r="I19" s="126">
        <f>I20</f>
        <v>306897437</v>
      </c>
      <c r="J19" s="126">
        <v>0</v>
      </c>
      <c r="K19" s="123">
        <f t="shared" si="3"/>
        <v>306897437</v>
      </c>
      <c r="L19" s="115">
        <f t="shared" si="4"/>
        <v>-306897437</v>
      </c>
      <c r="M19" s="134" t="s">
        <v>26</v>
      </c>
    </row>
    <row r="20" spans="1:15" s="120" customFormat="1" ht="57" customHeight="1" x14ac:dyDescent="0.25">
      <c r="A20" s="127" t="s">
        <v>33</v>
      </c>
      <c r="B20" s="128" t="s">
        <v>34</v>
      </c>
      <c r="C20" s="129">
        <v>0</v>
      </c>
      <c r="D20" s="130">
        <f t="shared" si="0"/>
        <v>0</v>
      </c>
      <c r="E20" s="130">
        <f t="shared" si="0"/>
        <v>0</v>
      </c>
      <c r="F20" s="130">
        <f t="shared" si="0"/>
        <v>0</v>
      </c>
      <c r="G20" s="129">
        <f t="shared" si="7"/>
        <v>0</v>
      </c>
      <c r="H20" s="94">
        <f t="shared" si="6"/>
        <v>0</v>
      </c>
      <c r="I20" s="95">
        <f>I21</f>
        <v>306897437</v>
      </c>
      <c r="J20" s="95">
        <v>0</v>
      </c>
      <c r="K20" s="129">
        <f t="shared" si="3"/>
        <v>306897437</v>
      </c>
      <c r="L20" s="131">
        <f>L21</f>
        <v>-306897437</v>
      </c>
      <c r="M20" s="133" t="s">
        <v>26</v>
      </c>
    </row>
    <row r="21" spans="1:15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 t="shared" si="0"/>
        <v>0</v>
      </c>
      <c r="E21" s="124">
        <f t="shared" si="0"/>
        <v>0</v>
      </c>
      <c r="F21" s="124">
        <f t="shared" si="0"/>
        <v>0</v>
      </c>
      <c r="G21" s="123">
        <f t="shared" si="7"/>
        <v>0</v>
      </c>
      <c r="H21" s="125">
        <f t="shared" si="6"/>
        <v>0</v>
      </c>
      <c r="I21" s="126">
        <f>I22</f>
        <v>306897437</v>
      </c>
      <c r="J21" s="126">
        <v>0</v>
      </c>
      <c r="K21" s="123">
        <f t="shared" si="3"/>
        <v>306897437</v>
      </c>
      <c r="L21" s="115">
        <f>L22</f>
        <v>-306897437</v>
      </c>
      <c r="M21" s="134" t="s">
        <v>26</v>
      </c>
    </row>
    <row r="22" spans="1:15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D23</f>
        <v>0</v>
      </c>
      <c r="E22" s="130">
        <f>E23</f>
        <v>0</v>
      </c>
      <c r="F22" s="130">
        <f>F23</f>
        <v>0</v>
      </c>
      <c r="G22" s="129">
        <f t="shared" si="7"/>
        <v>0</v>
      </c>
      <c r="H22" s="94">
        <f t="shared" si="6"/>
        <v>0</v>
      </c>
      <c r="I22" s="95">
        <f>95468945+60193253+77287523+73947716</f>
        <v>306897437</v>
      </c>
      <c r="J22" s="95">
        <v>0</v>
      </c>
      <c r="K22" s="129">
        <f t="shared" si="3"/>
        <v>306897437</v>
      </c>
      <c r="L22" s="131">
        <f>G22-K22</f>
        <v>-306897437</v>
      </c>
      <c r="M22" s="134" t="s">
        <v>26</v>
      </c>
    </row>
    <row r="23" spans="1:15" s="120" customFormat="1" ht="24.95" customHeight="1" x14ac:dyDescent="0.25">
      <c r="A23" s="113" t="s">
        <v>39</v>
      </c>
      <c r="B23" s="122" t="s">
        <v>40</v>
      </c>
      <c r="C23" s="123">
        <v>0</v>
      </c>
      <c r="D23" s="124">
        <f t="shared" si="0"/>
        <v>0</v>
      </c>
      <c r="E23" s="124">
        <f t="shared" si="0"/>
        <v>0</v>
      </c>
      <c r="F23" s="124">
        <f t="shared" si="0"/>
        <v>0</v>
      </c>
      <c r="G23" s="123">
        <f t="shared" si="7"/>
        <v>0</v>
      </c>
      <c r="H23" s="125">
        <f t="shared" si="6"/>
        <v>0</v>
      </c>
      <c r="I23" s="126">
        <f>I24+I31</f>
        <v>776756278.30999994</v>
      </c>
      <c r="J23" s="126">
        <f>J24</f>
        <v>0</v>
      </c>
      <c r="K23" s="123">
        <f>I23-J23</f>
        <v>776756278.30999994</v>
      </c>
      <c r="L23" s="115">
        <f t="shared" si="4"/>
        <v>-776756278.30999994</v>
      </c>
      <c r="M23" s="134" t="s">
        <v>26</v>
      </c>
    </row>
    <row r="24" spans="1:15" s="120" customFormat="1" ht="24.95" customHeight="1" x14ac:dyDescent="0.25">
      <c r="A24" s="113" t="s">
        <v>41</v>
      </c>
      <c r="B24" s="122" t="s">
        <v>42</v>
      </c>
      <c r="C24" s="123">
        <v>0</v>
      </c>
      <c r="D24" s="124">
        <f t="shared" si="0"/>
        <v>0</v>
      </c>
      <c r="E24" s="124">
        <f t="shared" si="0"/>
        <v>0</v>
      </c>
      <c r="F24" s="124">
        <f t="shared" si="0"/>
        <v>0</v>
      </c>
      <c r="G24" s="123">
        <f t="shared" si="7"/>
        <v>0</v>
      </c>
      <c r="H24" s="125">
        <f t="shared" si="6"/>
        <v>0</v>
      </c>
      <c r="I24" s="126">
        <f>I25+I29</f>
        <v>774414906.30999994</v>
      </c>
      <c r="J24" s="126">
        <f>J29</f>
        <v>0</v>
      </c>
      <c r="K24" s="123">
        <f>I24-J24</f>
        <v>774414906.30999994</v>
      </c>
      <c r="L24" s="115">
        <f t="shared" si="4"/>
        <v>-774414906.30999994</v>
      </c>
      <c r="M24" s="134" t="s">
        <v>26</v>
      </c>
    </row>
    <row r="25" spans="1:15" s="120" customFormat="1" ht="24.95" customHeight="1" x14ac:dyDescent="0.25">
      <c r="A25" s="113" t="s">
        <v>43</v>
      </c>
      <c r="B25" s="122" t="s">
        <v>44</v>
      </c>
      <c r="C25" s="123">
        <v>0</v>
      </c>
      <c r="D25" s="124">
        <f t="shared" si="0"/>
        <v>0</v>
      </c>
      <c r="E25" s="124">
        <f t="shared" si="0"/>
        <v>0</v>
      </c>
      <c r="F25" s="124">
        <f t="shared" si="0"/>
        <v>0</v>
      </c>
      <c r="G25" s="123">
        <f>C25-F25</f>
        <v>0</v>
      </c>
      <c r="H25" s="125">
        <f t="shared" si="6"/>
        <v>0</v>
      </c>
      <c r="I25" s="126">
        <f>I26</f>
        <v>73272802.310000002</v>
      </c>
      <c r="J25" s="126">
        <v>0</v>
      </c>
      <c r="K25" s="123">
        <f t="shared" si="3"/>
        <v>73272802.310000002</v>
      </c>
      <c r="L25" s="115">
        <f t="shared" si="4"/>
        <v>-73272802.310000002</v>
      </c>
      <c r="M25" s="134" t="s">
        <v>26</v>
      </c>
    </row>
    <row r="26" spans="1:15" s="120" customFormat="1" ht="24.95" customHeight="1" x14ac:dyDescent="0.25">
      <c r="A26" s="113" t="s">
        <v>45</v>
      </c>
      <c r="B26" s="122" t="s">
        <v>46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I27+I28</f>
        <v>73272802.310000002</v>
      </c>
      <c r="J26" s="126">
        <v>0</v>
      </c>
      <c r="K26" s="123">
        <f t="shared" si="3"/>
        <v>73272802.310000002</v>
      </c>
      <c r="L26" s="115">
        <f t="shared" si="4"/>
        <v>-73272802.310000002</v>
      </c>
      <c r="M26" s="134" t="s">
        <v>26</v>
      </c>
    </row>
    <row r="27" spans="1:15" s="132" customFormat="1" ht="37.5" customHeight="1" x14ac:dyDescent="0.25">
      <c r="A27" s="127" t="s">
        <v>47</v>
      </c>
      <c r="B27" s="128" t="s">
        <v>48</v>
      </c>
      <c r="C27" s="129">
        <v>0</v>
      </c>
      <c r="D27" s="130">
        <f t="shared" ref="D27:F28" si="8">D28</f>
        <v>0</v>
      </c>
      <c r="E27" s="130">
        <f t="shared" si="8"/>
        <v>0</v>
      </c>
      <c r="F27" s="130">
        <f t="shared" si="8"/>
        <v>0</v>
      </c>
      <c r="G27" s="129">
        <f t="shared" si="7"/>
        <v>0</v>
      </c>
      <c r="H27" s="94">
        <f t="shared" si="6"/>
        <v>0</v>
      </c>
      <c r="I27" s="95">
        <f>4216635.69+1493973.25+1356648.71+983534.51+1813072.46</f>
        <v>9863864.620000001</v>
      </c>
      <c r="J27" s="95">
        <v>0</v>
      </c>
      <c r="K27" s="129">
        <f>I27-J27</f>
        <v>9863864.620000001</v>
      </c>
      <c r="L27" s="131">
        <f t="shared" si="4"/>
        <v>-9863864.620000001</v>
      </c>
      <c r="M27" s="133" t="s">
        <v>26</v>
      </c>
    </row>
    <row r="28" spans="1:15" s="132" customFormat="1" ht="37.5" customHeight="1" x14ac:dyDescent="0.25">
      <c r="A28" s="127" t="s">
        <v>49</v>
      </c>
      <c r="B28" s="128" t="s">
        <v>50</v>
      </c>
      <c r="C28" s="129">
        <v>0</v>
      </c>
      <c r="D28" s="130">
        <f t="shared" si="8"/>
        <v>0</v>
      </c>
      <c r="E28" s="130">
        <f t="shared" si="8"/>
        <v>0</v>
      </c>
      <c r="F28" s="130">
        <f t="shared" si="8"/>
        <v>0</v>
      </c>
      <c r="G28" s="129">
        <f t="shared" si="7"/>
        <v>0</v>
      </c>
      <c r="H28" s="94">
        <f t="shared" si="6"/>
        <v>0</v>
      </c>
      <c r="I28" s="95">
        <f>6295631.33+16115336.5+9618830.71+19296738.03+12082401.12</f>
        <v>63408937.689999998</v>
      </c>
      <c r="J28" s="95">
        <v>0</v>
      </c>
      <c r="K28" s="129">
        <f t="shared" si="3"/>
        <v>63408937.689999998</v>
      </c>
      <c r="L28" s="131">
        <f t="shared" si="4"/>
        <v>-63408937.689999998</v>
      </c>
      <c r="M28" s="133" t="s">
        <v>26</v>
      </c>
    </row>
    <row r="29" spans="1:15" s="120" customFormat="1" ht="24.95" customHeight="1" x14ac:dyDescent="0.25">
      <c r="A29" s="113" t="s">
        <v>51</v>
      </c>
      <c r="B29" s="122" t="s">
        <v>52</v>
      </c>
      <c r="C29" s="123">
        <v>0</v>
      </c>
      <c r="D29" s="124">
        <f>D30</f>
        <v>0</v>
      </c>
      <c r="E29" s="124">
        <f>E30</f>
        <v>0</v>
      </c>
      <c r="F29" s="124">
        <f>F30</f>
        <v>0</v>
      </c>
      <c r="G29" s="123">
        <f t="shared" si="7"/>
        <v>0</v>
      </c>
      <c r="H29" s="125">
        <f t="shared" si="6"/>
        <v>0</v>
      </c>
      <c r="I29" s="126">
        <f>I30</f>
        <v>701142104</v>
      </c>
      <c r="J29" s="126">
        <f>J30</f>
        <v>0</v>
      </c>
      <c r="K29" s="123">
        <f t="shared" si="3"/>
        <v>701142104</v>
      </c>
      <c r="L29" s="115">
        <f>L30</f>
        <v>-701142104</v>
      </c>
      <c r="M29" s="134" t="s">
        <v>26</v>
      </c>
    </row>
    <row r="30" spans="1:15" s="132" customFormat="1" ht="65.25" customHeight="1" x14ac:dyDescent="0.25">
      <c r="A30" s="127" t="s">
        <v>53</v>
      </c>
      <c r="B30" s="128" t="s">
        <v>54</v>
      </c>
      <c r="C30" s="129">
        <v>0</v>
      </c>
      <c r="D30" s="130">
        <v>0</v>
      </c>
      <c r="E30" s="130">
        <v>0</v>
      </c>
      <c r="F30" s="124">
        <f>F31</f>
        <v>0</v>
      </c>
      <c r="G30" s="129">
        <f t="shared" si="7"/>
        <v>0</v>
      </c>
      <c r="H30" s="94">
        <f t="shared" si="6"/>
        <v>0</v>
      </c>
      <c r="I30" s="95">
        <f>229550242.39+2865005+7679621.6+457316133.93+3731101.08</f>
        <v>701142104</v>
      </c>
      <c r="J30" s="95">
        <v>0</v>
      </c>
      <c r="K30" s="129">
        <f>I30-J30</f>
        <v>701142104</v>
      </c>
      <c r="L30" s="129">
        <f>G30-K30</f>
        <v>-701142104</v>
      </c>
      <c r="M30" s="133" t="s">
        <v>26</v>
      </c>
      <c r="O30" s="150">
        <f>K30-'JUNIO 2022'!J25</f>
        <v>642965779</v>
      </c>
    </row>
    <row r="31" spans="1:15" s="120" customFormat="1" ht="50.25" customHeight="1" x14ac:dyDescent="0.25">
      <c r="A31" s="113" t="s">
        <v>83</v>
      </c>
      <c r="B31" s="122" t="s">
        <v>84</v>
      </c>
      <c r="C31" s="123">
        <f>C32</f>
        <v>0</v>
      </c>
      <c r="D31" s="124">
        <f>D32</f>
        <v>0</v>
      </c>
      <c r="E31" s="124">
        <f>E32</f>
        <v>0</v>
      </c>
      <c r="F31" s="124">
        <f t="shared" ref="F31:F33" si="9">F32</f>
        <v>0</v>
      </c>
      <c r="G31" s="123">
        <f t="shared" si="7"/>
        <v>0</v>
      </c>
      <c r="H31" s="125">
        <f t="shared" ref="H31" si="10">G31/$G$38</f>
        <v>0</v>
      </c>
      <c r="I31" s="126">
        <f>I32</f>
        <v>2341372</v>
      </c>
      <c r="J31" s="126">
        <f>J32</f>
        <v>0</v>
      </c>
      <c r="K31" s="123">
        <f t="shared" ref="K31:K33" si="11">I31-J31</f>
        <v>2341372</v>
      </c>
      <c r="L31" s="123">
        <f t="shared" ref="L31:L33" si="12">G31-K31</f>
        <v>-2341372</v>
      </c>
      <c r="M31" s="134" t="s">
        <v>26</v>
      </c>
    </row>
    <row r="32" spans="1:15" s="120" customFormat="1" ht="50.25" customHeight="1" x14ac:dyDescent="0.25">
      <c r="A32" s="113" t="s">
        <v>81</v>
      </c>
      <c r="B32" s="122" t="s">
        <v>82</v>
      </c>
      <c r="C32" s="123">
        <v>0</v>
      </c>
      <c r="D32" s="124">
        <v>0</v>
      </c>
      <c r="E32" s="124">
        <v>0</v>
      </c>
      <c r="F32" s="124">
        <f t="shared" si="9"/>
        <v>0</v>
      </c>
      <c r="G32" s="123">
        <f t="shared" si="7"/>
        <v>0</v>
      </c>
      <c r="H32" s="125">
        <f t="shared" ref="H32:H37" si="13">G32/$G$38</f>
        <v>0</v>
      </c>
      <c r="I32" s="126">
        <f>I33</f>
        <v>2341372</v>
      </c>
      <c r="J32" s="126">
        <f>J33</f>
        <v>0</v>
      </c>
      <c r="K32" s="123">
        <f t="shared" si="11"/>
        <v>2341372</v>
      </c>
      <c r="L32" s="123">
        <f t="shared" si="12"/>
        <v>-2341372</v>
      </c>
      <c r="M32" s="134" t="s">
        <v>26</v>
      </c>
    </row>
    <row r="33" spans="1:14" s="132" customFormat="1" ht="50.25" customHeight="1" x14ac:dyDescent="0.25">
      <c r="A33" s="127" t="s">
        <v>79</v>
      </c>
      <c r="B33" s="128" t="s">
        <v>80</v>
      </c>
      <c r="C33" s="129">
        <v>0</v>
      </c>
      <c r="D33" s="130">
        <v>0</v>
      </c>
      <c r="E33" s="130">
        <v>0</v>
      </c>
      <c r="F33" s="124">
        <f t="shared" si="9"/>
        <v>0</v>
      </c>
      <c r="G33" s="129">
        <f t="shared" si="7"/>
        <v>0</v>
      </c>
      <c r="H33" s="94">
        <f t="shared" si="13"/>
        <v>0</v>
      </c>
      <c r="I33" s="95">
        <v>2341372</v>
      </c>
      <c r="J33" s="95">
        <v>0</v>
      </c>
      <c r="K33" s="129">
        <f t="shared" si="11"/>
        <v>2341372</v>
      </c>
      <c r="L33" s="129">
        <f t="shared" si="12"/>
        <v>-2341372</v>
      </c>
      <c r="M33" s="133" t="s">
        <v>26</v>
      </c>
    </row>
    <row r="34" spans="1:14" s="9" customFormat="1" ht="24.95" customHeight="1" x14ac:dyDescent="0.25">
      <c r="A34" s="107">
        <v>4</v>
      </c>
      <c r="B34" s="108" t="s">
        <v>55</v>
      </c>
      <c r="C34" s="109">
        <f>C35+C36+C37</f>
        <v>5588001521117</v>
      </c>
      <c r="D34" s="109">
        <f>D35+D36+D37</f>
        <v>0</v>
      </c>
      <c r="E34" s="109">
        <v>0</v>
      </c>
      <c r="F34" s="109">
        <f>D34-E34</f>
        <v>0</v>
      </c>
      <c r="G34" s="109">
        <f>C34-F34</f>
        <v>5588001521117</v>
      </c>
      <c r="H34" s="110">
        <f t="shared" si="13"/>
        <v>0.96802624319500263</v>
      </c>
      <c r="I34" s="111">
        <f>I35+I36+I37</f>
        <v>487303943636.96997</v>
      </c>
      <c r="J34" s="111">
        <f>SUM(J35:J37)</f>
        <v>0</v>
      </c>
      <c r="K34" s="109">
        <f t="shared" si="3"/>
        <v>487303943636.96997</v>
      </c>
      <c r="L34" s="109">
        <f>L35+L36+L37</f>
        <v>5100697577480.0303</v>
      </c>
      <c r="M34" s="112">
        <f>+K34/G34</f>
        <v>8.7205406404320646E-2</v>
      </c>
      <c r="N34" s="80"/>
    </row>
    <row r="35" spans="1:14" s="13" customFormat="1" ht="24.95" customHeight="1" x14ac:dyDescent="0.25">
      <c r="A35" s="89">
        <v>41</v>
      </c>
      <c r="B35" s="90" t="s">
        <v>56</v>
      </c>
      <c r="C35" s="91">
        <v>1451042370</v>
      </c>
      <c r="D35" s="92">
        <v>0</v>
      </c>
      <c r="E35" s="92">
        <v>0</v>
      </c>
      <c r="F35" s="93">
        <v>0</v>
      </c>
      <c r="G35" s="91">
        <f>C35-F35</f>
        <v>1451042370</v>
      </c>
      <c r="H35" s="94">
        <f t="shared" si="13"/>
        <v>2.5136841656891578E-4</v>
      </c>
      <c r="I35" s="95">
        <v>0</v>
      </c>
      <c r="J35" s="95">
        <v>0</v>
      </c>
      <c r="K35" s="91">
        <f t="shared" si="3"/>
        <v>0</v>
      </c>
      <c r="L35" s="96">
        <f>G35-K35</f>
        <v>1451042370</v>
      </c>
      <c r="M35" s="97">
        <f>+K35/G35</f>
        <v>0</v>
      </c>
    </row>
    <row r="36" spans="1:14" s="13" customFormat="1" ht="24.95" customHeight="1" x14ac:dyDescent="0.25">
      <c r="A36" s="89">
        <v>42</v>
      </c>
      <c r="B36" s="90" t="s">
        <v>57</v>
      </c>
      <c r="C36" s="98">
        <v>1167604335047</v>
      </c>
      <c r="D36" s="99">
        <v>0</v>
      </c>
      <c r="E36" s="99">
        <v>0</v>
      </c>
      <c r="F36" s="100">
        <v>0</v>
      </c>
      <c r="G36" s="91">
        <f>C36-F36</f>
        <v>1167604335047</v>
      </c>
      <c r="H36" s="94">
        <f t="shared" si="13"/>
        <v>0.20226759669310429</v>
      </c>
      <c r="I36" s="95">
        <v>157603582277</v>
      </c>
      <c r="J36" s="95">
        <v>0</v>
      </c>
      <c r="K36" s="96">
        <f t="shared" si="3"/>
        <v>157603582277</v>
      </c>
      <c r="L36" s="96">
        <f>G36-K36</f>
        <v>1010000752770</v>
      </c>
      <c r="M36" s="97">
        <f>+K36/G36</f>
        <v>0.13498029901598124</v>
      </c>
    </row>
    <row r="37" spans="1:14" s="13" customFormat="1" ht="24.95" customHeight="1" thickBot="1" x14ac:dyDescent="0.3">
      <c r="A37" s="101">
        <v>43</v>
      </c>
      <c r="B37" s="102" t="s">
        <v>58</v>
      </c>
      <c r="C37" s="103">
        <v>4418946143700</v>
      </c>
      <c r="D37" s="104">
        <v>0</v>
      </c>
      <c r="E37" s="104">
        <v>0</v>
      </c>
      <c r="F37" s="104">
        <v>0</v>
      </c>
      <c r="G37" s="103">
        <f>C37-F37</f>
        <v>4418946143700</v>
      </c>
      <c r="H37" s="94">
        <f t="shared" si="13"/>
        <v>0.76550727808532948</v>
      </c>
      <c r="I37" s="105">
        <v>329700361359.96997</v>
      </c>
      <c r="J37" s="105">
        <v>0</v>
      </c>
      <c r="K37" s="103">
        <f t="shared" si="3"/>
        <v>329700361359.96997</v>
      </c>
      <c r="L37" s="106">
        <f>G37-K37</f>
        <v>4089245782340.0303</v>
      </c>
      <c r="M37" s="97">
        <f>+K37/G37</f>
        <v>7.4610631276875131E-2</v>
      </c>
    </row>
    <row r="38" spans="1:14" s="6" customFormat="1" ht="24.95" customHeight="1" thickTop="1" thickBot="1" x14ac:dyDescent="0.3">
      <c r="A38" s="157" t="s">
        <v>59</v>
      </c>
      <c r="B38" s="158"/>
      <c r="C38" s="76">
        <f>C8+C34</f>
        <v>5772572345429</v>
      </c>
      <c r="D38" s="76">
        <f>D8+D34</f>
        <v>0</v>
      </c>
      <c r="E38" s="76">
        <f>E8+E34</f>
        <v>0</v>
      </c>
      <c r="F38" s="76">
        <f>F8+F34</f>
        <v>0</v>
      </c>
      <c r="G38" s="76">
        <f>G8+G34</f>
        <v>5772572345429</v>
      </c>
      <c r="H38" s="84">
        <f>G38/$G$38</f>
        <v>1</v>
      </c>
      <c r="I38" s="76">
        <f>I8+I34</f>
        <v>554314797569.28003</v>
      </c>
      <c r="J38" s="76">
        <f>J8+J34</f>
        <v>0</v>
      </c>
      <c r="K38" s="76">
        <f>K8+K34</f>
        <v>554314797569.28003</v>
      </c>
      <c r="L38" s="76">
        <f>L8+L34</f>
        <v>5218257547859.7207</v>
      </c>
      <c r="M38" s="88">
        <f>+K38/G38</f>
        <v>9.6025612915568409E-2</v>
      </c>
    </row>
    <row r="39" spans="1:14" s="6" customFormat="1" ht="10.5" customHeight="1" thickTop="1" x14ac:dyDescent="0.25">
      <c r="B39" s="14"/>
      <c r="C39" s="15"/>
      <c r="D39" s="16"/>
      <c r="E39" s="16"/>
      <c r="F39" s="16"/>
      <c r="G39" s="15"/>
      <c r="H39" s="16"/>
      <c r="I39" s="16"/>
      <c r="J39" s="16"/>
      <c r="K39" s="15"/>
      <c r="L39" s="17"/>
    </row>
    <row r="40" spans="1:14" s="23" customFormat="1" x14ac:dyDescent="0.25">
      <c r="A40" s="19" t="s">
        <v>78</v>
      </c>
      <c r="D40" s="6"/>
      <c r="E40" s="6"/>
      <c r="F40" s="6"/>
      <c r="H40" s="81"/>
      <c r="I40" s="7"/>
      <c r="J40" s="7"/>
      <c r="K40" s="7"/>
      <c r="L40" s="7"/>
      <c r="M40" s="81"/>
    </row>
    <row r="41" spans="1:14" s="23" customFormat="1" x14ac:dyDescent="0.25">
      <c r="A41" s="19" t="s">
        <v>103</v>
      </c>
      <c r="D41" s="6"/>
      <c r="E41" s="6"/>
      <c r="F41" s="6"/>
      <c r="I41" s="7"/>
      <c r="J41" s="7"/>
      <c r="K41" s="7"/>
      <c r="L41" s="7"/>
    </row>
    <row r="42" spans="1:14" s="23" customFormat="1" x14ac:dyDescent="0.25">
      <c r="A42" s="24"/>
      <c r="D42" s="6"/>
      <c r="E42" s="6"/>
      <c r="F42" s="6"/>
      <c r="G42" s="7"/>
      <c r="I42" s="7"/>
      <c r="J42" s="7"/>
      <c r="K42" s="7"/>
      <c r="L42" s="7"/>
    </row>
    <row r="43" spans="1:14" s="23" customFormat="1" x14ac:dyDescent="0.25">
      <c r="A43" s="24"/>
      <c r="D43" s="6"/>
      <c r="E43" s="6"/>
      <c r="F43" s="6"/>
      <c r="I43" s="7"/>
      <c r="J43" s="7"/>
      <c r="K43" s="7"/>
      <c r="L43" s="7"/>
    </row>
    <row r="44" spans="1:14" s="23" customFormat="1" ht="15.75" x14ac:dyDescent="0.25">
      <c r="A44" s="24"/>
      <c r="C44" s="86"/>
      <c r="D44" s="79"/>
      <c r="E44" s="79"/>
      <c r="F44" s="79"/>
      <c r="G44" s="13"/>
      <c r="H44" s="13"/>
      <c r="I44" s="13"/>
      <c r="J44" s="12"/>
      <c r="K44" s="86"/>
      <c r="L44" s="13"/>
    </row>
    <row r="45" spans="1:14" s="23" customFormat="1" x14ac:dyDescent="0.25">
      <c r="A45" s="24"/>
      <c r="D45" s="6"/>
      <c r="E45" s="6"/>
      <c r="F45" s="6"/>
      <c r="J45" s="7"/>
    </row>
    <row r="46" spans="1:14" s="23" customFormat="1" x14ac:dyDescent="0.25">
      <c r="A46" s="24"/>
      <c r="D46" s="6"/>
      <c r="E46" s="6"/>
      <c r="F46" s="6"/>
      <c r="J46" s="7"/>
    </row>
    <row r="47" spans="1:14" s="23" customFormat="1" x14ac:dyDescent="0.25">
      <c r="A47" s="24"/>
      <c r="D47" s="6"/>
      <c r="E47" s="6"/>
      <c r="F47" s="6"/>
      <c r="J47" s="7"/>
    </row>
    <row r="48" spans="1:14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</sheetData>
  <mergeCells count="16">
    <mergeCell ref="A38:B3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5090-5E50-4568-ADC4-176A99AD8B97}">
  <dimension ref="A1:X54"/>
  <sheetViews>
    <sheetView topLeftCell="C15" zoomScale="80" zoomScaleNormal="80" workbookViewId="0">
      <selection activeCell="K17" sqref="K17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3"/>
    <col min="15" max="15" width="13.85546875" style="23" bestFit="1" customWidth="1"/>
    <col min="16" max="24" width="11.42578125" style="23"/>
    <col min="25" max="16384" width="11.42578125" style="3"/>
  </cols>
  <sheetData>
    <row r="1" spans="1:24" ht="25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"/>
      <c r="O1" s="1"/>
      <c r="P1" s="1"/>
      <c r="Q1" s="1"/>
    </row>
    <row r="2" spans="1:24" ht="24.75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  <c r="Q2" s="1"/>
    </row>
    <row r="3" spans="1:24" ht="27" customHeight="1" x14ac:dyDescent="0.25">
      <c r="A3" s="161" t="s">
        <v>85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2" t="s">
        <v>3</v>
      </c>
      <c r="L4" s="162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163" t="s">
        <v>4</v>
      </c>
      <c r="B6" s="165" t="s">
        <v>5</v>
      </c>
      <c r="C6" s="165" t="s">
        <v>6</v>
      </c>
      <c r="D6" s="165" t="s">
        <v>7</v>
      </c>
      <c r="E6" s="165"/>
      <c r="F6" s="165"/>
      <c r="G6" s="165" t="s">
        <v>8</v>
      </c>
      <c r="H6" s="165" t="s">
        <v>9</v>
      </c>
      <c r="I6" s="165" t="s">
        <v>64</v>
      </c>
      <c r="J6" s="165" t="s">
        <v>63</v>
      </c>
      <c r="K6" s="165" t="s">
        <v>10</v>
      </c>
      <c r="L6" s="165" t="s">
        <v>11</v>
      </c>
      <c r="M6" s="167" t="s">
        <v>12</v>
      </c>
    </row>
    <row r="7" spans="1:24" ht="85.5" customHeight="1" x14ac:dyDescent="0.25">
      <c r="A7" s="169"/>
      <c r="B7" s="170"/>
      <c r="C7" s="170"/>
      <c r="D7" s="143" t="s">
        <v>13</v>
      </c>
      <c r="E7" s="143" t="s">
        <v>14</v>
      </c>
      <c r="F7" s="143" t="s">
        <v>15</v>
      </c>
      <c r="G7" s="170"/>
      <c r="H7" s="170"/>
      <c r="I7" s="170"/>
      <c r="J7" s="170"/>
      <c r="K7" s="170"/>
      <c r="L7" s="170"/>
      <c r="M7" s="171"/>
    </row>
    <row r="8" spans="1:24" s="10" customFormat="1" ht="44.25" customHeight="1" x14ac:dyDescent="0.25">
      <c r="A8" s="135">
        <v>3</v>
      </c>
      <c r="B8" s="136" t="s">
        <v>16</v>
      </c>
      <c r="C8" s="137">
        <f t="shared" ref="C8:G29" si="0">C9</f>
        <v>184570824312</v>
      </c>
      <c r="D8" s="137">
        <f>D9</f>
        <v>0</v>
      </c>
      <c r="E8" s="137">
        <f>E9</f>
        <v>0</v>
      </c>
      <c r="F8" s="137">
        <f>F9</f>
        <v>0</v>
      </c>
      <c r="G8" s="137">
        <f>C8-F8</f>
        <v>184570824312</v>
      </c>
      <c r="H8" s="138">
        <f t="shared" ref="H8:H14" si="1">G8/$G$41</f>
        <v>3.1973756804997353E-2</v>
      </c>
      <c r="I8" s="139">
        <f>I9</f>
        <v>80872328149.839996</v>
      </c>
      <c r="J8" s="139">
        <f>J9</f>
        <v>58176325</v>
      </c>
      <c r="K8" s="139">
        <f>I8-J8</f>
        <v>80814151824.839996</v>
      </c>
      <c r="L8" s="140">
        <f>G8-K8</f>
        <v>103756672487.16</v>
      </c>
      <c r="M8" s="141">
        <f>+K8/G8</f>
        <v>0.43784900525898451</v>
      </c>
      <c r="N8" s="9"/>
      <c r="O8" s="8"/>
      <c r="P8" s="9"/>
      <c r="Q8" s="9"/>
      <c r="R8" s="9"/>
      <c r="S8" s="9"/>
      <c r="T8" s="9"/>
      <c r="U8" s="9"/>
      <c r="V8" s="9"/>
      <c r="W8" s="9"/>
      <c r="X8" s="9"/>
    </row>
    <row r="9" spans="1:24" s="121" customFormat="1" ht="35.2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16">
        <f t="shared" si="0"/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80872328149.839996</v>
      </c>
      <c r="J9" s="118">
        <f>J10</f>
        <v>58176325</v>
      </c>
      <c r="K9" s="115">
        <f>I9-J9</f>
        <v>80814151824.839996</v>
      </c>
      <c r="L9" s="115">
        <f>G9-K9</f>
        <v>103756672487.16</v>
      </c>
      <c r="M9" s="119">
        <f t="shared" ref="M9:M14" si="2">+K9/G9</f>
        <v>0.43784900525898451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16">
        <f t="shared" si="0"/>
        <v>0</v>
      </c>
      <c r="G10" s="115">
        <f>G11</f>
        <v>184570824312</v>
      </c>
      <c r="H10" s="117">
        <f t="shared" si="1"/>
        <v>3.1973756804997353E-2</v>
      </c>
      <c r="I10" s="118">
        <f>I11+I26</f>
        <v>80872328149.839996</v>
      </c>
      <c r="J10" s="118">
        <f>J11+J26</f>
        <v>58176325</v>
      </c>
      <c r="K10" s="115">
        <f>I10-J10</f>
        <v>80814151824.839996</v>
      </c>
      <c r="L10" s="115">
        <f>+G10-K10</f>
        <v>103756672487.16</v>
      </c>
      <c r="M10" s="119">
        <f t="shared" si="2"/>
        <v>0.43784900525898451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spans="1:24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16">
        <f t="shared" si="0"/>
        <v>0</v>
      </c>
      <c r="G11" s="115">
        <f>G12</f>
        <v>184570824312</v>
      </c>
      <c r="H11" s="117">
        <f t="shared" si="1"/>
        <v>3.1973756804997353E-2</v>
      </c>
      <c r="I11" s="118">
        <f>I12</f>
        <v>80087250963.009995</v>
      </c>
      <c r="J11" s="118">
        <f>J12</f>
        <v>58176325</v>
      </c>
      <c r="K11" s="115">
        <f t="shared" ref="K11:K38" si="3">I11-J11</f>
        <v>80029074638.009995</v>
      </c>
      <c r="L11" s="115">
        <f>G11-K11</f>
        <v>104541749673.99001</v>
      </c>
      <c r="M11" s="119">
        <f t="shared" si="2"/>
        <v>0.43359547716343405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spans="1:24" s="121" customFormat="1" ht="24.9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24">
        <f t="shared" si="0"/>
        <v>0</v>
      </c>
      <c r="G12" s="123">
        <f>G13+G18</f>
        <v>184570824312</v>
      </c>
      <c r="H12" s="125">
        <f t="shared" si="1"/>
        <v>3.1973756804997353E-2</v>
      </c>
      <c r="I12" s="126">
        <f>I13+I18+I15</f>
        <v>80087250963.009995</v>
      </c>
      <c r="J12" s="126">
        <f>J13+J15+J18+J23</f>
        <v>58176325</v>
      </c>
      <c r="K12" s="123">
        <f>I12-J12</f>
        <v>80029074638.009995</v>
      </c>
      <c r="L12" s="115">
        <f t="shared" ref="L12:L31" si="4">G12-K12</f>
        <v>104541749673.99001</v>
      </c>
      <c r="M12" s="119">
        <f>+K12/G12</f>
        <v>0.43359547716343405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spans="1:24" s="121" customFormat="1" ht="24.9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24">
        <f>D13-E13</f>
        <v>0</v>
      </c>
      <c r="G13" s="123">
        <f>C13-F13</f>
        <v>184570824312</v>
      </c>
      <c r="H13" s="125">
        <f t="shared" si="1"/>
        <v>3.1973756804997353E-2</v>
      </c>
      <c r="I13" s="126">
        <f>I14</f>
        <v>79730796735.509995</v>
      </c>
      <c r="J13" s="126">
        <v>0</v>
      </c>
      <c r="K13" s="123">
        <f t="shared" si="3"/>
        <v>79730796735.509995</v>
      </c>
      <c r="L13" s="115">
        <f>G13-K13</f>
        <v>104840027576.49001</v>
      </c>
      <c r="M13" s="119">
        <f>+K13/G13</f>
        <v>0.43197941512539606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spans="1:24" s="132" customFormat="1" ht="43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30">
        <f>F18</f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</f>
        <v>79730796735.509995</v>
      </c>
      <c r="J14" s="95">
        <v>0</v>
      </c>
      <c r="K14" s="129">
        <f t="shared" si="3"/>
        <v>79730796735.509995</v>
      </c>
      <c r="L14" s="131">
        <f>G14-K14</f>
        <v>104840027576.49001</v>
      </c>
      <c r="M14" s="97">
        <f t="shared" si="2"/>
        <v>0.43197941512539606</v>
      </c>
    </row>
    <row r="15" spans="1:24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5">D16</f>
        <v>0</v>
      </c>
      <c r="E15" s="123">
        <f t="shared" si="5"/>
        <v>0</v>
      </c>
      <c r="F15" s="123">
        <f t="shared" si="5"/>
        <v>0</v>
      </c>
      <c r="G15" s="123">
        <f t="shared" si="5"/>
        <v>0</v>
      </c>
      <c r="H15" s="94">
        <f t="shared" si="5"/>
        <v>0</v>
      </c>
      <c r="I15" s="123">
        <f t="shared" si="5"/>
        <v>46756455</v>
      </c>
      <c r="J15" s="123">
        <f t="shared" si="5"/>
        <v>0</v>
      </c>
      <c r="K15" s="123">
        <f t="shared" si="5"/>
        <v>46756455</v>
      </c>
      <c r="L15" s="123">
        <f t="shared" si="5"/>
        <v>-46756455</v>
      </c>
      <c r="M15" s="133" t="s">
        <v>26</v>
      </c>
    </row>
    <row r="16" spans="1:24" s="132" customFormat="1" ht="32.2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5"/>
        <v>0</v>
      </c>
      <c r="E16" s="129">
        <f t="shared" si="5"/>
        <v>0</v>
      </c>
      <c r="F16" s="129">
        <f t="shared" si="5"/>
        <v>0</v>
      </c>
      <c r="G16" s="129">
        <f t="shared" si="5"/>
        <v>0</v>
      </c>
      <c r="H16" s="94">
        <f t="shared" si="5"/>
        <v>0</v>
      </c>
      <c r="I16" s="129">
        <f t="shared" si="5"/>
        <v>46756455</v>
      </c>
      <c r="J16" s="129">
        <f t="shared" si="5"/>
        <v>0</v>
      </c>
      <c r="K16" s="129">
        <f t="shared" si="5"/>
        <v>46756455</v>
      </c>
      <c r="L16" s="129">
        <f t="shared" si="5"/>
        <v>-46756455</v>
      </c>
      <c r="M16" s="133" t="s">
        <v>26</v>
      </c>
    </row>
    <row r="17" spans="1:13" s="132" customFormat="1" ht="32.25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30">
        <f>F19</f>
        <v>0</v>
      </c>
      <c r="G17" s="129">
        <v>0</v>
      </c>
      <c r="H17" s="94">
        <f t="shared" ref="H17:H41" si="6">G17/$G$41</f>
        <v>0</v>
      </c>
      <c r="I17" s="95">
        <v>46756455</v>
      </c>
      <c r="J17" s="95">
        <v>0</v>
      </c>
      <c r="K17" s="129">
        <f>I17-J17</f>
        <v>46756455</v>
      </c>
      <c r="L17" s="131">
        <f>G17-I17</f>
        <v>-46756455</v>
      </c>
      <c r="M17" s="133" t="s">
        <v>26</v>
      </c>
    </row>
    <row r="18" spans="1:13" s="120" customFormat="1" ht="24.9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3">
        <v>0</v>
      </c>
      <c r="H18" s="125">
        <f t="shared" si="6"/>
        <v>0</v>
      </c>
      <c r="I18" s="126">
        <f>I19</f>
        <v>309697772.5</v>
      </c>
      <c r="J18" s="126">
        <v>0</v>
      </c>
      <c r="K18" s="123">
        <f t="shared" si="3"/>
        <v>309697772.5</v>
      </c>
      <c r="L18" s="115">
        <f t="shared" si="4"/>
        <v>-309697772.5</v>
      </c>
      <c r="M18" s="134" t="s">
        <v>26</v>
      </c>
    </row>
    <row r="19" spans="1:13" s="120" customFormat="1" ht="39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24">
        <f t="shared" si="0"/>
        <v>0</v>
      </c>
      <c r="G19" s="123">
        <f t="shared" ref="G19:G36" si="7">C19-F19</f>
        <v>0</v>
      </c>
      <c r="H19" s="125">
        <f t="shared" si="6"/>
        <v>0</v>
      </c>
      <c r="I19" s="126">
        <f>I20</f>
        <v>309697772.5</v>
      </c>
      <c r="J19" s="126">
        <v>0</v>
      </c>
      <c r="K19" s="123">
        <f t="shared" si="3"/>
        <v>309697772.5</v>
      </c>
      <c r="L19" s="115">
        <f t="shared" si="4"/>
        <v>-309697772.5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24">
        <f t="shared" si="0"/>
        <v>0</v>
      </c>
      <c r="G20" s="123">
        <f t="shared" si="7"/>
        <v>0</v>
      </c>
      <c r="H20" s="125">
        <f t="shared" si="6"/>
        <v>0</v>
      </c>
      <c r="I20" s="126">
        <f>I21</f>
        <v>309697772.5</v>
      </c>
      <c r="J20" s="126">
        <v>0</v>
      </c>
      <c r="K20" s="123">
        <f t="shared" si="3"/>
        <v>309697772.5</v>
      </c>
      <c r="L20" s="115">
        <f>L21</f>
        <v>-309697772.5</v>
      </c>
      <c r="M20" s="134" t="s">
        <v>26</v>
      </c>
    </row>
    <row r="21" spans="1:13" s="120" customFormat="1" ht="36.75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24">
        <f>F22</f>
        <v>0</v>
      </c>
      <c r="G21" s="123">
        <f t="shared" si="7"/>
        <v>0</v>
      </c>
      <c r="H21" s="125">
        <f t="shared" si="6"/>
        <v>0</v>
      </c>
      <c r="I21" s="126">
        <f>I22</f>
        <v>309697772.5</v>
      </c>
      <c r="J21" s="126">
        <v>0</v>
      </c>
      <c r="K21" s="123">
        <f t="shared" si="3"/>
        <v>309697772.5</v>
      </c>
      <c r="L21" s="115">
        <f>L22</f>
        <v>-309697772.5</v>
      </c>
      <c r="M21" s="134" t="s">
        <v>26</v>
      </c>
    </row>
    <row r="22" spans="1:13" s="120" customFormat="1" ht="48" customHeight="1" x14ac:dyDescent="0.25">
      <c r="A22" s="127" t="s">
        <v>37</v>
      </c>
      <c r="B22" s="128" t="s">
        <v>38</v>
      </c>
      <c r="C22" s="129">
        <v>0</v>
      </c>
      <c r="D22" s="130">
        <f>D26</f>
        <v>0</v>
      </c>
      <c r="E22" s="130">
        <f>E26</f>
        <v>0</v>
      </c>
      <c r="F22" s="130">
        <f>F26</f>
        <v>0</v>
      </c>
      <c r="G22" s="129">
        <f t="shared" si="7"/>
        <v>0</v>
      </c>
      <c r="H22" s="94">
        <f t="shared" si="6"/>
        <v>0</v>
      </c>
      <c r="I22" s="95">
        <f>95468945+60193253+77287523+73947716+2800335.5</f>
        <v>309697772.5</v>
      </c>
      <c r="J22" s="95">
        <v>0</v>
      </c>
      <c r="K22" s="129">
        <f t="shared" si="3"/>
        <v>309697772.5</v>
      </c>
      <c r="L22" s="131">
        <f>G22-K22</f>
        <v>-309697772.5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24">
        <f>F27</f>
        <v>0</v>
      </c>
      <c r="G23" s="123">
        <v>0</v>
      </c>
      <c r="H23" s="125">
        <f t="shared" si="6"/>
        <v>0</v>
      </c>
      <c r="I23" s="126">
        <v>0</v>
      </c>
      <c r="J23" s="126">
        <f t="shared" ref="J23:L24" si="8">J24</f>
        <v>58176325</v>
      </c>
      <c r="K23" s="123">
        <f t="shared" si="8"/>
        <v>-58176325</v>
      </c>
      <c r="L23" s="115">
        <f t="shared" si="8"/>
        <v>58176325</v>
      </c>
      <c r="M23" s="134" t="s">
        <v>26</v>
      </c>
    </row>
    <row r="24" spans="1:13" s="120" customFormat="1" ht="48" customHeight="1" x14ac:dyDescent="0.25">
      <c r="A24" s="113" t="s">
        <v>90</v>
      </c>
      <c r="B24" s="122" t="s">
        <v>91</v>
      </c>
      <c r="C24" s="123">
        <v>0</v>
      </c>
      <c r="D24" s="124">
        <v>0</v>
      </c>
      <c r="E24" s="124">
        <v>0</v>
      </c>
      <c r="F24" s="124">
        <f>F27</f>
        <v>0</v>
      </c>
      <c r="G24" s="123">
        <f t="shared" si="7"/>
        <v>0</v>
      </c>
      <c r="H24" s="125">
        <f t="shared" si="6"/>
        <v>0</v>
      </c>
      <c r="I24" s="126">
        <v>0</v>
      </c>
      <c r="J24" s="126">
        <f t="shared" si="8"/>
        <v>58176325</v>
      </c>
      <c r="K24" s="123">
        <f t="shared" si="8"/>
        <v>-58176325</v>
      </c>
      <c r="L24" s="115">
        <f t="shared" si="8"/>
        <v>58176325</v>
      </c>
      <c r="M24" s="134" t="s">
        <v>26</v>
      </c>
    </row>
    <row r="25" spans="1:13" s="120" customFormat="1" ht="48" customHeight="1" x14ac:dyDescent="0.25">
      <c r="A25" s="127" t="s">
        <v>88</v>
      </c>
      <c r="B25" s="128" t="s">
        <v>89</v>
      </c>
      <c r="C25" s="129">
        <v>0</v>
      </c>
      <c r="D25" s="130">
        <v>0</v>
      </c>
      <c r="E25" s="130">
        <v>0</v>
      </c>
      <c r="F25" s="130">
        <f>D25-E25</f>
        <v>0</v>
      </c>
      <c r="G25" s="129">
        <f t="shared" si="7"/>
        <v>0</v>
      </c>
      <c r="H25" s="94">
        <f t="shared" si="6"/>
        <v>0</v>
      </c>
      <c r="I25" s="95">
        <v>0</v>
      </c>
      <c r="J25" s="95">
        <v>58176325</v>
      </c>
      <c r="K25" s="129">
        <f>I25-J25</f>
        <v>-58176325</v>
      </c>
      <c r="L25" s="131">
        <f>G25-K25</f>
        <v>58176325</v>
      </c>
      <c r="M25" s="144" t="s">
        <v>26</v>
      </c>
    </row>
    <row r="26" spans="1:13" s="120" customFormat="1" ht="24.95" customHeight="1" x14ac:dyDescent="0.25">
      <c r="A26" s="113" t="s">
        <v>39</v>
      </c>
      <c r="B26" s="122" t="s">
        <v>40</v>
      </c>
      <c r="C26" s="123">
        <v>0</v>
      </c>
      <c r="D26" s="124">
        <f t="shared" si="0"/>
        <v>0</v>
      </c>
      <c r="E26" s="124">
        <f t="shared" si="0"/>
        <v>0</v>
      </c>
      <c r="F26" s="124">
        <f t="shared" si="0"/>
        <v>0</v>
      </c>
      <c r="G26" s="123">
        <f t="shared" si="7"/>
        <v>0</v>
      </c>
      <c r="H26" s="125">
        <f t="shared" si="6"/>
        <v>0</v>
      </c>
      <c r="I26" s="126">
        <f>I27+I34</f>
        <v>785077186.83000004</v>
      </c>
      <c r="J26" s="126">
        <f>J27</f>
        <v>0</v>
      </c>
      <c r="K26" s="123">
        <f>I26-J26</f>
        <v>785077186.83000004</v>
      </c>
      <c r="L26" s="115">
        <f t="shared" si="4"/>
        <v>-785077186.83000004</v>
      </c>
      <c r="M26" s="134" t="s">
        <v>26</v>
      </c>
    </row>
    <row r="27" spans="1:13" s="120" customFormat="1" ht="24.95" customHeight="1" x14ac:dyDescent="0.25">
      <c r="A27" s="113" t="s">
        <v>41</v>
      </c>
      <c r="B27" s="122" t="s">
        <v>42</v>
      </c>
      <c r="C27" s="123">
        <v>0</v>
      </c>
      <c r="D27" s="124">
        <f t="shared" si="0"/>
        <v>0</v>
      </c>
      <c r="E27" s="124">
        <f t="shared" si="0"/>
        <v>0</v>
      </c>
      <c r="F27" s="124">
        <f t="shared" si="0"/>
        <v>0</v>
      </c>
      <c r="G27" s="123">
        <f t="shared" si="7"/>
        <v>0</v>
      </c>
      <c r="H27" s="125">
        <f t="shared" si="6"/>
        <v>0</v>
      </c>
      <c r="I27" s="126">
        <f>I28+I32</f>
        <v>782735814.83000004</v>
      </c>
      <c r="J27" s="126">
        <f>J32</f>
        <v>0</v>
      </c>
      <c r="K27" s="123">
        <f>I27-J27</f>
        <v>782735814.83000004</v>
      </c>
      <c r="L27" s="115">
        <f t="shared" si="4"/>
        <v>-782735814.83000004</v>
      </c>
      <c r="M27" s="134" t="s">
        <v>26</v>
      </c>
    </row>
    <row r="28" spans="1:13" s="120" customFormat="1" ht="24.95" customHeight="1" x14ac:dyDescent="0.25">
      <c r="A28" s="113" t="s">
        <v>43</v>
      </c>
      <c r="B28" s="122" t="s">
        <v>44</v>
      </c>
      <c r="C28" s="123">
        <v>0</v>
      </c>
      <c r="D28" s="124">
        <f t="shared" si="0"/>
        <v>0</v>
      </c>
      <c r="E28" s="124">
        <f t="shared" si="0"/>
        <v>0</v>
      </c>
      <c r="F28" s="124">
        <f t="shared" si="0"/>
        <v>0</v>
      </c>
      <c r="G28" s="123">
        <f>C28-F28</f>
        <v>0</v>
      </c>
      <c r="H28" s="125">
        <f t="shared" si="6"/>
        <v>0</v>
      </c>
      <c r="I28" s="126">
        <f>I29</f>
        <v>78672529.709999993</v>
      </c>
      <c r="J28" s="126">
        <v>0</v>
      </c>
      <c r="K28" s="123">
        <f t="shared" si="3"/>
        <v>78672529.709999993</v>
      </c>
      <c r="L28" s="115">
        <f t="shared" si="4"/>
        <v>-78672529.709999993</v>
      </c>
      <c r="M28" s="134" t="s">
        <v>26</v>
      </c>
    </row>
    <row r="29" spans="1:13" s="120" customFormat="1" ht="24.95" customHeight="1" x14ac:dyDescent="0.25">
      <c r="A29" s="113" t="s">
        <v>45</v>
      </c>
      <c r="B29" s="122" t="s">
        <v>46</v>
      </c>
      <c r="C29" s="123">
        <v>0</v>
      </c>
      <c r="D29" s="124">
        <f t="shared" si="0"/>
        <v>0</v>
      </c>
      <c r="E29" s="124">
        <f t="shared" si="0"/>
        <v>0</v>
      </c>
      <c r="F29" s="124">
        <f t="shared" si="0"/>
        <v>0</v>
      </c>
      <c r="G29" s="123">
        <f t="shared" si="7"/>
        <v>0</v>
      </c>
      <c r="H29" s="125">
        <f t="shared" si="6"/>
        <v>0</v>
      </c>
      <c r="I29" s="126">
        <f>I30+I31</f>
        <v>78672529.709999993</v>
      </c>
      <c r="J29" s="126">
        <v>0</v>
      </c>
      <c r="K29" s="123">
        <f t="shared" si="3"/>
        <v>78672529.709999993</v>
      </c>
      <c r="L29" s="115">
        <f t="shared" si="4"/>
        <v>-78672529.709999993</v>
      </c>
      <c r="M29" s="134" t="s">
        <v>26</v>
      </c>
    </row>
    <row r="30" spans="1:13" s="132" customFormat="1" ht="37.5" customHeight="1" x14ac:dyDescent="0.25">
      <c r="A30" s="127" t="s">
        <v>47</v>
      </c>
      <c r="B30" s="128" t="s">
        <v>48</v>
      </c>
      <c r="C30" s="129">
        <v>0</v>
      </c>
      <c r="D30" s="130">
        <f t="shared" ref="D30:F31" si="9">D31</f>
        <v>0</v>
      </c>
      <c r="E30" s="130">
        <f t="shared" si="9"/>
        <v>0</v>
      </c>
      <c r="F30" s="130">
        <f t="shared" si="9"/>
        <v>0</v>
      </c>
      <c r="G30" s="129">
        <f t="shared" si="7"/>
        <v>0</v>
      </c>
      <c r="H30" s="94">
        <f t="shared" si="6"/>
        <v>0</v>
      </c>
      <c r="I30" s="95">
        <f>4216635.69+1493973.25+1356648.71+983534.51+1813072.46+1568258.26</f>
        <v>11432122.880000001</v>
      </c>
      <c r="J30" s="95">
        <v>0</v>
      </c>
      <c r="K30" s="129">
        <f>I30-J30</f>
        <v>11432122.880000001</v>
      </c>
      <c r="L30" s="131">
        <f t="shared" si="4"/>
        <v>-11432122.880000001</v>
      </c>
      <c r="M30" s="133" t="s">
        <v>26</v>
      </c>
    </row>
    <row r="31" spans="1:13" s="132" customFormat="1" ht="37.5" customHeight="1" x14ac:dyDescent="0.25">
      <c r="A31" s="127" t="s">
        <v>49</v>
      </c>
      <c r="B31" s="128" t="s">
        <v>50</v>
      </c>
      <c r="C31" s="129">
        <v>0</v>
      </c>
      <c r="D31" s="130">
        <f t="shared" si="9"/>
        <v>0</v>
      </c>
      <c r="E31" s="130">
        <f t="shared" si="9"/>
        <v>0</v>
      </c>
      <c r="F31" s="130">
        <f t="shared" si="9"/>
        <v>0</v>
      </c>
      <c r="G31" s="129">
        <f t="shared" si="7"/>
        <v>0</v>
      </c>
      <c r="H31" s="94">
        <f t="shared" si="6"/>
        <v>0</v>
      </c>
      <c r="I31" s="95">
        <f>6295631.33+16115336.5+9618830.71+19296738.03+12082401.12+3831469.14</f>
        <v>67240406.829999998</v>
      </c>
      <c r="J31" s="95">
        <v>0</v>
      </c>
      <c r="K31" s="129">
        <f t="shared" si="3"/>
        <v>67240406.829999998</v>
      </c>
      <c r="L31" s="131">
        <f t="shared" si="4"/>
        <v>-67240406.829999998</v>
      </c>
      <c r="M31" s="133" t="s">
        <v>26</v>
      </c>
    </row>
    <row r="32" spans="1:13" s="120" customFormat="1" ht="24.95" customHeight="1" x14ac:dyDescent="0.25">
      <c r="A32" s="113" t="s">
        <v>51</v>
      </c>
      <c r="B32" s="122" t="s">
        <v>52</v>
      </c>
      <c r="C32" s="123">
        <v>0</v>
      </c>
      <c r="D32" s="124">
        <f>D33</f>
        <v>0</v>
      </c>
      <c r="E32" s="124">
        <f>E33</f>
        <v>0</v>
      </c>
      <c r="F32" s="124">
        <f>F33</f>
        <v>0</v>
      </c>
      <c r="G32" s="123">
        <f t="shared" si="7"/>
        <v>0</v>
      </c>
      <c r="H32" s="125">
        <f t="shared" si="6"/>
        <v>0</v>
      </c>
      <c r="I32" s="126">
        <f>I33</f>
        <v>704063285.12</v>
      </c>
      <c r="J32" s="126">
        <f>J33</f>
        <v>0</v>
      </c>
      <c r="K32" s="123">
        <f t="shared" si="3"/>
        <v>704063285.12</v>
      </c>
      <c r="L32" s="115">
        <f>L33</f>
        <v>-704063285.12</v>
      </c>
      <c r="M32" s="134" t="s">
        <v>26</v>
      </c>
    </row>
    <row r="33" spans="1:14" s="132" customFormat="1" ht="65.25" customHeight="1" x14ac:dyDescent="0.25">
      <c r="A33" s="127" t="s">
        <v>53</v>
      </c>
      <c r="B33" s="128" t="s">
        <v>54</v>
      </c>
      <c r="C33" s="129">
        <v>0</v>
      </c>
      <c r="D33" s="130">
        <v>0</v>
      </c>
      <c r="E33" s="130">
        <v>0</v>
      </c>
      <c r="F33" s="124">
        <f>F34</f>
        <v>0</v>
      </c>
      <c r="G33" s="129">
        <f t="shared" si="7"/>
        <v>0</v>
      </c>
      <c r="H33" s="94">
        <f t="shared" si="6"/>
        <v>0</v>
      </c>
      <c r="I33" s="95">
        <f>229550242.39+2865005+7679621.6+457316133.93+3731101.08+2921181.12</f>
        <v>704063285.12</v>
      </c>
      <c r="J33" s="95">
        <v>0</v>
      </c>
      <c r="K33" s="129">
        <f>I33-J33</f>
        <v>704063285.12</v>
      </c>
      <c r="L33" s="129">
        <f>G33-K33</f>
        <v>-704063285.12</v>
      </c>
      <c r="M33" s="133" t="s">
        <v>26</v>
      </c>
    </row>
    <row r="34" spans="1:14" s="120" customFormat="1" ht="50.25" customHeight="1" x14ac:dyDescent="0.25">
      <c r="A34" s="113" t="s">
        <v>83</v>
      </c>
      <c r="B34" s="122" t="s">
        <v>84</v>
      </c>
      <c r="C34" s="123">
        <f>C35</f>
        <v>0</v>
      </c>
      <c r="D34" s="124">
        <f>D35</f>
        <v>0</v>
      </c>
      <c r="E34" s="124">
        <f>E35</f>
        <v>0</v>
      </c>
      <c r="F34" s="124">
        <f t="shared" ref="F34:F36" si="10">F35</f>
        <v>0</v>
      </c>
      <c r="G34" s="123">
        <f t="shared" si="7"/>
        <v>0</v>
      </c>
      <c r="H34" s="125">
        <f t="shared" si="6"/>
        <v>0</v>
      </c>
      <c r="I34" s="126">
        <f>I35</f>
        <v>2341372</v>
      </c>
      <c r="J34" s="126">
        <f>J35</f>
        <v>0</v>
      </c>
      <c r="K34" s="123">
        <f t="shared" ref="K34:K36" si="11">I34-J34</f>
        <v>2341372</v>
      </c>
      <c r="L34" s="123">
        <f t="shared" ref="L34:L36" si="12">G34-K34</f>
        <v>-2341372</v>
      </c>
      <c r="M34" s="134" t="s">
        <v>26</v>
      </c>
    </row>
    <row r="35" spans="1:14" s="120" customFormat="1" ht="50.25" customHeight="1" x14ac:dyDescent="0.25">
      <c r="A35" s="113" t="s">
        <v>81</v>
      </c>
      <c r="B35" s="122" t="s">
        <v>82</v>
      </c>
      <c r="C35" s="123">
        <v>0</v>
      </c>
      <c r="D35" s="124">
        <v>0</v>
      </c>
      <c r="E35" s="124">
        <v>0</v>
      </c>
      <c r="F35" s="124">
        <f t="shared" si="10"/>
        <v>0</v>
      </c>
      <c r="G35" s="123">
        <f t="shared" si="7"/>
        <v>0</v>
      </c>
      <c r="H35" s="125">
        <f t="shared" si="6"/>
        <v>0</v>
      </c>
      <c r="I35" s="126">
        <f>I36</f>
        <v>2341372</v>
      </c>
      <c r="J35" s="126">
        <f>J36</f>
        <v>0</v>
      </c>
      <c r="K35" s="123">
        <f t="shared" si="11"/>
        <v>2341372</v>
      </c>
      <c r="L35" s="123">
        <f t="shared" si="12"/>
        <v>-2341372</v>
      </c>
      <c r="M35" s="134" t="s">
        <v>26</v>
      </c>
    </row>
    <row r="36" spans="1:14" s="132" customFormat="1" ht="50.25" customHeight="1" x14ac:dyDescent="0.25">
      <c r="A36" s="127" t="s">
        <v>79</v>
      </c>
      <c r="B36" s="128" t="s">
        <v>80</v>
      </c>
      <c r="C36" s="129">
        <v>0</v>
      </c>
      <c r="D36" s="130">
        <v>0</v>
      </c>
      <c r="E36" s="130">
        <v>0</v>
      </c>
      <c r="F36" s="124">
        <f t="shared" si="10"/>
        <v>0</v>
      </c>
      <c r="G36" s="129">
        <f t="shared" si="7"/>
        <v>0</v>
      </c>
      <c r="H36" s="94">
        <f t="shared" si="6"/>
        <v>0</v>
      </c>
      <c r="I36" s="95">
        <v>2341372</v>
      </c>
      <c r="J36" s="95">
        <v>0</v>
      </c>
      <c r="K36" s="129">
        <f t="shared" si="11"/>
        <v>2341372</v>
      </c>
      <c r="L36" s="129">
        <f t="shared" si="12"/>
        <v>-2341372</v>
      </c>
      <c r="M36" s="133" t="s">
        <v>26</v>
      </c>
    </row>
    <row r="37" spans="1:14" s="9" customFormat="1" ht="24.95" customHeight="1" x14ac:dyDescent="0.25">
      <c r="A37" s="107">
        <v>4</v>
      </c>
      <c r="B37" s="108" t="s">
        <v>55</v>
      </c>
      <c r="C37" s="109">
        <f>C38+C39+C40</f>
        <v>5588001521117</v>
      </c>
      <c r="D37" s="109">
        <f>D38+D39+D40</f>
        <v>0</v>
      </c>
      <c r="E37" s="109">
        <v>0</v>
      </c>
      <c r="F37" s="109">
        <f>D37-E37</f>
        <v>0</v>
      </c>
      <c r="G37" s="109">
        <f>C37-F37</f>
        <v>5588001521117</v>
      </c>
      <c r="H37" s="110">
        <f t="shared" si="6"/>
        <v>0.96802624319500263</v>
      </c>
      <c r="I37" s="111">
        <f>I38+I39+I40</f>
        <v>1013952517611.37</v>
      </c>
      <c r="J37" s="111">
        <f>SUM(J38:J40)</f>
        <v>0</v>
      </c>
      <c r="K37" s="109">
        <f t="shared" si="3"/>
        <v>1013952517611.37</v>
      </c>
      <c r="L37" s="109">
        <f>L38+L39+L40</f>
        <v>4574049003505.6299</v>
      </c>
      <c r="M37" s="112">
        <f>+K37/G37</f>
        <v>0.18145172541196597</v>
      </c>
      <c r="N37" s="80"/>
    </row>
    <row r="38" spans="1:14" s="13" customFormat="1" ht="24.95" customHeight="1" x14ac:dyDescent="0.25">
      <c r="A38" s="89">
        <v>41</v>
      </c>
      <c r="B38" s="90" t="s">
        <v>56</v>
      </c>
      <c r="C38" s="91">
        <v>1451042370</v>
      </c>
      <c r="D38" s="92">
        <v>0</v>
      </c>
      <c r="E38" s="92">
        <v>0</v>
      </c>
      <c r="F38" s="93">
        <v>0</v>
      </c>
      <c r="G38" s="91">
        <f>C38-F38</f>
        <v>1451042370</v>
      </c>
      <c r="H38" s="94">
        <f t="shared" si="6"/>
        <v>2.5136841656891578E-4</v>
      </c>
      <c r="I38" s="95">
        <v>0</v>
      </c>
      <c r="J38" s="95">
        <v>0</v>
      </c>
      <c r="K38" s="91">
        <f t="shared" si="3"/>
        <v>0</v>
      </c>
      <c r="L38" s="96">
        <f>G38-K38</f>
        <v>1451042370</v>
      </c>
      <c r="M38" s="97">
        <f>+K38/G38</f>
        <v>0</v>
      </c>
    </row>
    <row r="39" spans="1:14" s="13" customFormat="1" ht="24.95" customHeight="1" x14ac:dyDescent="0.25">
      <c r="A39" s="89">
        <v>42</v>
      </c>
      <c r="B39" s="90" t="s">
        <v>57</v>
      </c>
      <c r="C39" s="98">
        <v>1167604335047</v>
      </c>
      <c r="D39" s="99">
        <v>0</v>
      </c>
      <c r="E39" s="99">
        <v>0</v>
      </c>
      <c r="F39" s="100">
        <v>0</v>
      </c>
      <c r="G39" s="91">
        <f>C39-F39</f>
        <v>1167604335047</v>
      </c>
      <c r="H39" s="94">
        <f t="shared" si="6"/>
        <v>0.20226759669310429</v>
      </c>
      <c r="I39" s="95">
        <v>680805071370</v>
      </c>
      <c r="J39" s="95">
        <v>0</v>
      </c>
      <c r="K39" s="96">
        <f>I39-J39</f>
        <v>680805071370</v>
      </c>
      <c r="L39" s="96">
        <f>G39-K39</f>
        <v>486799263677</v>
      </c>
      <c r="M39" s="97">
        <f>+K39/G39</f>
        <v>0.58307857459487367</v>
      </c>
    </row>
    <row r="40" spans="1:14" s="13" customFormat="1" ht="24.95" customHeight="1" thickBot="1" x14ac:dyDescent="0.3">
      <c r="A40" s="101">
        <v>43</v>
      </c>
      <c r="B40" s="102" t="s">
        <v>58</v>
      </c>
      <c r="C40" s="103">
        <v>4418946143700</v>
      </c>
      <c r="D40" s="104">
        <v>0</v>
      </c>
      <c r="E40" s="104">
        <v>0</v>
      </c>
      <c r="F40" s="104">
        <v>0</v>
      </c>
      <c r="G40" s="103">
        <f>C40-F40</f>
        <v>4418946143700</v>
      </c>
      <c r="H40" s="94">
        <f t="shared" si="6"/>
        <v>0.76550727808532948</v>
      </c>
      <c r="I40" s="105">
        <v>333147446241.37</v>
      </c>
      <c r="J40" s="105">
        <v>0</v>
      </c>
      <c r="K40" s="103">
        <f>I40-J40</f>
        <v>333147446241.37</v>
      </c>
      <c r="L40" s="106">
        <f>G40-K40</f>
        <v>4085798697458.6299</v>
      </c>
      <c r="M40" s="97">
        <f>+K40/G40</f>
        <v>7.5390700725405171E-2</v>
      </c>
    </row>
    <row r="41" spans="1:14" s="6" customFormat="1" ht="24.95" customHeight="1" thickTop="1" thickBot="1" x14ac:dyDescent="0.3">
      <c r="A41" s="157" t="s">
        <v>59</v>
      </c>
      <c r="B41" s="158"/>
      <c r="C41" s="76">
        <f>C8+C37</f>
        <v>5772572345429</v>
      </c>
      <c r="D41" s="76">
        <f>D8+D37</f>
        <v>0</v>
      </c>
      <c r="E41" s="76">
        <f>E8+E37</f>
        <v>0</v>
      </c>
      <c r="F41" s="76">
        <f>F8+F37</f>
        <v>0</v>
      </c>
      <c r="G41" s="76">
        <f>G8+G37</f>
        <v>5772572345429</v>
      </c>
      <c r="H41" s="84">
        <f t="shared" si="6"/>
        <v>1</v>
      </c>
      <c r="I41" s="76">
        <f>I8+I37</f>
        <v>1094824845761.21</v>
      </c>
      <c r="J41" s="76">
        <f>J8+J37</f>
        <v>58176325</v>
      </c>
      <c r="K41" s="76">
        <f>K8+K37</f>
        <v>1094766669436.21</v>
      </c>
      <c r="L41" s="76">
        <f>L8+L37</f>
        <v>4677805675992.79</v>
      </c>
      <c r="M41" s="88">
        <f>+K41/G41</f>
        <v>0.18964970968325737</v>
      </c>
    </row>
    <row r="42" spans="1:14" s="6" customFormat="1" ht="10.5" customHeight="1" thickTop="1" x14ac:dyDescent="0.25">
      <c r="B42" s="14"/>
      <c r="C42" s="15"/>
      <c r="D42" s="16"/>
      <c r="E42" s="16"/>
      <c r="F42" s="16"/>
      <c r="G42" s="15"/>
      <c r="H42" s="16"/>
      <c r="I42" s="16"/>
      <c r="J42" s="16"/>
      <c r="K42" s="15"/>
      <c r="L42" s="17"/>
    </row>
    <row r="43" spans="1:14" s="23" customFormat="1" x14ac:dyDescent="0.25">
      <c r="A43" s="19" t="s">
        <v>86</v>
      </c>
      <c r="D43" s="6"/>
      <c r="E43" s="6"/>
      <c r="F43" s="6"/>
      <c r="H43" s="81"/>
      <c r="I43" s="7"/>
      <c r="J43" s="7"/>
      <c r="K43" s="7"/>
      <c r="L43" s="7"/>
      <c r="M43" s="81"/>
    </row>
    <row r="44" spans="1:14" s="23" customFormat="1" x14ac:dyDescent="0.25">
      <c r="A44" s="19" t="s">
        <v>103</v>
      </c>
      <c r="D44" s="6"/>
      <c r="E44" s="6"/>
      <c r="F44" s="6"/>
      <c r="I44" s="7"/>
      <c r="J44" s="7"/>
      <c r="K44" s="7"/>
      <c r="L44" s="7"/>
    </row>
    <row r="45" spans="1:14" s="23" customFormat="1" x14ac:dyDescent="0.25">
      <c r="A45" s="24"/>
      <c r="D45" s="6"/>
      <c r="E45" s="6"/>
      <c r="F45" s="6"/>
      <c r="G45" s="7"/>
      <c r="I45" s="7"/>
      <c r="J45" s="7"/>
      <c r="K45" s="7"/>
      <c r="L45" s="7"/>
    </row>
    <row r="46" spans="1:14" s="23" customFormat="1" x14ac:dyDescent="0.25">
      <c r="A46" s="24"/>
      <c r="D46" s="6"/>
      <c r="E46" s="6"/>
      <c r="F46" s="6"/>
      <c r="I46" s="7"/>
      <c r="J46" s="7"/>
      <c r="K46" s="7"/>
      <c r="L46" s="7"/>
    </row>
    <row r="47" spans="1:14" s="23" customFormat="1" ht="15.75" x14ac:dyDescent="0.25">
      <c r="A47" s="24"/>
      <c r="C47" s="142"/>
      <c r="D47" s="79"/>
      <c r="E47" s="79"/>
      <c r="F47" s="79"/>
      <c r="G47" s="13"/>
      <c r="H47" s="13"/>
      <c r="I47" s="13"/>
      <c r="J47" s="12"/>
      <c r="K47" s="142"/>
      <c r="L47" s="12"/>
    </row>
    <row r="48" spans="1:14" s="23" customFormat="1" x14ac:dyDescent="0.25">
      <c r="A48" s="24"/>
      <c r="D48" s="6"/>
      <c r="E48" s="6"/>
      <c r="F48" s="6"/>
      <c r="J48" s="7"/>
      <c r="L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  <row r="54" spans="1:10" s="23" customFormat="1" x14ac:dyDescent="0.25">
      <c r="A54" s="24"/>
      <c r="D54" s="6"/>
      <c r="E54" s="6"/>
      <c r="F54" s="6"/>
      <c r="J54" s="7"/>
    </row>
  </sheetData>
  <mergeCells count="16">
    <mergeCell ref="A41:B41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2C4C-CA7C-41A7-AD00-41BDF36AEF99}">
  <dimension ref="A1:W58"/>
  <sheetViews>
    <sheetView topLeftCell="C13" zoomScale="66" zoomScaleNormal="66" workbookViewId="0">
      <selection activeCell="A47" sqref="A47:A4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23" width="11.42578125" style="23"/>
    <col min="24" max="16384" width="11.42578125" style="3"/>
  </cols>
  <sheetData>
    <row r="1" spans="1:23" ht="25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"/>
      <c r="O1" s="1"/>
      <c r="P1" s="1"/>
    </row>
    <row r="2" spans="1:23" ht="24.75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</row>
    <row r="3" spans="1:23" ht="27" customHeight="1" x14ac:dyDescent="0.25">
      <c r="A3" s="161" t="s">
        <v>93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3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2" t="s">
        <v>3</v>
      </c>
      <c r="L4" s="162"/>
      <c r="M4" s="23"/>
    </row>
    <row r="5" spans="1:23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3" ht="30.75" customHeight="1" thickTop="1" x14ac:dyDescent="0.25">
      <c r="A6" s="163" t="s">
        <v>4</v>
      </c>
      <c r="B6" s="165" t="s">
        <v>5</v>
      </c>
      <c r="C6" s="165" t="s">
        <v>6</v>
      </c>
      <c r="D6" s="165" t="s">
        <v>7</v>
      </c>
      <c r="E6" s="165"/>
      <c r="F6" s="165"/>
      <c r="G6" s="165" t="s">
        <v>8</v>
      </c>
      <c r="H6" s="165" t="s">
        <v>9</v>
      </c>
      <c r="I6" s="165" t="s">
        <v>64</v>
      </c>
      <c r="J6" s="165" t="s">
        <v>63</v>
      </c>
      <c r="K6" s="165" t="s">
        <v>10</v>
      </c>
      <c r="L6" s="165" t="s">
        <v>11</v>
      </c>
      <c r="M6" s="167" t="s">
        <v>12</v>
      </c>
    </row>
    <row r="7" spans="1:23" ht="85.5" customHeight="1" x14ac:dyDescent="0.25">
      <c r="A7" s="169"/>
      <c r="B7" s="170"/>
      <c r="C7" s="170"/>
      <c r="D7" s="146" t="s">
        <v>13</v>
      </c>
      <c r="E7" s="146" t="s">
        <v>14</v>
      </c>
      <c r="F7" s="146" t="s">
        <v>15</v>
      </c>
      <c r="G7" s="170"/>
      <c r="H7" s="170"/>
      <c r="I7" s="170"/>
      <c r="J7" s="170"/>
      <c r="K7" s="170"/>
      <c r="L7" s="170"/>
      <c r="M7" s="171"/>
    </row>
    <row r="8" spans="1:23" s="10" customFormat="1" ht="61.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 t="shared" ref="H8:H14" si="1">G8/$G$45</f>
        <v>3.1973756804997353E-2</v>
      </c>
      <c r="I8" s="139">
        <f>I9</f>
        <v>105254295675.63</v>
      </c>
      <c r="J8" s="139">
        <f>J9</f>
        <v>394693972</v>
      </c>
      <c r="K8" s="139">
        <f>I8-J8</f>
        <v>104859601703.63</v>
      </c>
      <c r="L8" s="140">
        <f>G8-K8</f>
        <v>79711222608.369995</v>
      </c>
      <c r="M8" s="141">
        <f t="shared" ref="M8:M14" si="2">+K8/G8</f>
        <v>0.56812663699423316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46.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3">D9-E9</f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105254295675.63</v>
      </c>
      <c r="J9" s="118">
        <f>J10</f>
        <v>394693972</v>
      </c>
      <c r="K9" s="115">
        <f>I9-J9</f>
        <v>104859601703.63</v>
      </c>
      <c r="L9" s="115">
        <f>G9-K9</f>
        <v>79711222608.369995</v>
      </c>
      <c r="M9" s="119">
        <f t="shared" si="2"/>
        <v>0.56812663699423316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3"/>
        <v>0</v>
      </c>
      <c r="G10" s="115">
        <f>G11</f>
        <v>184570824312</v>
      </c>
      <c r="H10" s="117">
        <f t="shared" si="1"/>
        <v>3.1973756804997353E-2</v>
      </c>
      <c r="I10" s="118">
        <f>I11+I27</f>
        <v>105254295675.63</v>
      </c>
      <c r="J10" s="118">
        <f>J11+J27</f>
        <v>394693972</v>
      </c>
      <c r="K10" s="115">
        <f>I10-J10</f>
        <v>104859601703.63</v>
      </c>
      <c r="L10" s="115">
        <f>+G10-K10</f>
        <v>79711222608.369995</v>
      </c>
      <c r="M10" s="119">
        <f t="shared" si="2"/>
        <v>0.56812663699423316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3"/>
        <v>0</v>
      </c>
      <c r="G11" s="115">
        <f>G12</f>
        <v>184570824312</v>
      </c>
      <c r="H11" s="117">
        <f t="shared" si="1"/>
        <v>3.1973756804997353E-2</v>
      </c>
      <c r="I11" s="118">
        <f>I12</f>
        <v>103528938232.33</v>
      </c>
      <c r="J11" s="118">
        <f>J12</f>
        <v>58176325</v>
      </c>
      <c r="K11" s="115">
        <f t="shared" ref="K11:K44" si="4">I11-J11</f>
        <v>103470761907.33</v>
      </c>
      <c r="L11" s="115">
        <f>G11-K11</f>
        <v>81100062404.669998</v>
      </c>
      <c r="M11" s="119">
        <f t="shared" si="2"/>
        <v>0.56060193854052576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7.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3"/>
        <v>0</v>
      </c>
      <c r="G12" s="123">
        <f>G13+G18</f>
        <v>184570824312</v>
      </c>
      <c r="H12" s="125">
        <f t="shared" si="1"/>
        <v>3.1973756804997353E-2</v>
      </c>
      <c r="I12" s="126">
        <f>I13+I18+I15+I23</f>
        <v>103528938232.33</v>
      </c>
      <c r="J12" s="126">
        <f>J13+J15+J18+J23</f>
        <v>58176325</v>
      </c>
      <c r="K12" s="123">
        <f>I12-J12</f>
        <v>103470761907.33</v>
      </c>
      <c r="L12" s="115">
        <f t="shared" ref="L12:L30" si="5">G12-K12</f>
        <v>81100062404.669998</v>
      </c>
      <c r="M12" s="119">
        <f t="shared" si="2"/>
        <v>0.56060193854052576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4.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3"/>
        <v>0</v>
      </c>
      <c r="G13" s="123">
        <f>C13-F13</f>
        <v>184570824312</v>
      </c>
      <c r="H13" s="125">
        <f t="shared" si="1"/>
        <v>3.1973756804997353E-2</v>
      </c>
      <c r="I13" s="126">
        <f>I14</f>
        <v>96011397248.509995</v>
      </c>
      <c r="J13" s="126">
        <v>0</v>
      </c>
      <c r="K13" s="123">
        <f t="shared" si="4"/>
        <v>96011397248.509995</v>
      </c>
      <c r="L13" s="115">
        <f>G13-K13</f>
        <v>88559427063.490005</v>
      </c>
      <c r="M13" s="119">
        <f t="shared" si="2"/>
        <v>0.52018729182360679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52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3"/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14808632681+12924303005+13592888862+13965316297+10589302917+13850352973.51+16280600513</f>
        <v>96011397248.509995</v>
      </c>
      <c r="J14" s="95">
        <v>0</v>
      </c>
      <c r="K14" s="129">
        <f t="shared" si="4"/>
        <v>96011397248.509995</v>
      </c>
      <c r="L14" s="131">
        <f>G14-K14</f>
        <v>88559427063.490005</v>
      </c>
      <c r="M14" s="97">
        <f t="shared" si="2"/>
        <v>0.52018729182360679</v>
      </c>
    </row>
    <row r="15" spans="1:23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3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0</v>
      </c>
      <c r="K15" s="123">
        <f t="shared" si="6"/>
        <v>5537434582</v>
      </c>
      <c r="L15" s="123">
        <f t="shared" si="6"/>
        <v>-5537434582</v>
      </c>
      <c r="M15" s="133" t="s">
        <v>26</v>
      </c>
    </row>
    <row r="16" spans="1:23" s="132" customFormat="1" ht="4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3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0</v>
      </c>
      <c r="K16" s="129">
        <f t="shared" si="6"/>
        <v>5537434582</v>
      </c>
      <c r="L16" s="129">
        <f t="shared" si="6"/>
        <v>-5537434582</v>
      </c>
      <c r="M16" s="133" t="s">
        <v>26</v>
      </c>
    </row>
    <row r="17" spans="1:13" s="132" customFormat="1" ht="39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3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0</v>
      </c>
      <c r="K17" s="129">
        <f>I17-J17</f>
        <v>5537434582</v>
      </c>
      <c r="L17" s="131">
        <f>G17-I17</f>
        <v>-5537434582</v>
      </c>
      <c r="M17" s="133" t="s">
        <v>26</v>
      </c>
    </row>
    <row r="18" spans="1:13" s="120" customFormat="1" ht="44.2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3"/>
        <v>0</v>
      </c>
      <c r="G18" s="123">
        <v>0</v>
      </c>
      <c r="H18" s="125">
        <f t="shared" si="7"/>
        <v>0</v>
      </c>
      <c r="I18" s="126">
        <f>I19</f>
        <v>482426226.80000001</v>
      </c>
      <c r="J18" s="126">
        <v>0</v>
      </c>
      <c r="K18" s="123">
        <f t="shared" si="4"/>
        <v>482426226.80000001</v>
      </c>
      <c r="L18" s="115">
        <f t="shared" si="5"/>
        <v>-482426226.80000001</v>
      </c>
      <c r="M18" s="134" t="s">
        <v>26</v>
      </c>
    </row>
    <row r="19" spans="1:13" s="120" customFormat="1" ht="57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3"/>
        <v>0</v>
      </c>
      <c r="G19" s="123">
        <f t="shared" ref="G19:G36" si="8">C19-F19</f>
        <v>0</v>
      </c>
      <c r="H19" s="125">
        <f t="shared" si="7"/>
        <v>0</v>
      </c>
      <c r="I19" s="126">
        <f>I20</f>
        <v>482426226.80000001</v>
      </c>
      <c r="J19" s="126">
        <v>0</v>
      </c>
      <c r="K19" s="123">
        <f t="shared" si="4"/>
        <v>482426226.80000001</v>
      </c>
      <c r="L19" s="115">
        <f t="shared" si="5"/>
        <v>-482426226.80000001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3"/>
        <v>0</v>
      </c>
      <c r="G20" s="123">
        <f t="shared" si="8"/>
        <v>0</v>
      </c>
      <c r="H20" s="125">
        <f t="shared" si="7"/>
        <v>0</v>
      </c>
      <c r="I20" s="126">
        <f>I21</f>
        <v>482426226.80000001</v>
      </c>
      <c r="J20" s="126">
        <v>0</v>
      </c>
      <c r="K20" s="123">
        <f t="shared" si="4"/>
        <v>482426226.80000001</v>
      </c>
      <c r="L20" s="115">
        <f>L21</f>
        <v>-482426226.80000001</v>
      </c>
      <c r="M20" s="134" t="s">
        <v>26</v>
      </c>
    </row>
    <row r="21" spans="1:13" s="120" customFormat="1" ht="54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3"/>
        <v>0</v>
      </c>
      <c r="G21" s="123">
        <f t="shared" si="8"/>
        <v>0</v>
      </c>
      <c r="H21" s="125">
        <f t="shared" si="7"/>
        <v>0</v>
      </c>
      <c r="I21" s="126">
        <f>I22</f>
        <v>482426226.80000001</v>
      </c>
      <c r="J21" s="126">
        <v>0</v>
      </c>
      <c r="K21" s="123">
        <f t="shared" si="4"/>
        <v>482426226.80000001</v>
      </c>
      <c r="L21" s="115">
        <f>L22</f>
        <v>-482426226.80000001</v>
      </c>
      <c r="M21" s="134" t="s">
        <v>26</v>
      </c>
    </row>
    <row r="22" spans="1:13" s="120" customFormat="1" ht="63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3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</f>
        <v>482426226.80000001</v>
      </c>
      <c r="J22" s="95">
        <v>0</v>
      </c>
      <c r="K22" s="129">
        <f t="shared" si="4"/>
        <v>482426226.80000001</v>
      </c>
      <c r="L22" s="131">
        <f>G22-K22</f>
        <v>-482426226.80000001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48">
        <f t="shared" si="3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32" customFormat="1" ht="48" customHeight="1" x14ac:dyDescent="0.25">
      <c r="A24" s="127" t="s">
        <v>100</v>
      </c>
      <c r="B24" s="128" t="s">
        <v>101</v>
      </c>
      <c r="C24" s="129">
        <v>0</v>
      </c>
      <c r="D24" s="130">
        <v>0</v>
      </c>
      <c r="E24" s="130">
        <v>0</v>
      </c>
      <c r="F24" s="153">
        <f t="shared" si="3"/>
        <v>0</v>
      </c>
      <c r="G24" s="129">
        <f>C24-F24</f>
        <v>0</v>
      </c>
      <c r="H24" s="94">
        <f t="shared" si="7"/>
        <v>0</v>
      </c>
      <c r="I24" s="95">
        <v>1497680175.02</v>
      </c>
      <c r="J24" s="95">
        <v>0</v>
      </c>
      <c r="K24" s="129">
        <f>I24-J24</f>
        <v>1497680175.02</v>
      </c>
      <c r="L24" s="131">
        <f>G24-K24</f>
        <v>-1497680175.02</v>
      </c>
      <c r="M24" s="133" t="s">
        <v>26</v>
      </c>
    </row>
    <row r="25" spans="1:13" s="120" customFormat="1" ht="48" customHeight="1" x14ac:dyDescent="0.25">
      <c r="A25" s="113" t="s">
        <v>90</v>
      </c>
      <c r="B25" s="122" t="s">
        <v>91</v>
      </c>
      <c r="C25" s="123">
        <v>0</v>
      </c>
      <c r="D25" s="124">
        <v>0</v>
      </c>
      <c r="E25" s="124">
        <v>0</v>
      </c>
      <c r="F25" s="148">
        <f t="shared" si="3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48" customHeight="1" x14ac:dyDescent="0.25">
      <c r="A26" s="127" t="s">
        <v>88</v>
      </c>
      <c r="B26" s="128" t="s">
        <v>89</v>
      </c>
      <c r="C26" s="129">
        <v>0</v>
      </c>
      <c r="D26" s="130">
        <v>0</v>
      </c>
      <c r="E26" s="130">
        <v>0</v>
      </c>
      <c r="F26" s="148">
        <f t="shared" si="3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24.95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3"/>
        <v>0</v>
      </c>
      <c r="G27" s="123">
        <f t="shared" si="8"/>
        <v>0</v>
      </c>
      <c r="H27" s="125">
        <f t="shared" si="7"/>
        <v>0</v>
      </c>
      <c r="I27" s="126">
        <f>I28+I35</f>
        <v>1725357443.3000002</v>
      </c>
      <c r="J27" s="126">
        <f>J28+J35</f>
        <v>336517647</v>
      </c>
      <c r="K27" s="123">
        <f>I27-J27</f>
        <v>1388839796.3000002</v>
      </c>
      <c r="L27" s="115">
        <f t="shared" si="5"/>
        <v>-1388839796.3000002</v>
      </c>
      <c r="M27" s="134" t="s">
        <v>26</v>
      </c>
    </row>
    <row r="28" spans="1:13" s="120" customFormat="1" ht="24.95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3"/>
        <v>0</v>
      </c>
      <c r="G28" s="123">
        <f t="shared" si="8"/>
        <v>0</v>
      </c>
      <c r="H28" s="125">
        <f t="shared" si="7"/>
        <v>0</v>
      </c>
      <c r="I28" s="126">
        <f>I29+I33</f>
        <v>1723016071.3000002</v>
      </c>
      <c r="J28" s="126">
        <f>J33</f>
        <v>0</v>
      </c>
      <c r="K28" s="123">
        <f>I28-J28</f>
        <v>1723016071.3000002</v>
      </c>
      <c r="L28" s="115">
        <f t="shared" si="5"/>
        <v>-1723016071.3000002</v>
      </c>
      <c r="M28" s="134" t="s">
        <v>26</v>
      </c>
    </row>
    <row r="29" spans="1:13" s="120" customFormat="1" ht="24.95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3"/>
        <v>0</v>
      </c>
      <c r="G29" s="123">
        <f>C29-F29</f>
        <v>0</v>
      </c>
      <c r="H29" s="125">
        <f t="shared" si="7"/>
        <v>0</v>
      </c>
      <c r="I29" s="126">
        <f>I30</f>
        <v>84296015.420000002</v>
      </c>
      <c r="J29" s="126">
        <v>0</v>
      </c>
      <c r="K29" s="123">
        <f t="shared" si="4"/>
        <v>84296015.420000002</v>
      </c>
      <c r="L29" s="115">
        <f t="shared" si="5"/>
        <v>-84296015.420000002</v>
      </c>
      <c r="M29" s="134" t="s">
        <v>26</v>
      </c>
    </row>
    <row r="30" spans="1:13" s="120" customFormat="1" ht="24.95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3"/>
        <v>0</v>
      </c>
      <c r="G30" s="123">
        <f t="shared" si="8"/>
        <v>0</v>
      </c>
      <c r="H30" s="125">
        <f t="shared" si="7"/>
        <v>0</v>
      </c>
      <c r="I30" s="126">
        <f>I31+I32</f>
        <v>84296015.420000002</v>
      </c>
      <c r="J30" s="126">
        <v>0</v>
      </c>
      <c r="K30" s="123">
        <f>I30-J30</f>
        <v>84296015.420000002</v>
      </c>
      <c r="L30" s="115">
        <f t="shared" si="5"/>
        <v>-84296015.420000002</v>
      </c>
      <c r="M30" s="134" t="s">
        <v>26</v>
      </c>
    </row>
    <row r="31" spans="1:13" s="132" customFormat="1" ht="51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3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</f>
        <v>13263616.390000001</v>
      </c>
      <c r="J31" s="95">
        <v>0</v>
      </c>
      <c r="K31" s="129">
        <f>I31-J31</f>
        <v>13263616.390000001</v>
      </c>
      <c r="L31" s="131">
        <f>G31-K31</f>
        <v>-13263616.390000001</v>
      </c>
      <c r="M31" s="133" t="s">
        <v>26</v>
      </c>
    </row>
    <row r="32" spans="1:13" s="132" customFormat="1" ht="57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3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</f>
        <v>71032399.030000001</v>
      </c>
      <c r="J32" s="95">
        <v>0</v>
      </c>
      <c r="K32" s="129">
        <f t="shared" si="4"/>
        <v>71032399.030000001</v>
      </c>
      <c r="L32" s="131">
        <f>G32-K32</f>
        <v>-71032399.030000001</v>
      </c>
      <c r="M32" s="133" t="s">
        <v>26</v>
      </c>
    </row>
    <row r="33" spans="1:14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3"/>
        <v>0</v>
      </c>
      <c r="G33" s="123">
        <f t="shared" si="8"/>
        <v>0</v>
      </c>
      <c r="H33" s="125">
        <f t="shared" si="7"/>
        <v>0</v>
      </c>
      <c r="I33" s="126">
        <f>I34</f>
        <v>1638720055.8800001</v>
      </c>
      <c r="J33" s="126">
        <f>J34</f>
        <v>0</v>
      </c>
      <c r="K33" s="123">
        <f t="shared" si="4"/>
        <v>1638720055.8800001</v>
      </c>
      <c r="L33" s="115">
        <f>L34</f>
        <v>-1638720055.8800001</v>
      </c>
      <c r="M33" s="134" t="s">
        <v>26</v>
      </c>
    </row>
    <row r="34" spans="1:14" s="132" customFormat="1" ht="87.7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3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</f>
        <v>1638720055.8800001</v>
      </c>
      <c r="J34" s="95">
        <v>0</v>
      </c>
      <c r="K34" s="129">
        <f>I34-J34</f>
        <v>1638720055.8800001</v>
      </c>
      <c r="L34" s="129">
        <f>G34-K34</f>
        <v>-1638720055.8800001</v>
      </c>
      <c r="M34" s="133" t="s">
        <v>26</v>
      </c>
    </row>
    <row r="35" spans="1:14" s="120" customFormat="1" ht="50.25" customHeight="1" x14ac:dyDescent="0.25">
      <c r="A35" s="113" t="s">
        <v>83</v>
      </c>
      <c r="B35" s="122" t="s">
        <v>84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3"/>
        <v>0</v>
      </c>
      <c r="G35" s="123">
        <f t="shared" si="8"/>
        <v>0</v>
      </c>
      <c r="H35" s="125">
        <f t="shared" si="7"/>
        <v>0</v>
      </c>
      <c r="I35" s="126">
        <f>I36</f>
        <v>2341372</v>
      </c>
      <c r="J35" s="126">
        <f>J38+J39</f>
        <v>336517647</v>
      </c>
      <c r="K35" s="123">
        <f t="shared" ref="K35:K37" si="11">I35-J35</f>
        <v>-334176275</v>
      </c>
      <c r="L35" s="123">
        <f t="shared" ref="L35:L37" si="12">G35-K35</f>
        <v>334176275</v>
      </c>
      <c r="M35" s="134" t="s">
        <v>26</v>
      </c>
    </row>
    <row r="36" spans="1:14" s="120" customFormat="1" ht="50.25" customHeight="1" x14ac:dyDescent="0.25">
      <c r="A36" s="113" t="s">
        <v>81</v>
      </c>
      <c r="B36" s="122" t="s">
        <v>82</v>
      </c>
      <c r="C36" s="123">
        <v>0</v>
      </c>
      <c r="D36" s="124">
        <v>0</v>
      </c>
      <c r="E36" s="124">
        <v>0</v>
      </c>
      <c r="F36" s="148">
        <f t="shared" si="3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4" s="132" customFormat="1" ht="50.25" customHeight="1" x14ac:dyDescent="0.25">
      <c r="A37" s="127" t="s">
        <v>79</v>
      </c>
      <c r="B37" s="128" t="s">
        <v>80</v>
      </c>
      <c r="C37" s="129">
        <v>0</v>
      </c>
      <c r="D37" s="130">
        <v>0</v>
      </c>
      <c r="E37" s="130">
        <v>0</v>
      </c>
      <c r="F37" s="148">
        <f t="shared" si="3"/>
        <v>0</v>
      </c>
      <c r="G37" s="129">
        <f t="shared" ref="G37:G44" si="13">C37-F37</f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4" s="132" customFormat="1" ht="50.25" customHeight="1" x14ac:dyDescent="0.25">
      <c r="A38" s="127" t="s">
        <v>98</v>
      </c>
      <c r="B38" s="128" t="s">
        <v>99</v>
      </c>
      <c r="C38" s="129">
        <v>0</v>
      </c>
      <c r="D38" s="130">
        <v>0</v>
      </c>
      <c r="E38" s="130">
        <v>0</v>
      </c>
      <c r="F38" s="148">
        <f t="shared" si="3"/>
        <v>0</v>
      </c>
      <c r="G38" s="129">
        <f t="shared" si="13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4" s="132" customFormat="1" ht="50.25" customHeight="1" x14ac:dyDescent="0.25">
      <c r="A39" s="127" t="s">
        <v>96</v>
      </c>
      <c r="B39" s="128" t="s">
        <v>97</v>
      </c>
      <c r="C39" s="129">
        <v>0</v>
      </c>
      <c r="D39" s="130">
        <v>0</v>
      </c>
      <c r="E39" s="130">
        <v>0</v>
      </c>
      <c r="F39" s="148">
        <f t="shared" si="3"/>
        <v>0</v>
      </c>
      <c r="G39" s="129">
        <f t="shared" si="13"/>
        <v>0</v>
      </c>
      <c r="H39" s="94">
        <f t="shared" si="7"/>
        <v>0</v>
      </c>
      <c r="I39" s="95">
        <v>0</v>
      </c>
      <c r="J39" s="95">
        <f>J40</f>
        <v>335937647</v>
      </c>
      <c r="K39" s="129">
        <f>K40</f>
        <v>-335937647</v>
      </c>
      <c r="L39" s="129">
        <f>L40</f>
        <v>335937647</v>
      </c>
      <c r="M39" s="133" t="s">
        <v>26</v>
      </c>
    </row>
    <row r="40" spans="1:14" s="132" customFormat="1" ht="50.25" customHeight="1" x14ac:dyDescent="0.25">
      <c r="A40" s="127" t="s">
        <v>94</v>
      </c>
      <c r="B40" s="128" t="s">
        <v>95</v>
      </c>
      <c r="C40" s="129">
        <v>0</v>
      </c>
      <c r="D40" s="130">
        <v>0</v>
      </c>
      <c r="E40" s="130">
        <v>0</v>
      </c>
      <c r="F40" s="148">
        <f t="shared" si="3"/>
        <v>0</v>
      </c>
      <c r="G40" s="129">
        <f t="shared" si="13"/>
        <v>0</v>
      </c>
      <c r="H40" s="94">
        <f t="shared" si="7"/>
        <v>0</v>
      </c>
      <c r="I40" s="95">
        <v>0</v>
      </c>
      <c r="J40" s="95">
        <v>335937647</v>
      </c>
      <c r="K40" s="129">
        <f>I40-J40</f>
        <v>-335937647</v>
      </c>
      <c r="L40" s="129">
        <f>G40-K40</f>
        <v>335937647</v>
      </c>
      <c r="M40" s="133" t="s">
        <v>26</v>
      </c>
    </row>
    <row r="41" spans="1:14" s="9" customFormat="1" ht="24.95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3"/>
        <v>0</v>
      </c>
      <c r="G41" s="109">
        <f t="shared" si="13"/>
        <v>5588001521117</v>
      </c>
      <c r="H41" s="110">
        <f t="shared" si="7"/>
        <v>0.96802624319500263</v>
      </c>
      <c r="I41" s="111">
        <f>I42+I43+I44</f>
        <v>1033860478838.37</v>
      </c>
      <c r="J41" s="111">
        <f>SUM(J42:J44)</f>
        <v>0</v>
      </c>
      <c r="K41" s="109">
        <f t="shared" si="4"/>
        <v>1033860478838.37</v>
      </c>
      <c r="L41" s="109">
        <f>L42+L43+L44</f>
        <v>4554141042278.6299</v>
      </c>
      <c r="M41" s="112">
        <f>+K41/G41</f>
        <v>0.18501435171973771</v>
      </c>
    </row>
    <row r="42" spans="1:14" s="13" customFormat="1" ht="24.95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3"/>
        <v>0</v>
      </c>
      <c r="G42" s="91">
        <f t="shared" si="13"/>
        <v>1451042370</v>
      </c>
      <c r="H42" s="94">
        <f t="shared" si="7"/>
        <v>2.5136841656891578E-4</v>
      </c>
      <c r="I42" s="95">
        <v>0</v>
      </c>
      <c r="J42" s="95">
        <v>0</v>
      </c>
      <c r="K42" s="91">
        <f t="shared" si="4"/>
        <v>0</v>
      </c>
      <c r="L42" s="96">
        <f>G42-K42</f>
        <v>1451042370</v>
      </c>
      <c r="M42" s="97">
        <f>+K42/G42</f>
        <v>0</v>
      </c>
    </row>
    <row r="43" spans="1:14" s="13" customFormat="1" ht="24.95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3"/>
        <v>0</v>
      </c>
      <c r="G43" s="91">
        <f t="shared" si="13"/>
        <v>1167604335047</v>
      </c>
      <c r="H43" s="94">
        <f t="shared" si="7"/>
        <v>0.20226759669310429</v>
      </c>
      <c r="I43" s="95">
        <v>697064471822</v>
      </c>
      <c r="J43" s="95">
        <v>0</v>
      </c>
      <c r="K43" s="96">
        <f t="shared" si="4"/>
        <v>697064471822</v>
      </c>
      <c r="L43" s="96">
        <f>G43-K43</f>
        <v>470539863225</v>
      </c>
      <c r="M43" s="97">
        <f>+K43/G43</f>
        <v>0.59700401146073234</v>
      </c>
    </row>
    <row r="44" spans="1:14" s="13" customFormat="1" ht="24.95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3"/>
        <v>0</v>
      </c>
      <c r="G44" s="103">
        <f t="shared" si="13"/>
        <v>4418946143700</v>
      </c>
      <c r="H44" s="94">
        <f t="shared" si="7"/>
        <v>0.76550727808532948</v>
      </c>
      <c r="I44" s="105">
        <v>336796007016.37</v>
      </c>
      <c r="J44" s="105">
        <v>0</v>
      </c>
      <c r="K44" s="103">
        <f t="shared" si="4"/>
        <v>336796007016.37</v>
      </c>
      <c r="L44" s="106">
        <f>G44-K44</f>
        <v>4082150136683.6299</v>
      </c>
      <c r="M44" s="97">
        <f>+K44/G44</f>
        <v>7.6216363826142816E-2</v>
      </c>
      <c r="N44" s="12"/>
    </row>
    <row r="45" spans="1:14" s="6" customFormat="1" ht="35.25" customHeight="1" thickTop="1" thickBot="1" x14ac:dyDescent="0.3">
      <c r="A45" s="157" t="s">
        <v>59</v>
      </c>
      <c r="B45" s="158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3"/>
        <v>0</v>
      </c>
      <c r="G45" s="76">
        <f>G8+G41</f>
        <v>5772572345429</v>
      </c>
      <c r="H45" s="84">
        <f t="shared" si="7"/>
        <v>1</v>
      </c>
      <c r="I45" s="76">
        <f>I8+I41</f>
        <v>1139114774514</v>
      </c>
      <c r="J45" s="76">
        <f>J8+J41</f>
        <v>394693972</v>
      </c>
      <c r="K45" s="76">
        <f>K8+K41</f>
        <v>1138720080542</v>
      </c>
      <c r="L45" s="76">
        <f>L8+L41</f>
        <v>4633852264887</v>
      </c>
      <c r="M45" s="88">
        <f>+K45/G45</f>
        <v>0.19726389075811121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3" customFormat="1" x14ac:dyDescent="0.25">
      <c r="A47" s="154" t="s">
        <v>104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4" s="23" customFormat="1" x14ac:dyDescent="0.25">
      <c r="A48" s="154" t="s">
        <v>105</v>
      </c>
      <c r="D48" s="6"/>
      <c r="E48" s="6"/>
      <c r="F48" s="6"/>
      <c r="I48" s="7"/>
      <c r="J48" s="7"/>
      <c r="K48" s="7"/>
      <c r="L48" s="7"/>
    </row>
    <row r="49" spans="1:12" s="23" customForma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15.75" x14ac:dyDescent="0.25">
      <c r="A51" s="24"/>
      <c r="C51" s="145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x14ac:dyDescent="0.25">
      <c r="A52" s="24"/>
      <c r="D52" s="6"/>
      <c r="E52" s="6"/>
      <c r="F52" s="6"/>
      <c r="J52" s="7"/>
      <c r="L52" s="7"/>
    </row>
    <row r="53" spans="1:12" s="23" customFormat="1" x14ac:dyDescent="0.25">
      <c r="A53" s="24"/>
      <c r="D53" s="6"/>
      <c r="E53" s="6"/>
      <c r="F53" s="6"/>
      <c r="J53" s="7"/>
    </row>
    <row r="54" spans="1:12" s="23" customFormat="1" x14ac:dyDescent="0.25">
      <c r="A54" s="24"/>
      <c r="D54" s="6"/>
      <c r="E54" s="6"/>
      <c r="F54" s="6"/>
      <c r="J54" s="7"/>
    </row>
    <row r="55" spans="1:12" s="23" customFormat="1" x14ac:dyDescent="0.25">
      <c r="A55" s="24"/>
      <c r="D55" s="6"/>
      <c r="E55" s="6"/>
      <c r="F55" s="6"/>
      <c r="J55" s="7"/>
    </row>
    <row r="56" spans="1:12" s="23" customFormat="1" x14ac:dyDescent="0.25">
      <c r="A56" s="24"/>
      <c r="D56" s="6"/>
      <c r="E56" s="6"/>
      <c r="F56" s="6"/>
      <c r="J56" s="7"/>
    </row>
    <row r="57" spans="1:12" s="23" customFormat="1" x14ac:dyDescent="0.25">
      <c r="A57" s="24"/>
      <c r="D57" s="6"/>
      <c r="E57" s="6"/>
      <c r="F57" s="6"/>
      <c r="J57" s="7"/>
    </row>
    <row r="58" spans="1:12" s="23" customForma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4A14-9F76-4FE2-8558-B6F3946B80A7}">
  <dimension ref="A1:W58"/>
  <sheetViews>
    <sheetView topLeftCell="A2" zoomScale="66" zoomScaleNormal="66" workbookViewId="0">
      <pane xSplit="2" ySplit="6" topLeftCell="D13" activePane="bottomRight" state="frozen"/>
      <selection activeCell="A2" sqref="A2"/>
      <selection pane="topRight" activeCell="C2" sqref="C2"/>
      <selection pane="bottomLeft" activeCell="A8" sqref="A8"/>
      <selection pane="bottomRight" activeCell="K17" sqref="K17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23" width="11.42578125" style="23"/>
    <col min="24" max="16384" width="11.42578125" style="3"/>
  </cols>
  <sheetData>
    <row r="1" spans="1:23" ht="25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"/>
      <c r="O1" s="1"/>
      <c r="P1" s="1"/>
    </row>
    <row r="2" spans="1:23" ht="24.75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</row>
    <row r="3" spans="1:23" ht="27" customHeight="1" x14ac:dyDescent="0.25">
      <c r="A3" s="161" t="s">
        <v>102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3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2" t="s">
        <v>3</v>
      </c>
      <c r="L4" s="162"/>
      <c r="M4" s="23"/>
    </row>
    <row r="5" spans="1:23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3" ht="30.75" customHeight="1" thickTop="1" x14ac:dyDescent="0.25">
      <c r="A6" s="163" t="s">
        <v>4</v>
      </c>
      <c r="B6" s="165" t="s">
        <v>5</v>
      </c>
      <c r="C6" s="165" t="s">
        <v>6</v>
      </c>
      <c r="D6" s="165" t="s">
        <v>7</v>
      </c>
      <c r="E6" s="165"/>
      <c r="F6" s="165"/>
      <c r="G6" s="165" t="s">
        <v>8</v>
      </c>
      <c r="H6" s="165" t="s">
        <v>9</v>
      </c>
      <c r="I6" s="165" t="s">
        <v>64</v>
      </c>
      <c r="J6" s="165" t="s">
        <v>63</v>
      </c>
      <c r="K6" s="165" t="s">
        <v>10</v>
      </c>
      <c r="L6" s="165" t="s">
        <v>11</v>
      </c>
      <c r="M6" s="167" t="s">
        <v>12</v>
      </c>
    </row>
    <row r="7" spans="1:23" ht="85.5" customHeight="1" x14ac:dyDescent="0.25">
      <c r="A7" s="169"/>
      <c r="B7" s="170"/>
      <c r="C7" s="170"/>
      <c r="D7" s="152" t="s">
        <v>13</v>
      </c>
      <c r="E7" s="152" t="s">
        <v>14</v>
      </c>
      <c r="F7" s="152" t="s">
        <v>15</v>
      </c>
      <c r="G7" s="170"/>
      <c r="H7" s="170"/>
      <c r="I7" s="170"/>
      <c r="J7" s="170"/>
      <c r="K7" s="170"/>
      <c r="L7" s="170"/>
      <c r="M7" s="171"/>
    </row>
    <row r="8" spans="1:23" s="10" customFormat="1" ht="61.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 t="shared" ref="H8:H14" si="1">G8/$G$45</f>
        <v>3.1973756804997353E-2</v>
      </c>
      <c r="I8" s="139">
        <f>I9</f>
        <v>121160910771.14</v>
      </c>
      <c r="J8" s="139">
        <f>J9</f>
        <v>394693972</v>
      </c>
      <c r="K8" s="139">
        <f>I8-J8</f>
        <v>120766216799.14</v>
      </c>
      <c r="L8" s="140">
        <f>G8-K8</f>
        <v>63804607512.860001</v>
      </c>
      <c r="M8" s="141">
        <f t="shared" ref="M8:M14" si="2">+K8/G8</f>
        <v>0.65430827027675742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46.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3">D9-E9</f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121160910771.14</v>
      </c>
      <c r="J9" s="118">
        <f>J10</f>
        <v>394693972</v>
      </c>
      <c r="K9" s="115">
        <f>I9-J9</f>
        <v>120766216799.14</v>
      </c>
      <c r="L9" s="115">
        <f>G9-K9</f>
        <v>63804607512.860001</v>
      </c>
      <c r="M9" s="119">
        <f t="shared" si="2"/>
        <v>0.65430827027675742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3"/>
        <v>0</v>
      </c>
      <c r="G10" s="115">
        <f>G11</f>
        <v>184570824312</v>
      </c>
      <c r="H10" s="117">
        <f t="shared" si="1"/>
        <v>3.1973756804997353E-2</v>
      </c>
      <c r="I10" s="118">
        <f>I11+I27</f>
        <v>121160910771.14</v>
      </c>
      <c r="J10" s="118">
        <f>J11+J27</f>
        <v>394693972</v>
      </c>
      <c r="K10" s="115">
        <f>I10-J10</f>
        <v>120766216799.14</v>
      </c>
      <c r="L10" s="115">
        <f>+G10-K10</f>
        <v>63804607512.860001</v>
      </c>
      <c r="M10" s="119">
        <f t="shared" si="2"/>
        <v>0.65430827027675742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3"/>
        <v>0</v>
      </c>
      <c r="G11" s="115">
        <f>G12</f>
        <v>184570824312</v>
      </c>
      <c r="H11" s="117">
        <f t="shared" si="1"/>
        <v>3.1973756804997353E-2</v>
      </c>
      <c r="I11" s="118">
        <f>I12</f>
        <v>119376131107.31</v>
      </c>
      <c r="J11" s="118">
        <f>J12</f>
        <v>58176325</v>
      </c>
      <c r="K11" s="115">
        <f t="shared" ref="K11:K41" si="4">I11-J11</f>
        <v>119317954782.31</v>
      </c>
      <c r="L11" s="115">
        <f>G11-K11</f>
        <v>65252869529.690002</v>
      </c>
      <c r="M11" s="119">
        <f t="shared" si="2"/>
        <v>0.64646162375378446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7.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3"/>
        <v>0</v>
      </c>
      <c r="G12" s="123">
        <f>G13+G18</f>
        <v>184570824312</v>
      </c>
      <c r="H12" s="125">
        <f t="shared" si="1"/>
        <v>3.1973756804997353E-2</v>
      </c>
      <c r="I12" s="126">
        <f>I13+I18+I15+I23</f>
        <v>119376131107.31</v>
      </c>
      <c r="J12" s="126">
        <f>J13+J15+J18+J23</f>
        <v>58176325</v>
      </c>
      <c r="K12" s="123">
        <f>I12-J12</f>
        <v>119317954782.31</v>
      </c>
      <c r="L12" s="115">
        <f t="shared" ref="L12:L30" si="5">G12-K12</f>
        <v>65252869529.690002</v>
      </c>
      <c r="M12" s="119">
        <f t="shared" si="2"/>
        <v>0.64646162375378446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4.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3"/>
        <v>0</v>
      </c>
      <c r="G13" s="123">
        <f>C13-F13</f>
        <v>184570824312</v>
      </c>
      <c r="H13" s="125">
        <f t="shared" si="1"/>
        <v>3.1973756804997353E-2</v>
      </c>
      <c r="I13" s="126">
        <f>I14</f>
        <v>111796908877.50999</v>
      </c>
      <c r="J13" s="126">
        <v>0</v>
      </c>
      <c r="K13" s="123">
        <f t="shared" si="4"/>
        <v>111796908877.50999</v>
      </c>
      <c r="L13" s="115">
        <f>G13-K13</f>
        <v>72773915434.490005</v>
      </c>
      <c r="M13" s="119">
        <f t="shared" si="2"/>
        <v>0.60571278962555641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52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3"/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14808632681+12924303005+13592888862+13965316297+10589302917+13850352973.51+16280600513+15785511629</f>
        <v>111796908877.50999</v>
      </c>
      <c r="J14" s="95">
        <v>0</v>
      </c>
      <c r="K14" s="129">
        <f t="shared" si="4"/>
        <v>111796908877.50999</v>
      </c>
      <c r="L14" s="131">
        <f>G14-K14</f>
        <v>72773915434.490005</v>
      </c>
      <c r="M14" s="97">
        <f t="shared" si="2"/>
        <v>0.60571278962555641</v>
      </c>
    </row>
    <row r="15" spans="1:23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3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0</v>
      </c>
      <c r="K15" s="123">
        <f t="shared" si="6"/>
        <v>5537434582</v>
      </c>
      <c r="L15" s="123">
        <f t="shared" si="6"/>
        <v>-5537434582</v>
      </c>
      <c r="M15" s="133" t="s">
        <v>26</v>
      </c>
    </row>
    <row r="16" spans="1:23" s="132" customFormat="1" ht="4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3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0</v>
      </c>
      <c r="K16" s="129">
        <f t="shared" si="6"/>
        <v>5537434582</v>
      </c>
      <c r="L16" s="129">
        <f t="shared" si="6"/>
        <v>-5537434582</v>
      </c>
      <c r="M16" s="133" t="s">
        <v>26</v>
      </c>
    </row>
    <row r="17" spans="1:13" s="132" customFormat="1" ht="39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3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0</v>
      </c>
      <c r="K17" s="129">
        <f>I17-J17</f>
        <v>5537434582</v>
      </c>
      <c r="L17" s="131">
        <f>G17-I17</f>
        <v>-5537434582</v>
      </c>
      <c r="M17" s="133" t="s">
        <v>26</v>
      </c>
    </row>
    <row r="18" spans="1:13" s="120" customFormat="1" ht="44.25" customHeight="1" x14ac:dyDescent="0.25">
      <c r="A18" s="113" t="s">
        <v>29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3"/>
        <v>0</v>
      </c>
      <c r="G18" s="123">
        <v>0</v>
      </c>
      <c r="H18" s="125">
        <f t="shared" si="7"/>
        <v>0</v>
      </c>
      <c r="I18" s="126">
        <f>I19</f>
        <v>544107472.77999997</v>
      </c>
      <c r="J18" s="126">
        <v>0</v>
      </c>
      <c r="K18" s="123">
        <f t="shared" si="4"/>
        <v>544107472.77999997</v>
      </c>
      <c r="L18" s="115">
        <f t="shared" si="5"/>
        <v>-544107472.77999997</v>
      </c>
      <c r="M18" s="134" t="s">
        <v>26</v>
      </c>
    </row>
    <row r="19" spans="1:13" s="120" customFormat="1" ht="57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3"/>
        <v>0</v>
      </c>
      <c r="G19" s="123">
        <f t="shared" ref="G19:G44" si="8">C19-F19</f>
        <v>0</v>
      </c>
      <c r="H19" s="125">
        <f t="shared" si="7"/>
        <v>0</v>
      </c>
      <c r="I19" s="126">
        <f>I20</f>
        <v>544107472.77999997</v>
      </c>
      <c r="J19" s="126">
        <v>0</v>
      </c>
      <c r="K19" s="123">
        <f t="shared" si="4"/>
        <v>544107472.77999997</v>
      </c>
      <c r="L19" s="115">
        <f t="shared" si="5"/>
        <v>-544107472.77999997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3"/>
        <v>0</v>
      </c>
      <c r="G20" s="123">
        <f t="shared" si="8"/>
        <v>0</v>
      </c>
      <c r="H20" s="125">
        <f t="shared" si="7"/>
        <v>0</v>
      </c>
      <c r="I20" s="126">
        <f>I21</f>
        <v>544107472.77999997</v>
      </c>
      <c r="J20" s="126">
        <v>0</v>
      </c>
      <c r="K20" s="123">
        <f t="shared" si="4"/>
        <v>544107472.77999997</v>
      </c>
      <c r="L20" s="115">
        <f>L21</f>
        <v>-544107472.77999997</v>
      </c>
      <c r="M20" s="134" t="s">
        <v>26</v>
      </c>
    </row>
    <row r="21" spans="1:13" s="120" customFormat="1" ht="54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3"/>
        <v>0</v>
      </c>
      <c r="G21" s="123">
        <f t="shared" si="8"/>
        <v>0</v>
      </c>
      <c r="H21" s="125">
        <f t="shared" si="7"/>
        <v>0</v>
      </c>
      <c r="I21" s="126">
        <f>I22</f>
        <v>544107472.77999997</v>
      </c>
      <c r="J21" s="126">
        <v>0</v>
      </c>
      <c r="K21" s="123">
        <f t="shared" si="4"/>
        <v>544107472.77999997</v>
      </c>
      <c r="L21" s="115">
        <f>L22</f>
        <v>-544107472.77999997</v>
      </c>
      <c r="M21" s="134" t="s">
        <v>26</v>
      </c>
    </row>
    <row r="22" spans="1:13" s="120" customFormat="1" ht="63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3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95468945+60193253+77287523+73947716+2800335.5+172728454.3+61681245.98</f>
        <v>544107472.77999997</v>
      </c>
      <c r="J22" s="95">
        <v>0</v>
      </c>
      <c r="K22" s="129">
        <f t="shared" si="4"/>
        <v>544107472.77999997</v>
      </c>
      <c r="L22" s="131">
        <f>G22-K22</f>
        <v>-544107472.77999997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48">
        <f t="shared" si="3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32" customFormat="1" ht="48" customHeight="1" x14ac:dyDescent="0.25">
      <c r="A24" s="127" t="s">
        <v>100</v>
      </c>
      <c r="B24" s="128" t="s">
        <v>101</v>
      </c>
      <c r="C24" s="129">
        <v>0</v>
      </c>
      <c r="D24" s="130">
        <v>0</v>
      </c>
      <c r="E24" s="130">
        <v>0</v>
      </c>
      <c r="F24" s="153">
        <f t="shared" si="3"/>
        <v>0</v>
      </c>
      <c r="G24" s="129">
        <f>C24-F24</f>
        <v>0</v>
      </c>
      <c r="H24" s="94">
        <f t="shared" si="7"/>
        <v>0</v>
      </c>
      <c r="I24" s="95">
        <v>1497680175.02</v>
      </c>
      <c r="J24" s="95">
        <v>0</v>
      </c>
      <c r="K24" s="129">
        <f>I24-J24</f>
        <v>1497680175.02</v>
      </c>
      <c r="L24" s="131">
        <f>G24-K24</f>
        <v>-1497680175.02</v>
      </c>
      <c r="M24" s="133" t="s">
        <v>26</v>
      </c>
    </row>
    <row r="25" spans="1:13" s="120" customFormat="1" ht="48" customHeight="1" x14ac:dyDescent="0.25">
      <c r="A25" s="113" t="s">
        <v>90</v>
      </c>
      <c r="B25" s="122" t="s">
        <v>91</v>
      </c>
      <c r="C25" s="123">
        <v>0</v>
      </c>
      <c r="D25" s="124">
        <v>0</v>
      </c>
      <c r="E25" s="124">
        <v>0</v>
      </c>
      <c r="F25" s="148">
        <f t="shared" si="3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48" customHeight="1" x14ac:dyDescent="0.25">
      <c r="A26" s="127" t="s">
        <v>88</v>
      </c>
      <c r="B26" s="128" t="s">
        <v>89</v>
      </c>
      <c r="C26" s="129">
        <v>0</v>
      </c>
      <c r="D26" s="130">
        <v>0</v>
      </c>
      <c r="E26" s="130">
        <v>0</v>
      </c>
      <c r="F26" s="148">
        <f t="shared" si="3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24.95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3"/>
        <v>0</v>
      </c>
      <c r="G27" s="123">
        <f t="shared" si="8"/>
        <v>0</v>
      </c>
      <c r="H27" s="125">
        <f t="shared" si="7"/>
        <v>0</v>
      </c>
      <c r="I27" s="126">
        <f>I28+I35</f>
        <v>1784779663.8300002</v>
      </c>
      <c r="J27" s="126">
        <f>J28+J35</f>
        <v>336517647</v>
      </c>
      <c r="K27" s="123">
        <f>I27-J27</f>
        <v>1448262016.8300002</v>
      </c>
      <c r="L27" s="115">
        <f t="shared" si="5"/>
        <v>-1448262016.8300002</v>
      </c>
      <c r="M27" s="134" t="s">
        <v>26</v>
      </c>
    </row>
    <row r="28" spans="1:13" s="120" customFormat="1" ht="24.95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3"/>
        <v>0</v>
      </c>
      <c r="G28" s="123">
        <f t="shared" si="8"/>
        <v>0</v>
      </c>
      <c r="H28" s="125">
        <f t="shared" si="7"/>
        <v>0</v>
      </c>
      <c r="I28" s="126">
        <f>I29+I33</f>
        <v>1782438291.8300002</v>
      </c>
      <c r="J28" s="126">
        <f>J33</f>
        <v>0</v>
      </c>
      <c r="K28" s="123">
        <f>I28-J28</f>
        <v>1782438291.8300002</v>
      </c>
      <c r="L28" s="115">
        <f t="shared" si="5"/>
        <v>-1782438291.8300002</v>
      </c>
      <c r="M28" s="134" t="s">
        <v>26</v>
      </c>
    </row>
    <row r="29" spans="1:13" s="120" customFormat="1" ht="24.95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3"/>
        <v>0</v>
      </c>
      <c r="G29" s="123">
        <f>C29-F29</f>
        <v>0</v>
      </c>
      <c r="H29" s="125">
        <f t="shared" si="7"/>
        <v>0</v>
      </c>
      <c r="I29" s="126">
        <f>I30</f>
        <v>143057799.21000001</v>
      </c>
      <c r="J29" s="126">
        <v>0</v>
      </c>
      <c r="K29" s="123">
        <f t="shared" si="4"/>
        <v>143057799.21000001</v>
      </c>
      <c r="L29" s="115">
        <f t="shared" si="5"/>
        <v>-143057799.21000001</v>
      </c>
      <c r="M29" s="134" t="s">
        <v>26</v>
      </c>
    </row>
    <row r="30" spans="1:13" s="120" customFormat="1" ht="24.95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3"/>
        <v>0</v>
      </c>
      <c r="G30" s="123">
        <f t="shared" si="8"/>
        <v>0</v>
      </c>
      <c r="H30" s="125">
        <f t="shared" si="7"/>
        <v>0</v>
      </c>
      <c r="I30" s="126">
        <f>I31+I32</f>
        <v>143057799.21000001</v>
      </c>
      <c r="J30" s="126">
        <v>0</v>
      </c>
      <c r="K30" s="123">
        <f>I30-J30</f>
        <v>143057799.21000001</v>
      </c>
      <c r="L30" s="115">
        <f t="shared" si="5"/>
        <v>-143057799.21000001</v>
      </c>
      <c r="M30" s="134" t="s">
        <v>26</v>
      </c>
    </row>
    <row r="31" spans="1:13" s="132" customFormat="1" ht="51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3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4216635.69+1493973.25+1356648.71+983534.51+1813072.46+1568258.26+1831493.51+2260233.99</f>
        <v>15523850.380000001</v>
      </c>
      <c r="J31" s="95">
        <v>0</v>
      </c>
      <c r="K31" s="129">
        <f>I31-J31</f>
        <v>15523850.380000001</v>
      </c>
      <c r="L31" s="131">
        <f>G31-K31</f>
        <v>-15523850.380000001</v>
      </c>
      <c r="M31" s="133" t="s">
        <v>26</v>
      </c>
    </row>
    <row r="32" spans="1:13" s="132" customFormat="1" ht="57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3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6295631.33+16115336.5+9618830.71+19296738.03+12082401.12+3831469.14+3791992.2+56501549.8</f>
        <v>127533948.83</v>
      </c>
      <c r="J32" s="95">
        <v>0</v>
      </c>
      <c r="K32" s="129">
        <f t="shared" si="4"/>
        <v>127533948.83</v>
      </c>
      <c r="L32" s="131">
        <f>G32-K32</f>
        <v>-127533948.83</v>
      </c>
      <c r="M32" s="133" t="s">
        <v>26</v>
      </c>
    </row>
    <row r="33" spans="1:14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3"/>
        <v>0</v>
      </c>
      <c r="G33" s="123">
        <f t="shared" si="8"/>
        <v>0</v>
      </c>
      <c r="H33" s="125">
        <f t="shared" si="7"/>
        <v>0</v>
      </c>
      <c r="I33" s="126">
        <f>I34</f>
        <v>1639380492.6200001</v>
      </c>
      <c r="J33" s="126">
        <f>J34</f>
        <v>0</v>
      </c>
      <c r="K33" s="123">
        <f t="shared" si="4"/>
        <v>1639380492.6200001</v>
      </c>
      <c r="L33" s="115">
        <f>L34</f>
        <v>-1639380492.6200001</v>
      </c>
      <c r="M33" s="134" t="s">
        <v>26</v>
      </c>
    </row>
    <row r="34" spans="1:14" s="132" customFormat="1" ht="87.7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3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229550242.39+2865005+7679621.6+457316133.93+3731101.08+2921181.12+934656770.76+660436.74</f>
        <v>1639380492.6200001</v>
      </c>
      <c r="J34" s="95">
        <v>0</v>
      </c>
      <c r="K34" s="129">
        <f>I34-J34</f>
        <v>1639380492.6200001</v>
      </c>
      <c r="L34" s="129">
        <f>G34-K34</f>
        <v>-1639380492.6200001</v>
      </c>
      <c r="M34" s="133" t="s">
        <v>26</v>
      </c>
    </row>
    <row r="35" spans="1:14" s="120" customFormat="1" ht="50.25" customHeight="1" x14ac:dyDescent="0.25">
      <c r="A35" s="113" t="s">
        <v>83</v>
      </c>
      <c r="B35" s="122" t="s">
        <v>84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3"/>
        <v>0</v>
      </c>
      <c r="G35" s="123">
        <f t="shared" si="8"/>
        <v>0</v>
      </c>
      <c r="H35" s="125">
        <f t="shared" si="7"/>
        <v>0</v>
      </c>
      <c r="I35" s="126">
        <f>I36</f>
        <v>2341372</v>
      </c>
      <c r="J35" s="126">
        <f>J38+J39</f>
        <v>336517647</v>
      </c>
      <c r="K35" s="123">
        <f t="shared" ref="K35:K37" si="11">I35-J35</f>
        <v>-334176275</v>
      </c>
      <c r="L35" s="123">
        <f t="shared" ref="L35:L37" si="12">G35-K35</f>
        <v>334176275</v>
      </c>
      <c r="M35" s="134" t="s">
        <v>26</v>
      </c>
    </row>
    <row r="36" spans="1:14" s="120" customFormat="1" ht="50.25" customHeight="1" x14ac:dyDescent="0.25">
      <c r="A36" s="113" t="s">
        <v>81</v>
      </c>
      <c r="B36" s="122" t="s">
        <v>82</v>
      </c>
      <c r="C36" s="123">
        <v>0</v>
      </c>
      <c r="D36" s="124">
        <v>0</v>
      </c>
      <c r="E36" s="124">
        <v>0</v>
      </c>
      <c r="F36" s="148">
        <f t="shared" si="3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4" s="132" customFormat="1" ht="50.25" customHeight="1" x14ac:dyDescent="0.25">
      <c r="A37" s="127" t="s">
        <v>79</v>
      </c>
      <c r="B37" s="128" t="s">
        <v>80</v>
      </c>
      <c r="C37" s="129">
        <v>0</v>
      </c>
      <c r="D37" s="130">
        <v>0</v>
      </c>
      <c r="E37" s="130">
        <v>0</v>
      </c>
      <c r="F37" s="148">
        <f t="shared" si="3"/>
        <v>0</v>
      </c>
      <c r="G37" s="129">
        <f t="shared" si="8"/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4" s="132" customFormat="1" ht="50.25" customHeight="1" x14ac:dyDescent="0.25">
      <c r="A38" s="127" t="s">
        <v>98</v>
      </c>
      <c r="B38" s="128" t="s">
        <v>99</v>
      </c>
      <c r="C38" s="129">
        <v>0</v>
      </c>
      <c r="D38" s="130">
        <v>0</v>
      </c>
      <c r="E38" s="130">
        <v>0</v>
      </c>
      <c r="F38" s="148">
        <f t="shared" si="3"/>
        <v>0</v>
      </c>
      <c r="G38" s="129">
        <f t="shared" si="8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4" s="132" customFormat="1" ht="50.25" customHeight="1" x14ac:dyDescent="0.25">
      <c r="A39" s="127" t="s">
        <v>96</v>
      </c>
      <c r="B39" s="128" t="s">
        <v>97</v>
      </c>
      <c r="C39" s="129">
        <v>0</v>
      </c>
      <c r="D39" s="130">
        <v>0</v>
      </c>
      <c r="E39" s="130">
        <v>0</v>
      </c>
      <c r="F39" s="148">
        <f t="shared" si="3"/>
        <v>0</v>
      </c>
      <c r="G39" s="129">
        <f t="shared" si="8"/>
        <v>0</v>
      </c>
      <c r="H39" s="94">
        <f t="shared" si="7"/>
        <v>0</v>
      </c>
      <c r="I39" s="95">
        <v>0</v>
      </c>
      <c r="J39" s="95">
        <f>J40</f>
        <v>335937647</v>
      </c>
      <c r="K39" s="129">
        <f>K40</f>
        <v>-335937647</v>
      </c>
      <c r="L39" s="129">
        <f>L40</f>
        <v>335937647</v>
      </c>
      <c r="M39" s="133" t="s">
        <v>26</v>
      </c>
    </row>
    <row r="40" spans="1:14" s="132" customFormat="1" ht="50.25" customHeight="1" x14ac:dyDescent="0.25">
      <c r="A40" s="127" t="s">
        <v>94</v>
      </c>
      <c r="B40" s="128" t="s">
        <v>95</v>
      </c>
      <c r="C40" s="129">
        <v>0</v>
      </c>
      <c r="D40" s="130">
        <v>0</v>
      </c>
      <c r="E40" s="130">
        <v>0</v>
      </c>
      <c r="F40" s="148">
        <f t="shared" si="3"/>
        <v>0</v>
      </c>
      <c r="G40" s="129">
        <f t="shared" si="8"/>
        <v>0</v>
      </c>
      <c r="H40" s="94">
        <f t="shared" si="7"/>
        <v>0</v>
      </c>
      <c r="I40" s="95">
        <v>0</v>
      </c>
      <c r="J40" s="95">
        <v>335937647</v>
      </c>
      <c r="K40" s="129">
        <f>I40-J40</f>
        <v>-335937647</v>
      </c>
      <c r="L40" s="129">
        <f>G40-K40</f>
        <v>335937647</v>
      </c>
      <c r="M40" s="133" t="s">
        <v>26</v>
      </c>
    </row>
    <row r="41" spans="1:14" s="9" customFormat="1" ht="24.95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3"/>
        <v>0</v>
      </c>
      <c r="G41" s="109">
        <f t="shared" si="8"/>
        <v>5588001521117</v>
      </c>
      <c r="H41" s="110">
        <f t="shared" si="7"/>
        <v>0.96802624319500263</v>
      </c>
      <c r="I41" s="111">
        <f>I42+I43+I44</f>
        <v>1038401854070.29</v>
      </c>
      <c r="J41" s="111">
        <f>SUM(J42:J44)</f>
        <v>0</v>
      </c>
      <c r="K41" s="109">
        <f t="shared" si="4"/>
        <v>1038401854070.29</v>
      </c>
      <c r="L41" s="109">
        <f>L42+L43+L44</f>
        <v>4549599667046.71</v>
      </c>
      <c r="M41" s="112">
        <f>+K41/G41</f>
        <v>0.18582705286428075</v>
      </c>
    </row>
    <row r="42" spans="1:14" s="13" customFormat="1" ht="24.95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3"/>
        <v>0</v>
      </c>
      <c r="G42" s="91">
        <f t="shared" si="8"/>
        <v>1451042370</v>
      </c>
      <c r="H42" s="94">
        <f>G42/$G$45</f>
        <v>2.5136841656891578E-4</v>
      </c>
      <c r="I42" s="95">
        <v>0</v>
      </c>
      <c r="J42" s="95">
        <v>0</v>
      </c>
      <c r="K42" s="91">
        <f>I42-J420</f>
        <v>0</v>
      </c>
      <c r="L42" s="96">
        <f>G42-K42</f>
        <v>1451042370</v>
      </c>
      <c r="M42" s="97">
        <f>+K42/G42</f>
        <v>0</v>
      </c>
    </row>
    <row r="43" spans="1:14" s="13" customFormat="1" ht="24.95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3"/>
        <v>0</v>
      </c>
      <c r="G43" s="91">
        <f t="shared" si="8"/>
        <v>1167604335047</v>
      </c>
      <c r="H43" s="94">
        <f t="shared" si="7"/>
        <v>0.20226759669310429</v>
      </c>
      <c r="I43" s="95">
        <v>697064471822</v>
      </c>
      <c r="J43" s="95">
        <v>0</v>
      </c>
      <c r="K43" s="96">
        <f>I43-J43</f>
        <v>697064471822</v>
      </c>
      <c r="L43" s="96">
        <f>G43-K43</f>
        <v>470539863225</v>
      </c>
      <c r="M43" s="97">
        <f>+K43/G43</f>
        <v>0.59700401146073234</v>
      </c>
    </row>
    <row r="44" spans="1:14" s="13" customFormat="1" ht="24.95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3"/>
        <v>0</v>
      </c>
      <c r="G44" s="103">
        <f t="shared" si="8"/>
        <v>4418946143700</v>
      </c>
      <c r="H44" s="94">
        <f t="shared" si="7"/>
        <v>0.76550727808532948</v>
      </c>
      <c r="I44" s="105">
        <v>341337382248.28998</v>
      </c>
      <c r="J44" s="105">
        <v>0</v>
      </c>
      <c r="K44" s="103">
        <f>I44-J44</f>
        <v>341337382248.28998</v>
      </c>
      <c r="L44" s="106">
        <f>G44-K44</f>
        <v>4077608761451.71</v>
      </c>
      <c r="M44" s="97">
        <f>+K44/G44</f>
        <v>7.7244069320674486E-2</v>
      </c>
      <c r="N44" s="12"/>
    </row>
    <row r="45" spans="1:14" s="6" customFormat="1" ht="35.25" customHeight="1" thickTop="1" thickBot="1" x14ac:dyDescent="0.3">
      <c r="A45" s="157" t="s">
        <v>59</v>
      </c>
      <c r="B45" s="158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3"/>
        <v>0</v>
      </c>
      <c r="G45" s="76">
        <f>G8+G41</f>
        <v>5772572345429</v>
      </c>
      <c r="H45" s="84">
        <f t="shared" si="7"/>
        <v>1</v>
      </c>
      <c r="I45" s="76">
        <f>I8+I41</f>
        <v>1159562764841.4299</v>
      </c>
      <c r="J45" s="76">
        <f>J8+J41</f>
        <v>394693972</v>
      </c>
      <c r="K45" s="76">
        <f>K8+K41</f>
        <v>1159168070869.4299</v>
      </c>
      <c r="L45" s="76">
        <f>L8+L41</f>
        <v>4613404274559.5703</v>
      </c>
      <c r="M45" s="88">
        <f>+K45/G45</f>
        <v>0.20080615737753635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3" customFormat="1" ht="16.5" customHeight="1" x14ac:dyDescent="0.25">
      <c r="A47" s="154" t="s">
        <v>106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4" s="23" customFormat="1" ht="17.25" customHeight="1" x14ac:dyDescent="0.25">
      <c r="A48" s="154" t="s">
        <v>105</v>
      </c>
      <c r="D48" s="6"/>
      <c r="E48" s="6"/>
      <c r="F48" s="6"/>
      <c r="I48" s="7"/>
      <c r="J48" s="7"/>
      <c r="K48" s="7"/>
      <c r="L48" s="7"/>
    </row>
    <row r="49" spans="1:12" s="23" customForma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15.75" x14ac:dyDescent="0.25">
      <c r="A51" s="24"/>
      <c r="C51" s="151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x14ac:dyDescent="0.25">
      <c r="A52" s="24"/>
      <c r="D52" s="6"/>
      <c r="E52" s="6"/>
      <c r="F52" s="6"/>
      <c r="J52" s="7"/>
      <c r="L52" s="7"/>
    </row>
    <row r="53" spans="1:12" s="23" customFormat="1" x14ac:dyDescent="0.25">
      <c r="A53" s="24"/>
      <c r="D53" s="6"/>
      <c r="E53" s="6"/>
      <c r="F53" s="6"/>
      <c r="J53" s="7"/>
    </row>
    <row r="54" spans="1:12" s="23" customFormat="1" x14ac:dyDescent="0.25">
      <c r="A54" s="24"/>
      <c r="D54" s="6"/>
      <c r="E54" s="6"/>
      <c r="F54" s="6"/>
      <c r="J54" s="7"/>
    </row>
    <row r="55" spans="1:12" s="23" customFormat="1" x14ac:dyDescent="0.25">
      <c r="A55" s="24"/>
      <c r="D55" s="6"/>
      <c r="E55" s="6"/>
      <c r="F55" s="6"/>
      <c r="J55" s="7"/>
    </row>
    <row r="56" spans="1:12" s="23" customFormat="1" x14ac:dyDescent="0.25">
      <c r="A56" s="24"/>
      <c r="D56" s="6"/>
      <c r="E56" s="6"/>
      <c r="F56" s="6"/>
      <c r="J56" s="7"/>
    </row>
    <row r="57" spans="1:12" s="23" customFormat="1" x14ac:dyDescent="0.25">
      <c r="A57" s="24"/>
      <c r="D57" s="6"/>
      <c r="E57" s="6"/>
      <c r="F57" s="6"/>
      <c r="J57" s="7"/>
    </row>
    <row r="58" spans="1:12" s="23" customForma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1310-B797-4810-9049-687BAE9D972C}">
  <dimension ref="A1:W58"/>
  <sheetViews>
    <sheetView tabSelected="1" zoomScale="70" zoomScaleNormal="70" workbookViewId="0">
      <selection activeCell="G8" sqref="G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3" bestFit="1" customWidth="1"/>
    <col min="15" max="23" width="11.42578125" style="23"/>
    <col min="24" max="16384" width="11.42578125" style="3"/>
  </cols>
  <sheetData>
    <row r="1" spans="1:23" ht="25.5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"/>
      <c r="O1" s="1"/>
      <c r="P1" s="1"/>
    </row>
    <row r="2" spans="1:23" ht="24.75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"/>
      <c r="O2" s="1"/>
      <c r="P2" s="1"/>
    </row>
    <row r="3" spans="1:23" ht="27" customHeight="1" x14ac:dyDescent="0.25">
      <c r="A3" s="161" t="s">
        <v>107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4" spans="1:23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162" t="s">
        <v>3</v>
      </c>
      <c r="L4" s="162"/>
      <c r="M4" s="23"/>
    </row>
    <row r="5" spans="1:23" ht="13.5" thickBot="1" x14ac:dyDescent="0.3">
      <c r="A5" s="24"/>
      <c r="B5" s="23"/>
      <c r="C5" s="23"/>
      <c r="D5" s="6"/>
      <c r="E5" s="6"/>
      <c r="F5" s="6"/>
      <c r="G5" s="23"/>
      <c r="H5" s="23"/>
      <c r="I5" s="7"/>
      <c r="J5" s="7"/>
      <c r="K5" s="23"/>
      <c r="L5" s="23"/>
      <c r="M5" s="23"/>
    </row>
    <row r="6" spans="1:23" ht="30.75" customHeight="1" thickTop="1" x14ac:dyDescent="0.25">
      <c r="A6" s="163" t="s">
        <v>4</v>
      </c>
      <c r="B6" s="165" t="s">
        <v>5</v>
      </c>
      <c r="C6" s="165" t="s">
        <v>6</v>
      </c>
      <c r="D6" s="165" t="s">
        <v>7</v>
      </c>
      <c r="E6" s="165"/>
      <c r="F6" s="165"/>
      <c r="G6" s="165" t="s">
        <v>8</v>
      </c>
      <c r="H6" s="165" t="s">
        <v>9</v>
      </c>
      <c r="I6" s="165" t="s">
        <v>64</v>
      </c>
      <c r="J6" s="165" t="s">
        <v>63</v>
      </c>
      <c r="K6" s="165" t="s">
        <v>10</v>
      </c>
      <c r="L6" s="165" t="s">
        <v>11</v>
      </c>
      <c r="M6" s="167" t="s">
        <v>12</v>
      </c>
    </row>
    <row r="7" spans="1:23" ht="85.5" customHeight="1" x14ac:dyDescent="0.25">
      <c r="A7" s="169"/>
      <c r="B7" s="170"/>
      <c r="C7" s="170"/>
      <c r="D7" s="156" t="s">
        <v>13</v>
      </c>
      <c r="E7" s="156" t="s">
        <v>14</v>
      </c>
      <c r="F7" s="156" t="s">
        <v>15</v>
      </c>
      <c r="G7" s="170"/>
      <c r="H7" s="170"/>
      <c r="I7" s="170"/>
      <c r="J7" s="170"/>
      <c r="K7" s="170"/>
      <c r="L7" s="170"/>
      <c r="M7" s="171"/>
    </row>
    <row r="8" spans="1:23" s="10" customFormat="1" ht="61.5" customHeight="1" x14ac:dyDescent="0.25">
      <c r="A8" s="135">
        <v>3</v>
      </c>
      <c r="B8" s="136" t="s">
        <v>16</v>
      </c>
      <c r="C8" s="137">
        <f t="shared" ref="C8:G30" si="0">C9</f>
        <v>184570824312</v>
      </c>
      <c r="D8" s="137">
        <f>D9</f>
        <v>0</v>
      </c>
      <c r="E8" s="137">
        <f>E9</f>
        <v>0</v>
      </c>
      <c r="F8" s="137">
        <f>D8-E8</f>
        <v>0</v>
      </c>
      <c r="G8" s="137">
        <f>C8-F8</f>
        <v>184570824312</v>
      </c>
      <c r="H8" s="138">
        <f t="shared" ref="H8:H14" si="1">G8/$G$45</f>
        <v>3.1973756804997353E-2</v>
      </c>
      <c r="I8" s="139">
        <f>I9</f>
        <v>137608761703.70999</v>
      </c>
      <c r="J8" s="139">
        <f>J9</f>
        <v>395233972</v>
      </c>
      <c r="K8" s="139">
        <f>I8-J8</f>
        <v>137213527731.70999</v>
      </c>
      <c r="L8" s="140">
        <f>G8-K8</f>
        <v>47357296580.290009</v>
      </c>
      <c r="M8" s="141">
        <f t="shared" ref="M8:M14" si="2">+K8/G8</f>
        <v>0.74341937975940953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21" customFormat="1" ht="46.5" customHeight="1" x14ac:dyDescent="0.25">
      <c r="A9" s="113" t="s">
        <v>17</v>
      </c>
      <c r="B9" s="114" t="s">
        <v>18</v>
      </c>
      <c r="C9" s="115">
        <f>C10</f>
        <v>184570824312</v>
      </c>
      <c r="D9" s="116">
        <f t="shared" si="0"/>
        <v>0</v>
      </c>
      <c r="E9" s="116">
        <f t="shared" si="0"/>
        <v>0</v>
      </c>
      <c r="F9" s="148">
        <f t="shared" ref="F9:F45" si="3">D9-E9</f>
        <v>0</v>
      </c>
      <c r="G9" s="115">
        <f t="shared" si="0"/>
        <v>184570824312</v>
      </c>
      <c r="H9" s="117">
        <f t="shared" si="1"/>
        <v>3.1973756804997353E-2</v>
      </c>
      <c r="I9" s="118">
        <f>I10</f>
        <v>137608761703.70999</v>
      </c>
      <c r="J9" s="118">
        <f>J10</f>
        <v>395233972</v>
      </c>
      <c r="K9" s="115">
        <f>I9-J9</f>
        <v>137213527731.70999</v>
      </c>
      <c r="L9" s="115">
        <f>G9-K9</f>
        <v>47357296580.290009</v>
      </c>
      <c r="M9" s="119">
        <f t="shared" si="2"/>
        <v>0.74341937975940953</v>
      </c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3" s="121" customFormat="1" ht="45" customHeight="1" x14ac:dyDescent="0.25">
      <c r="A10" s="113" t="s">
        <v>19</v>
      </c>
      <c r="B10" s="114" t="s">
        <v>18</v>
      </c>
      <c r="C10" s="115">
        <f>C11</f>
        <v>184570824312</v>
      </c>
      <c r="D10" s="116">
        <f t="shared" si="0"/>
        <v>0</v>
      </c>
      <c r="E10" s="116">
        <f t="shared" si="0"/>
        <v>0</v>
      </c>
      <c r="F10" s="148">
        <f t="shared" si="3"/>
        <v>0</v>
      </c>
      <c r="G10" s="115">
        <f>G11</f>
        <v>184570824312</v>
      </c>
      <c r="H10" s="117">
        <f t="shared" si="1"/>
        <v>3.1973756804997353E-2</v>
      </c>
      <c r="I10" s="118">
        <f>I11+I27</f>
        <v>137608761703.70999</v>
      </c>
      <c r="J10" s="118">
        <f>J11+J27</f>
        <v>395233972</v>
      </c>
      <c r="K10" s="115">
        <f>I10-J10</f>
        <v>137213527731.70999</v>
      </c>
      <c r="L10" s="115">
        <f>+G10-K10</f>
        <v>47357296580.290009</v>
      </c>
      <c r="M10" s="119">
        <f t="shared" si="2"/>
        <v>0.74341937975940953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3" s="121" customFormat="1" ht="24.95" customHeight="1" x14ac:dyDescent="0.25">
      <c r="A11" s="113" t="s">
        <v>20</v>
      </c>
      <c r="B11" s="114" t="s">
        <v>21</v>
      </c>
      <c r="C11" s="115">
        <f>C12</f>
        <v>184570824312</v>
      </c>
      <c r="D11" s="116">
        <f t="shared" si="0"/>
        <v>0</v>
      </c>
      <c r="E11" s="116">
        <f t="shared" si="0"/>
        <v>0</v>
      </c>
      <c r="F11" s="148">
        <f t="shared" si="3"/>
        <v>0</v>
      </c>
      <c r="G11" s="115">
        <f>G12</f>
        <v>184570824312</v>
      </c>
      <c r="H11" s="117">
        <f t="shared" si="1"/>
        <v>3.1973756804997353E-2</v>
      </c>
      <c r="I11" s="118">
        <f>I12</f>
        <v>135804529839.31</v>
      </c>
      <c r="J11" s="118">
        <f>J12</f>
        <v>58716325</v>
      </c>
      <c r="K11" s="115">
        <f t="shared" ref="K11:K41" si="4">I11-J11</f>
        <v>135745813514.31</v>
      </c>
      <c r="L11" s="115">
        <f>G11-K11</f>
        <v>48825010797.690002</v>
      </c>
      <c r="M11" s="119">
        <f t="shared" si="2"/>
        <v>0.73546734171184169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21" customFormat="1" ht="37.5" customHeight="1" x14ac:dyDescent="0.25">
      <c r="A12" s="113" t="s">
        <v>22</v>
      </c>
      <c r="B12" s="122" t="s">
        <v>23</v>
      </c>
      <c r="C12" s="123">
        <f>C13</f>
        <v>184570824312</v>
      </c>
      <c r="D12" s="124">
        <f t="shared" si="0"/>
        <v>0</v>
      </c>
      <c r="E12" s="124">
        <f t="shared" si="0"/>
        <v>0</v>
      </c>
      <c r="F12" s="148">
        <f t="shared" si="3"/>
        <v>0</v>
      </c>
      <c r="G12" s="123">
        <f>G13+G18</f>
        <v>184570824312</v>
      </c>
      <c r="H12" s="125">
        <f t="shared" si="1"/>
        <v>3.1973756804997353E-2</v>
      </c>
      <c r="I12" s="126">
        <f>I13+I18+I15+I23</f>
        <v>135804529839.31</v>
      </c>
      <c r="J12" s="126">
        <f>J13+J15+J18+J23</f>
        <v>58716325</v>
      </c>
      <c r="K12" s="123">
        <f>I12-J12</f>
        <v>135745813514.31</v>
      </c>
      <c r="L12" s="115">
        <f t="shared" ref="L12:L30" si="5">G12-K12</f>
        <v>48825010797.690002</v>
      </c>
      <c r="M12" s="119">
        <f t="shared" si="2"/>
        <v>0.73546734171184169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3" s="121" customFormat="1" ht="34.5" customHeight="1" x14ac:dyDescent="0.25">
      <c r="A13" s="113" t="s">
        <v>24</v>
      </c>
      <c r="B13" s="122" t="s">
        <v>25</v>
      </c>
      <c r="C13" s="123">
        <f>C14</f>
        <v>184570824312</v>
      </c>
      <c r="D13" s="124">
        <v>0</v>
      </c>
      <c r="E13" s="124">
        <v>0</v>
      </c>
      <c r="F13" s="148">
        <f t="shared" si="3"/>
        <v>0</v>
      </c>
      <c r="G13" s="123">
        <f>C13-F13</f>
        <v>184570824312</v>
      </c>
      <c r="H13" s="125">
        <f t="shared" si="1"/>
        <v>3.1973756804997353E-2</v>
      </c>
      <c r="I13" s="126">
        <f>I14</f>
        <v>128224715262.50999</v>
      </c>
      <c r="J13" s="126">
        <v>0</v>
      </c>
      <c r="K13" s="123">
        <f t="shared" si="4"/>
        <v>128224715262.50999</v>
      </c>
      <c r="L13" s="115">
        <f>G13-K13</f>
        <v>56346109049.490005</v>
      </c>
      <c r="M13" s="119">
        <f t="shared" si="2"/>
        <v>0.69471822396890803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s="132" customFormat="1" ht="52.5" customHeight="1" x14ac:dyDescent="0.25">
      <c r="A14" s="127" t="s">
        <v>27</v>
      </c>
      <c r="B14" s="128" t="s">
        <v>28</v>
      </c>
      <c r="C14" s="129">
        <v>184570824312</v>
      </c>
      <c r="D14" s="130">
        <f>D18</f>
        <v>0</v>
      </c>
      <c r="E14" s="130">
        <f>E18</f>
        <v>0</v>
      </c>
      <c r="F14" s="148">
        <f t="shared" si="3"/>
        <v>0</v>
      </c>
      <c r="G14" s="129">
        <v>184570824312</v>
      </c>
      <c r="H14" s="94">
        <f t="shared" si="1"/>
        <v>3.1973756804997353E-2</v>
      </c>
      <c r="I14" s="95">
        <f>14808632681+12924303005+13592888862+13965316297+10589302917+13850352973.51+16280600513+15785511629+16427806385</f>
        <v>128224715262.50999</v>
      </c>
      <c r="J14" s="95">
        <v>0</v>
      </c>
      <c r="K14" s="129">
        <f t="shared" si="4"/>
        <v>128224715262.50999</v>
      </c>
      <c r="L14" s="131">
        <f>G14-K14</f>
        <v>56346109049.490005</v>
      </c>
      <c r="M14" s="97">
        <f t="shared" si="2"/>
        <v>0.69471822396890803</v>
      </c>
    </row>
    <row r="15" spans="1:23" s="120" customFormat="1" ht="42" customHeight="1" x14ac:dyDescent="0.25">
      <c r="A15" s="113" t="s">
        <v>73</v>
      </c>
      <c r="B15" s="122" t="s">
        <v>74</v>
      </c>
      <c r="C15" s="123">
        <f>C16</f>
        <v>0</v>
      </c>
      <c r="D15" s="123">
        <f t="shared" ref="D15:L16" si="6">D16</f>
        <v>0</v>
      </c>
      <c r="E15" s="123">
        <f t="shared" si="6"/>
        <v>0</v>
      </c>
      <c r="F15" s="148">
        <f t="shared" si="3"/>
        <v>0</v>
      </c>
      <c r="G15" s="123">
        <f t="shared" si="6"/>
        <v>0</v>
      </c>
      <c r="H15" s="94">
        <f t="shared" si="6"/>
        <v>0</v>
      </c>
      <c r="I15" s="123">
        <f t="shared" si="6"/>
        <v>5537434582</v>
      </c>
      <c r="J15" s="123">
        <f t="shared" si="6"/>
        <v>540000</v>
      </c>
      <c r="K15" s="123">
        <f t="shared" si="6"/>
        <v>5536894582</v>
      </c>
      <c r="L15" s="123">
        <f t="shared" si="6"/>
        <v>-5536894582</v>
      </c>
      <c r="M15" s="133" t="s">
        <v>26</v>
      </c>
    </row>
    <row r="16" spans="1:23" s="132" customFormat="1" ht="45" customHeight="1" x14ac:dyDescent="0.25">
      <c r="A16" s="127" t="s">
        <v>71</v>
      </c>
      <c r="B16" s="128" t="s">
        <v>72</v>
      </c>
      <c r="C16" s="129">
        <f>C17</f>
        <v>0</v>
      </c>
      <c r="D16" s="129">
        <f t="shared" si="6"/>
        <v>0</v>
      </c>
      <c r="E16" s="129">
        <f t="shared" si="6"/>
        <v>0</v>
      </c>
      <c r="F16" s="148">
        <f t="shared" si="3"/>
        <v>0</v>
      </c>
      <c r="G16" s="129">
        <f t="shared" si="6"/>
        <v>0</v>
      </c>
      <c r="H16" s="94">
        <f t="shared" si="6"/>
        <v>0</v>
      </c>
      <c r="I16" s="129">
        <f t="shared" si="6"/>
        <v>5537434582</v>
      </c>
      <c r="J16" s="129">
        <f t="shared" si="6"/>
        <v>540000</v>
      </c>
      <c r="K16" s="129">
        <f t="shared" si="6"/>
        <v>5536894582</v>
      </c>
      <c r="L16" s="129">
        <f t="shared" si="6"/>
        <v>-5536894582</v>
      </c>
      <c r="M16" s="133" t="s">
        <v>26</v>
      </c>
    </row>
    <row r="17" spans="1:13" s="132" customFormat="1" ht="39" customHeight="1" x14ac:dyDescent="0.25">
      <c r="A17" s="127" t="s">
        <v>69</v>
      </c>
      <c r="B17" s="128" t="s">
        <v>70</v>
      </c>
      <c r="C17" s="129">
        <v>0</v>
      </c>
      <c r="D17" s="130">
        <v>0</v>
      </c>
      <c r="E17" s="130">
        <v>0</v>
      </c>
      <c r="F17" s="148">
        <f t="shared" si="3"/>
        <v>0</v>
      </c>
      <c r="G17" s="129">
        <v>0</v>
      </c>
      <c r="H17" s="94">
        <f t="shared" ref="H17:H45" si="7">G17/$G$45</f>
        <v>0</v>
      </c>
      <c r="I17" s="95">
        <f>46756455+5490678127</f>
        <v>5537434582</v>
      </c>
      <c r="J17" s="95">
        <v>540000</v>
      </c>
      <c r="K17" s="129">
        <f>I17-J17</f>
        <v>5536894582</v>
      </c>
      <c r="L17" s="131">
        <f>G17-K17</f>
        <v>-5536894582</v>
      </c>
      <c r="M17" s="133" t="s">
        <v>26</v>
      </c>
    </row>
    <row r="18" spans="1:13" s="120" customFormat="1" ht="44.25" customHeight="1" x14ac:dyDescent="0.25">
      <c r="A18" s="113" t="s">
        <v>109</v>
      </c>
      <c r="B18" s="122" t="s">
        <v>30</v>
      </c>
      <c r="C18" s="123">
        <v>0</v>
      </c>
      <c r="D18" s="124">
        <f t="shared" si="0"/>
        <v>0</v>
      </c>
      <c r="E18" s="124">
        <f t="shared" si="0"/>
        <v>0</v>
      </c>
      <c r="F18" s="148">
        <f t="shared" si="3"/>
        <v>0</v>
      </c>
      <c r="G18" s="123">
        <v>0</v>
      </c>
      <c r="H18" s="125">
        <f t="shared" si="7"/>
        <v>0</v>
      </c>
      <c r="I18" s="126">
        <f>I19</f>
        <v>544699819.77999997</v>
      </c>
      <c r="J18" s="126">
        <v>0</v>
      </c>
      <c r="K18" s="123">
        <f t="shared" si="4"/>
        <v>544699819.77999997</v>
      </c>
      <c r="L18" s="115">
        <f>G18-K18</f>
        <v>-544699819.77999997</v>
      </c>
      <c r="M18" s="134" t="s">
        <v>26</v>
      </c>
    </row>
    <row r="19" spans="1:13" s="120" customFormat="1" ht="57" customHeight="1" x14ac:dyDescent="0.25">
      <c r="A19" s="113" t="s">
        <v>31</v>
      </c>
      <c r="B19" s="122" t="s">
        <v>32</v>
      </c>
      <c r="C19" s="123">
        <v>0</v>
      </c>
      <c r="D19" s="124">
        <f t="shared" si="0"/>
        <v>0</v>
      </c>
      <c r="E19" s="124">
        <f t="shared" si="0"/>
        <v>0</v>
      </c>
      <c r="F19" s="148">
        <f t="shared" si="3"/>
        <v>0</v>
      </c>
      <c r="G19" s="123">
        <f t="shared" ref="G19:G44" si="8">C19-F19</f>
        <v>0</v>
      </c>
      <c r="H19" s="125">
        <f t="shared" si="7"/>
        <v>0</v>
      </c>
      <c r="I19" s="126">
        <f>I20</f>
        <v>544699819.77999997</v>
      </c>
      <c r="J19" s="126">
        <v>0</v>
      </c>
      <c r="K19" s="123">
        <f t="shared" si="4"/>
        <v>544699819.77999997</v>
      </c>
      <c r="L19" s="115">
        <f>G19-K19</f>
        <v>-544699819.77999997</v>
      </c>
      <c r="M19" s="134" t="s">
        <v>26</v>
      </c>
    </row>
    <row r="20" spans="1:13" s="120" customFormat="1" ht="57" customHeight="1" x14ac:dyDescent="0.25">
      <c r="A20" s="113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48">
        <f t="shared" si="3"/>
        <v>0</v>
      </c>
      <c r="G20" s="123">
        <f t="shared" si="8"/>
        <v>0</v>
      </c>
      <c r="H20" s="125">
        <f t="shared" si="7"/>
        <v>0</v>
      </c>
      <c r="I20" s="126">
        <f>I21</f>
        <v>544699819.77999997</v>
      </c>
      <c r="J20" s="126">
        <v>0</v>
      </c>
      <c r="K20" s="123">
        <f t="shared" si="4"/>
        <v>544699819.77999997</v>
      </c>
      <c r="L20" s="115">
        <f>L21</f>
        <v>-544699819.77999997</v>
      </c>
      <c r="M20" s="134" t="s">
        <v>26</v>
      </c>
    </row>
    <row r="21" spans="1:13" s="120" customFormat="1" ht="54" customHeight="1" x14ac:dyDescent="0.25">
      <c r="A21" s="113" t="s">
        <v>35</v>
      </c>
      <c r="B21" s="122" t="s">
        <v>36</v>
      </c>
      <c r="C21" s="123">
        <v>0</v>
      </c>
      <c r="D21" s="124">
        <f>D22</f>
        <v>0</v>
      </c>
      <c r="E21" s="124">
        <f>E22</f>
        <v>0</v>
      </c>
      <c r="F21" s="148">
        <f t="shared" si="3"/>
        <v>0</v>
      </c>
      <c r="G21" s="123">
        <f t="shared" si="8"/>
        <v>0</v>
      </c>
      <c r="H21" s="125">
        <f t="shared" si="7"/>
        <v>0</v>
      </c>
      <c r="I21" s="126">
        <f>I22</f>
        <v>544699819.77999997</v>
      </c>
      <c r="J21" s="126">
        <v>0</v>
      </c>
      <c r="K21" s="123">
        <f t="shared" si="4"/>
        <v>544699819.77999997</v>
      </c>
      <c r="L21" s="115">
        <f>L22</f>
        <v>-544699819.77999997</v>
      </c>
      <c r="M21" s="134" t="s">
        <v>26</v>
      </c>
    </row>
    <row r="22" spans="1:13" s="120" customFormat="1" ht="63" customHeight="1" x14ac:dyDescent="0.25">
      <c r="A22" s="127" t="s">
        <v>37</v>
      </c>
      <c r="B22" s="128" t="s">
        <v>38</v>
      </c>
      <c r="C22" s="129">
        <v>0</v>
      </c>
      <c r="D22" s="130">
        <f>D27</f>
        <v>0</v>
      </c>
      <c r="E22" s="130">
        <f>E27</f>
        <v>0</v>
      </c>
      <c r="F22" s="148">
        <f t="shared" si="3"/>
        <v>0</v>
      </c>
      <c r="G22" s="129">
        <f t="shared" si="8"/>
        <v>0</v>
      </c>
      <c r="H22" s="94">
        <f t="shared" si="7"/>
        <v>0</v>
      </c>
      <c r="I22" s="95">
        <f>95468945+60193253+77287523+73947716+2800335.5+172728454.3+61681245.98+592347</f>
        <v>544699819.77999997</v>
      </c>
      <c r="J22" s="95">
        <v>0</v>
      </c>
      <c r="K22" s="129">
        <f t="shared" si="4"/>
        <v>544699819.77999997</v>
      </c>
      <c r="L22" s="131">
        <f>G22-K22</f>
        <v>-544699819.77999997</v>
      </c>
      <c r="M22" s="134" t="s">
        <v>26</v>
      </c>
    </row>
    <row r="23" spans="1:13" s="120" customFormat="1" ht="48" customHeight="1" x14ac:dyDescent="0.25">
      <c r="A23" s="113" t="s">
        <v>87</v>
      </c>
      <c r="B23" s="122" t="s">
        <v>92</v>
      </c>
      <c r="C23" s="123">
        <v>0</v>
      </c>
      <c r="D23" s="124">
        <v>0</v>
      </c>
      <c r="E23" s="124">
        <v>0</v>
      </c>
      <c r="F23" s="148">
        <f t="shared" si="3"/>
        <v>0</v>
      </c>
      <c r="G23" s="123">
        <v>0</v>
      </c>
      <c r="H23" s="125">
        <f t="shared" si="7"/>
        <v>0</v>
      </c>
      <c r="I23" s="126">
        <f>I24</f>
        <v>1497680175.02</v>
      </c>
      <c r="J23" s="126">
        <f>J25</f>
        <v>58176325</v>
      </c>
      <c r="K23" s="123">
        <f>K25+K24</f>
        <v>1439503850.02</v>
      </c>
      <c r="L23" s="115">
        <f>L25+L24</f>
        <v>-1439503850.02</v>
      </c>
      <c r="M23" s="134" t="s">
        <v>26</v>
      </c>
    </row>
    <row r="24" spans="1:13" s="132" customFormat="1" ht="48" customHeight="1" x14ac:dyDescent="0.25">
      <c r="A24" s="127" t="s">
        <v>100</v>
      </c>
      <c r="B24" s="128" t="s">
        <v>101</v>
      </c>
      <c r="C24" s="129">
        <v>0</v>
      </c>
      <c r="D24" s="130">
        <v>0</v>
      </c>
      <c r="E24" s="130">
        <v>0</v>
      </c>
      <c r="F24" s="153">
        <f t="shared" si="3"/>
        <v>0</v>
      </c>
      <c r="G24" s="129">
        <f>C24-F24</f>
        <v>0</v>
      </c>
      <c r="H24" s="94">
        <f t="shared" si="7"/>
        <v>0</v>
      </c>
      <c r="I24" s="95">
        <v>1497680175.02</v>
      </c>
      <c r="J24" s="95">
        <v>0</v>
      </c>
      <c r="K24" s="129">
        <f>I24-J24</f>
        <v>1497680175.02</v>
      </c>
      <c r="L24" s="131">
        <f>G24-K24</f>
        <v>-1497680175.02</v>
      </c>
      <c r="M24" s="133" t="s">
        <v>26</v>
      </c>
    </row>
    <row r="25" spans="1:13" s="120" customFormat="1" ht="48" customHeight="1" x14ac:dyDescent="0.25">
      <c r="A25" s="113" t="s">
        <v>90</v>
      </c>
      <c r="B25" s="122" t="s">
        <v>91</v>
      </c>
      <c r="C25" s="123">
        <v>0</v>
      </c>
      <c r="D25" s="124">
        <v>0</v>
      </c>
      <c r="E25" s="124">
        <v>0</v>
      </c>
      <c r="F25" s="148">
        <f t="shared" si="3"/>
        <v>0</v>
      </c>
      <c r="G25" s="123">
        <f t="shared" si="8"/>
        <v>0</v>
      </c>
      <c r="H25" s="125">
        <f t="shared" si="7"/>
        <v>0</v>
      </c>
      <c r="I25" s="126">
        <v>0</v>
      </c>
      <c r="J25" s="126">
        <f t="shared" ref="J25:L25" si="9">J26</f>
        <v>58176325</v>
      </c>
      <c r="K25" s="123">
        <f t="shared" si="9"/>
        <v>-58176325</v>
      </c>
      <c r="L25" s="115">
        <f t="shared" si="9"/>
        <v>58176325</v>
      </c>
      <c r="M25" s="134" t="s">
        <v>26</v>
      </c>
    </row>
    <row r="26" spans="1:13" s="120" customFormat="1" ht="48" customHeight="1" x14ac:dyDescent="0.25">
      <c r="A26" s="127" t="s">
        <v>88</v>
      </c>
      <c r="B26" s="128" t="s">
        <v>89</v>
      </c>
      <c r="C26" s="129">
        <v>0</v>
      </c>
      <c r="D26" s="130">
        <v>0</v>
      </c>
      <c r="E26" s="130">
        <v>0</v>
      </c>
      <c r="F26" s="148">
        <f t="shared" si="3"/>
        <v>0</v>
      </c>
      <c r="G26" s="129">
        <f t="shared" si="8"/>
        <v>0</v>
      </c>
      <c r="H26" s="94">
        <f t="shared" si="7"/>
        <v>0</v>
      </c>
      <c r="I26" s="95">
        <v>0</v>
      </c>
      <c r="J26" s="95">
        <v>58176325</v>
      </c>
      <c r="K26" s="129">
        <f>I26-J26</f>
        <v>-58176325</v>
      </c>
      <c r="L26" s="131">
        <f>G26-K26</f>
        <v>58176325</v>
      </c>
      <c r="M26" s="144" t="s">
        <v>26</v>
      </c>
    </row>
    <row r="27" spans="1:13" s="120" customFormat="1" ht="24.95" customHeight="1" x14ac:dyDescent="0.25">
      <c r="A27" s="113" t="s">
        <v>39</v>
      </c>
      <c r="B27" s="122" t="s">
        <v>40</v>
      </c>
      <c r="C27" s="123">
        <v>0</v>
      </c>
      <c r="D27" s="124">
        <f t="shared" si="0"/>
        <v>0</v>
      </c>
      <c r="E27" s="124">
        <f t="shared" si="0"/>
        <v>0</v>
      </c>
      <c r="F27" s="148">
        <f t="shared" si="3"/>
        <v>0</v>
      </c>
      <c r="G27" s="123">
        <f t="shared" si="8"/>
        <v>0</v>
      </c>
      <c r="H27" s="125">
        <f t="shared" si="7"/>
        <v>0</v>
      </c>
      <c r="I27" s="126">
        <f>I28+I35</f>
        <v>1804231864.4000001</v>
      </c>
      <c r="J27" s="126">
        <f>J28+J35</f>
        <v>336517647</v>
      </c>
      <c r="K27" s="123">
        <f>I27-J27</f>
        <v>1467714217.4000001</v>
      </c>
      <c r="L27" s="115">
        <f t="shared" si="5"/>
        <v>-1467714217.4000001</v>
      </c>
      <c r="M27" s="134" t="s">
        <v>26</v>
      </c>
    </row>
    <row r="28" spans="1:13" s="120" customFormat="1" ht="24.95" customHeight="1" x14ac:dyDescent="0.25">
      <c r="A28" s="113" t="s">
        <v>41</v>
      </c>
      <c r="B28" s="122" t="s">
        <v>42</v>
      </c>
      <c r="C28" s="123">
        <v>0</v>
      </c>
      <c r="D28" s="124">
        <f t="shared" si="0"/>
        <v>0</v>
      </c>
      <c r="E28" s="124">
        <f t="shared" si="0"/>
        <v>0</v>
      </c>
      <c r="F28" s="148">
        <f t="shared" si="3"/>
        <v>0</v>
      </c>
      <c r="G28" s="123">
        <f t="shared" si="8"/>
        <v>0</v>
      </c>
      <c r="H28" s="125">
        <f t="shared" si="7"/>
        <v>0</v>
      </c>
      <c r="I28" s="126">
        <f>I29+I33</f>
        <v>1801890492.4000001</v>
      </c>
      <c r="J28" s="126">
        <f>J33</f>
        <v>0</v>
      </c>
      <c r="K28" s="123">
        <f>I28-J28</f>
        <v>1801890492.4000001</v>
      </c>
      <c r="L28" s="115">
        <f t="shared" si="5"/>
        <v>-1801890492.4000001</v>
      </c>
      <c r="M28" s="134" t="s">
        <v>26</v>
      </c>
    </row>
    <row r="29" spans="1:13" s="120" customFormat="1" ht="24.95" customHeight="1" x14ac:dyDescent="0.25">
      <c r="A29" s="113" t="s">
        <v>43</v>
      </c>
      <c r="B29" s="122" t="s">
        <v>44</v>
      </c>
      <c r="C29" s="123">
        <v>0</v>
      </c>
      <c r="D29" s="124">
        <f t="shared" si="0"/>
        <v>0</v>
      </c>
      <c r="E29" s="124">
        <f t="shared" si="0"/>
        <v>0</v>
      </c>
      <c r="F29" s="148">
        <f t="shared" si="3"/>
        <v>0</v>
      </c>
      <c r="G29" s="123">
        <f>C29-F29</f>
        <v>0</v>
      </c>
      <c r="H29" s="125">
        <f t="shared" si="7"/>
        <v>0</v>
      </c>
      <c r="I29" s="126">
        <f>I30</f>
        <v>146808973.78999999</v>
      </c>
      <c r="J29" s="126">
        <v>0</v>
      </c>
      <c r="K29" s="123">
        <f t="shared" si="4"/>
        <v>146808973.78999999</v>
      </c>
      <c r="L29" s="115">
        <f t="shared" si="5"/>
        <v>-146808973.78999999</v>
      </c>
      <c r="M29" s="134" t="s">
        <v>26</v>
      </c>
    </row>
    <row r="30" spans="1:13" s="120" customFormat="1" ht="24.95" customHeight="1" x14ac:dyDescent="0.25">
      <c r="A30" s="113" t="s">
        <v>45</v>
      </c>
      <c r="B30" s="122" t="s">
        <v>46</v>
      </c>
      <c r="C30" s="123">
        <v>0</v>
      </c>
      <c r="D30" s="124">
        <f t="shared" si="0"/>
        <v>0</v>
      </c>
      <c r="E30" s="124">
        <f t="shared" si="0"/>
        <v>0</v>
      </c>
      <c r="F30" s="148">
        <f t="shared" si="3"/>
        <v>0</v>
      </c>
      <c r="G30" s="123">
        <f t="shared" si="8"/>
        <v>0</v>
      </c>
      <c r="H30" s="125">
        <f t="shared" si="7"/>
        <v>0</v>
      </c>
      <c r="I30" s="126">
        <f>I31+I32</f>
        <v>146808973.78999999</v>
      </c>
      <c r="J30" s="126">
        <v>0</v>
      </c>
      <c r="K30" s="123">
        <f>I30-J30</f>
        <v>146808973.78999999</v>
      </c>
      <c r="L30" s="115">
        <f t="shared" si="5"/>
        <v>-146808973.78999999</v>
      </c>
      <c r="M30" s="134" t="s">
        <v>26</v>
      </c>
    </row>
    <row r="31" spans="1:13" s="132" customFormat="1" ht="51" customHeight="1" x14ac:dyDescent="0.25">
      <c r="A31" s="127" t="s">
        <v>47</v>
      </c>
      <c r="B31" s="128" t="s">
        <v>48</v>
      </c>
      <c r="C31" s="129">
        <v>0</v>
      </c>
      <c r="D31" s="130">
        <f t="shared" ref="D31:E32" si="10">D32</f>
        <v>0</v>
      </c>
      <c r="E31" s="130">
        <f t="shared" si="10"/>
        <v>0</v>
      </c>
      <c r="F31" s="148">
        <f t="shared" si="3"/>
        <v>0</v>
      </c>
      <c r="G31" s="129">
        <f t="shared" si="8"/>
        <v>0</v>
      </c>
      <c r="H31" s="94">
        <f t="shared" si="7"/>
        <v>0</v>
      </c>
      <c r="I31" s="95">
        <f>4216635.69+1493973.25+1356648.71+983534.51+1813072.46+1568258.26+1831493.51+2260233.99+1565459.91</f>
        <v>17089310.289999999</v>
      </c>
      <c r="J31" s="95">
        <v>0</v>
      </c>
      <c r="K31" s="129">
        <f>I31-J31</f>
        <v>17089310.289999999</v>
      </c>
      <c r="L31" s="131">
        <f>G31-K31</f>
        <v>-17089310.289999999</v>
      </c>
      <c r="M31" s="133" t="s">
        <v>26</v>
      </c>
    </row>
    <row r="32" spans="1:13" s="132" customFormat="1" ht="57.75" customHeight="1" x14ac:dyDescent="0.25">
      <c r="A32" s="127" t="s">
        <v>49</v>
      </c>
      <c r="B32" s="128" t="s">
        <v>50</v>
      </c>
      <c r="C32" s="129">
        <v>0</v>
      </c>
      <c r="D32" s="130">
        <f t="shared" si="10"/>
        <v>0</v>
      </c>
      <c r="E32" s="130">
        <f t="shared" si="10"/>
        <v>0</v>
      </c>
      <c r="F32" s="148">
        <f t="shared" si="3"/>
        <v>0</v>
      </c>
      <c r="G32" s="129">
        <f t="shared" si="8"/>
        <v>0</v>
      </c>
      <c r="H32" s="94">
        <f t="shared" si="7"/>
        <v>0</v>
      </c>
      <c r="I32" s="95">
        <f>6295631.33+16115336.5+9618830.71+19296738.03+12082401.12+3831469.14+3791992.2+56501549.8+2185714.67</f>
        <v>129719663.5</v>
      </c>
      <c r="J32" s="95">
        <v>0</v>
      </c>
      <c r="K32" s="129">
        <f t="shared" si="4"/>
        <v>129719663.5</v>
      </c>
      <c r="L32" s="131">
        <f>G32-K32</f>
        <v>-129719663.5</v>
      </c>
      <c r="M32" s="133" t="s">
        <v>26</v>
      </c>
    </row>
    <row r="33" spans="1:14" s="120" customFormat="1" ht="33" customHeight="1" x14ac:dyDescent="0.25">
      <c r="A33" s="113" t="s">
        <v>51</v>
      </c>
      <c r="B33" s="122" t="s">
        <v>52</v>
      </c>
      <c r="C33" s="123">
        <v>0</v>
      </c>
      <c r="D33" s="124">
        <f>D34</f>
        <v>0</v>
      </c>
      <c r="E33" s="124">
        <f>E34</f>
        <v>0</v>
      </c>
      <c r="F33" s="148">
        <f t="shared" si="3"/>
        <v>0</v>
      </c>
      <c r="G33" s="123">
        <f t="shared" si="8"/>
        <v>0</v>
      </c>
      <c r="H33" s="125">
        <f t="shared" si="7"/>
        <v>0</v>
      </c>
      <c r="I33" s="126">
        <f>I34</f>
        <v>1655081518.6100001</v>
      </c>
      <c r="J33" s="126">
        <f>J34</f>
        <v>0</v>
      </c>
      <c r="K33" s="123">
        <f t="shared" si="4"/>
        <v>1655081518.6100001</v>
      </c>
      <c r="L33" s="115">
        <f>L34</f>
        <v>-1655081518.6100001</v>
      </c>
      <c r="M33" s="134" t="s">
        <v>26</v>
      </c>
    </row>
    <row r="34" spans="1:14" s="132" customFormat="1" ht="87.75" customHeight="1" x14ac:dyDescent="0.25">
      <c r="A34" s="127" t="s">
        <v>53</v>
      </c>
      <c r="B34" s="128" t="s">
        <v>54</v>
      </c>
      <c r="C34" s="129">
        <v>0</v>
      </c>
      <c r="D34" s="130">
        <v>0</v>
      </c>
      <c r="E34" s="130">
        <v>0</v>
      </c>
      <c r="F34" s="148">
        <f t="shared" si="3"/>
        <v>0</v>
      </c>
      <c r="G34" s="129">
        <f t="shared" si="8"/>
        <v>0</v>
      </c>
      <c r="H34" s="94">
        <f t="shared" si="7"/>
        <v>0</v>
      </c>
      <c r="I34" s="95">
        <f>229550242.39+2865005+7679621.6+457316133.93+3731101.08+2921181.12+934656770.76+660436.74+15701025.99</f>
        <v>1655081518.6100001</v>
      </c>
      <c r="J34" s="95">
        <v>0</v>
      </c>
      <c r="K34" s="129">
        <f>I34-J34</f>
        <v>1655081518.6100001</v>
      </c>
      <c r="L34" s="129">
        <f>G34-K34</f>
        <v>-1655081518.6100001</v>
      </c>
      <c r="M34" s="133" t="s">
        <v>26</v>
      </c>
    </row>
    <row r="35" spans="1:14" s="120" customFormat="1" ht="50.25" customHeight="1" x14ac:dyDescent="0.25">
      <c r="A35" s="113" t="s">
        <v>83</v>
      </c>
      <c r="B35" s="122" t="s">
        <v>84</v>
      </c>
      <c r="C35" s="123">
        <f>C36</f>
        <v>0</v>
      </c>
      <c r="D35" s="124">
        <f>D36</f>
        <v>0</v>
      </c>
      <c r="E35" s="124">
        <f>E36</f>
        <v>0</v>
      </c>
      <c r="F35" s="148">
        <f t="shared" si="3"/>
        <v>0</v>
      </c>
      <c r="G35" s="123">
        <f t="shared" si="8"/>
        <v>0</v>
      </c>
      <c r="H35" s="125">
        <f t="shared" si="7"/>
        <v>0</v>
      </c>
      <c r="I35" s="126">
        <f>I36</f>
        <v>2341372</v>
      </c>
      <c r="J35" s="126">
        <f>J38+J39</f>
        <v>336517647</v>
      </c>
      <c r="K35" s="123">
        <f t="shared" ref="K35:K37" si="11">I35-J35</f>
        <v>-334176275</v>
      </c>
      <c r="L35" s="123">
        <f t="shared" ref="L35:L37" si="12">G35-K35</f>
        <v>334176275</v>
      </c>
      <c r="M35" s="134" t="s">
        <v>26</v>
      </c>
    </row>
    <row r="36" spans="1:14" s="120" customFormat="1" ht="50.25" customHeight="1" x14ac:dyDescent="0.25">
      <c r="A36" s="113" t="s">
        <v>81</v>
      </c>
      <c r="B36" s="122" t="s">
        <v>82</v>
      </c>
      <c r="C36" s="123">
        <v>0</v>
      </c>
      <c r="D36" s="124">
        <v>0</v>
      </c>
      <c r="E36" s="124">
        <v>0</v>
      </c>
      <c r="F36" s="148">
        <f t="shared" si="3"/>
        <v>0</v>
      </c>
      <c r="G36" s="123">
        <f t="shared" si="8"/>
        <v>0</v>
      </c>
      <c r="H36" s="125">
        <f t="shared" si="7"/>
        <v>0</v>
      </c>
      <c r="I36" s="126">
        <f>I37</f>
        <v>2341372</v>
      </c>
      <c r="J36" s="126">
        <f>J38</f>
        <v>580000</v>
      </c>
      <c r="K36" s="123">
        <f t="shared" si="11"/>
        <v>1761372</v>
      </c>
      <c r="L36" s="123">
        <f t="shared" si="12"/>
        <v>-1761372</v>
      </c>
      <c r="M36" s="134" t="s">
        <v>26</v>
      </c>
    </row>
    <row r="37" spans="1:14" s="132" customFormat="1" ht="50.25" customHeight="1" x14ac:dyDescent="0.25">
      <c r="A37" s="127" t="s">
        <v>79</v>
      </c>
      <c r="B37" s="128" t="s">
        <v>80</v>
      </c>
      <c r="C37" s="129">
        <v>0</v>
      </c>
      <c r="D37" s="130">
        <v>0</v>
      </c>
      <c r="E37" s="130">
        <v>0</v>
      </c>
      <c r="F37" s="148">
        <f t="shared" si="3"/>
        <v>0</v>
      </c>
      <c r="G37" s="129">
        <f t="shared" si="8"/>
        <v>0</v>
      </c>
      <c r="H37" s="94">
        <f t="shared" si="7"/>
        <v>0</v>
      </c>
      <c r="I37" s="95">
        <v>2341372</v>
      </c>
      <c r="J37" s="95">
        <v>0</v>
      </c>
      <c r="K37" s="129">
        <f t="shared" si="11"/>
        <v>2341372</v>
      </c>
      <c r="L37" s="129">
        <f t="shared" si="12"/>
        <v>-2341372</v>
      </c>
      <c r="M37" s="133" t="s">
        <v>26</v>
      </c>
    </row>
    <row r="38" spans="1:14" s="132" customFormat="1" ht="50.25" customHeight="1" x14ac:dyDescent="0.25">
      <c r="A38" s="127" t="s">
        <v>98</v>
      </c>
      <c r="B38" s="128" t="s">
        <v>99</v>
      </c>
      <c r="C38" s="129">
        <v>0</v>
      </c>
      <c r="D38" s="130">
        <v>0</v>
      </c>
      <c r="E38" s="130">
        <v>0</v>
      </c>
      <c r="F38" s="148">
        <f t="shared" si="3"/>
        <v>0</v>
      </c>
      <c r="G38" s="129">
        <f t="shared" si="8"/>
        <v>0</v>
      </c>
      <c r="H38" s="94">
        <f t="shared" si="7"/>
        <v>0</v>
      </c>
      <c r="I38" s="95">
        <v>0</v>
      </c>
      <c r="J38" s="95">
        <v>580000</v>
      </c>
      <c r="K38" s="129">
        <f>G38-J38</f>
        <v>-580000</v>
      </c>
      <c r="L38" s="129">
        <f>G38-K38</f>
        <v>580000</v>
      </c>
      <c r="M38" s="133" t="s">
        <v>26</v>
      </c>
    </row>
    <row r="39" spans="1:14" s="132" customFormat="1" ht="50.25" customHeight="1" x14ac:dyDescent="0.25">
      <c r="A39" s="127" t="s">
        <v>96</v>
      </c>
      <c r="B39" s="128" t="s">
        <v>97</v>
      </c>
      <c r="C39" s="129">
        <v>0</v>
      </c>
      <c r="D39" s="130">
        <v>0</v>
      </c>
      <c r="E39" s="130">
        <v>0</v>
      </c>
      <c r="F39" s="148">
        <f t="shared" si="3"/>
        <v>0</v>
      </c>
      <c r="G39" s="129">
        <f t="shared" si="8"/>
        <v>0</v>
      </c>
      <c r="H39" s="94">
        <f t="shared" si="7"/>
        <v>0</v>
      </c>
      <c r="I39" s="95">
        <v>0</v>
      </c>
      <c r="J39" s="95">
        <f>J40</f>
        <v>335937647</v>
      </c>
      <c r="K39" s="129">
        <f>K40</f>
        <v>-335937647</v>
      </c>
      <c r="L39" s="129">
        <f>L40</f>
        <v>335937647</v>
      </c>
      <c r="M39" s="133" t="s">
        <v>26</v>
      </c>
    </row>
    <row r="40" spans="1:14" s="132" customFormat="1" ht="50.25" customHeight="1" x14ac:dyDescent="0.25">
      <c r="A40" s="127" t="s">
        <v>94</v>
      </c>
      <c r="B40" s="128" t="s">
        <v>95</v>
      </c>
      <c r="C40" s="129">
        <v>0</v>
      </c>
      <c r="D40" s="130">
        <v>0</v>
      </c>
      <c r="E40" s="130">
        <v>0</v>
      </c>
      <c r="F40" s="148">
        <f t="shared" si="3"/>
        <v>0</v>
      </c>
      <c r="G40" s="129">
        <f t="shared" si="8"/>
        <v>0</v>
      </c>
      <c r="H40" s="94">
        <f t="shared" si="7"/>
        <v>0</v>
      </c>
      <c r="I40" s="95">
        <v>0</v>
      </c>
      <c r="J40" s="95">
        <v>335937647</v>
      </c>
      <c r="K40" s="129">
        <f>I40-J40</f>
        <v>-335937647</v>
      </c>
      <c r="L40" s="129">
        <f>G40-K40</f>
        <v>335937647</v>
      </c>
      <c r="M40" s="133" t="s">
        <v>26</v>
      </c>
    </row>
    <row r="41" spans="1:14" s="9" customFormat="1" ht="24.95" customHeight="1" x14ac:dyDescent="0.25">
      <c r="A41" s="107">
        <v>4</v>
      </c>
      <c r="B41" s="108" t="s">
        <v>55</v>
      </c>
      <c r="C41" s="109">
        <f>C42+C43+C44</f>
        <v>5588001521117</v>
      </c>
      <c r="D41" s="109">
        <f>D42+D43+D44</f>
        <v>0</v>
      </c>
      <c r="E41" s="109">
        <v>0</v>
      </c>
      <c r="F41" s="137">
        <f t="shared" si="3"/>
        <v>0</v>
      </c>
      <c r="G41" s="109">
        <f t="shared" si="8"/>
        <v>5588001521117</v>
      </c>
      <c r="H41" s="110">
        <f t="shared" si="7"/>
        <v>0.96802624319500263</v>
      </c>
      <c r="I41" s="111">
        <f>I42+I43+I44</f>
        <v>1137348359787.25</v>
      </c>
      <c r="J41" s="111">
        <f>SUM(J42:J44)</f>
        <v>0</v>
      </c>
      <c r="K41" s="109">
        <f t="shared" si="4"/>
        <v>1137348359787.25</v>
      </c>
      <c r="L41" s="109">
        <f>L42+L43+L44</f>
        <v>4450653161329.75</v>
      </c>
      <c r="M41" s="112">
        <f>+K41/G41</f>
        <v>0.2035340104130649</v>
      </c>
    </row>
    <row r="42" spans="1:14" s="13" customFormat="1" ht="24.95" customHeight="1" x14ac:dyDescent="0.25">
      <c r="A42" s="89">
        <v>41</v>
      </c>
      <c r="B42" s="90" t="s">
        <v>56</v>
      </c>
      <c r="C42" s="91">
        <v>1451042370</v>
      </c>
      <c r="D42" s="92">
        <v>0</v>
      </c>
      <c r="E42" s="92">
        <v>0</v>
      </c>
      <c r="F42" s="148">
        <f t="shared" si="3"/>
        <v>0</v>
      </c>
      <c r="G42" s="91">
        <f t="shared" si="8"/>
        <v>1451042370</v>
      </c>
      <c r="H42" s="94">
        <f>G42/$G$45</f>
        <v>2.5136841656891578E-4</v>
      </c>
      <c r="I42" s="95">
        <v>0</v>
      </c>
      <c r="J42" s="95">
        <v>0</v>
      </c>
      <c r="K42" s="91">
        <f>I42-J42</f>
        <v>0</v>
      </c>
      <c r="L42" s="96">
        <f>G42-K42</f>
        <v>1451042370</v>
      </c>
      <c r="M42" s="97">
        <f>+K42/G42</f>
        <v>0</v>
      </c>
    </row>
    <row r="43" spans="1:14" s="13" customFormat="1" ht="24.95" customHeight="1" x14ac:dyDescent="0.25">
      <c r="A43" s="89">
        <v>42</v>
      </c>
      <c r="B43" s="90" t="s">
        <v>57</v>
      </c>
      <c r="C43" s="98">
        <v>1167604335047</v>
      </c>
      <c r="D43" s="99">
        <v>0</v>
      </c>
      <c r="E43" s="99">
        <v>0</v>
      </c>
      <c r="F43" s="148">
        <f t="shared" si="3"/>
        <v>0</v>
      </c>
      <c r="G43" s="91">
        <f t="shared" si="8"/>
        <v>1167604335047</v>
      </c>
      <c r="H43" s="94">
        <f t="shared" si="7"/>
        <v>0.20226759669310429</v>
      </c>
      <c r="I43" s="95">
        <v>792516303980</v>
      </c>
      <c r="J43" s="95">
        <v>0</v>
      </c>
      <c r="K43" s="96">
        <f>I43-J43</f>
        <v>792516303980</v>
      </c>
      <c r="L43" s="96">
        <f>G43-K43</f>
        <v>375088031067</v>
      </c>
      <c r="M43" s="97">
        <f>+K43/G43</f>
        <v>0.67875416371085895</v>
      </c>
    </row>
    <row r="44" spans="1:14" s="13" customFormat="1" ht="24.95" customHeight="1" thickBot="1" x14ac:dyDescent="0.3">
      <c r="A44" s="101">
        <v>43</v>
      </c>
      <c r="B44" s="102" t="s">
        <v>58</v>
      </c>
      <c r="C44" s="103">
        <v>4418946143700</v>
      </c>
      <c r="D44" s="104">
        <v>0</v>
      </c>
      <c r="E44" s="104">
        <v>0</v>
      </c>
      <c r="F44" s="148">
        <f t="shared" si="3"/>
        <v>0</v>
      </c>
      <c r="G44" s="103">
        <f t="shared" si="8"/>
        <v>4418946143700</v>
      </c>
      <c r="H44" s="94">
        <f t="shared" si="7"/>
        <v>0.76550727808532948</v>
      </c>
      <c r="I44" s="105">
        <v>344832055807.24988</v>
      </c>
      <c r="J44" s="105">
        <v>0</v>
      </c>
      <c r="K44" s="103">
        <f>I44-J44</f>
        <v>344832055807.24988</v>
      </c>
      <c r="L44" s="106">
        <f>G44-K44</f>
        <v>4074114087892.75</v>
      </c>
      <c r="M44" s="97">
        <f>+K44/G44</f>
        <v>7.8034908006034381E-2</v>
      </c>
      <c r="N44" s="12"/>
    </row>
    <row r="45" spans="1:14" s="6" customFormat="1" ht="35.25" customHeight="1" thickTop="1" thickBot="1" x14ac:dyDescent="0.3">
      <c r="A45" s="157" t="s">
        <v>59</v>
      </c>
      <c r="B45" s="158"/>
      <c r="C45" s="76">
        <f>C8+C41</f>
        <v>5772572345429</v>
      </c>
      <c r="D45" s="76">
        <f>D8+D41</f>
        <v>0</v>
      </c>
      <c r="E45" s="76">
        <f>E8+E41</f>
        <v>0</v>
      </c>
      <c r="F45" s="76">
        <f t="shared" si="3"/>
        <v>0</v>
      </c>
      <c r="G45" s="76">
        <f>G8+G41</f>
        <v>5772572345429</v>
      </c>
      <c r="H45" s="84">
        <f t="shared" si="7"/>
        <v>1</v>
      </c>
      <c r="I45" s="76">
        <f>I8+I41</f>
        <v>1274957121490.96</v>
      </c>
      <c r="J45" s="76">
        <f>J8+J41</f>
        <v>395233972</v>
      </c>
      <c r="K45" s="76">
        <f>K8+K41</f>
        <v>1274561887518.96</v>
      </c>
      <c r="L45" s="76">
        <f>L8+L41</f>
        <v>4498010457910.04</v>
      </c>
      <c r="M45" s="88">
        <f>+K45/G45</f>
        <v>0.2207961739151211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3" customFormat="1" ht="16.5" customHeight="1" x14ac:dyDescent="0.25">
      <c r="A47" s="154" t="s">
        <v>108</v>
      </c>
      <c r="D47" s="6"/>
      <c r="E47" s="6"/>
      <c r="F47" s="6"/>
      <c r="H47" s="81"/>
      <c r="I47" s="7"/>
      <c r="J47" s="7"/>
      <c r="K47" s="7"/>
      <c r="L47" s="7"/>
      <c r="M47" s="81"/>
    </row>
    <row r="48" spans="1:14" s="23" customFormat="1" ht="17.25" customHeight="1" x14ac:dyDescent="0.25">
      <c r="A48" s="154" t="s">
        <v>105</v>
      </c>
      <c r="D48" s="6"/>
      <c r="E48" s="6"/>
      <c r="F48" s="6"/>
      <c r="I48" s="7"/>
      <c r="J48" s="7"/>
      <c r="K48" s="7"/>
      <c r="L48" s="7"/>
    </row>
    <row r="49" spans="1:12" s="23" customFormat="1" x14ac:dyDescent="0.25">
      <c r="A49" s="24"/>
      <c r="D49" s="6"/>
      <c r="E49" s="6"/>
      <c r="F49" s="6"/>
      <c r="G49" s="7"/>
      <c r="I49" s="7"/>
      <c r="J49" s="7"/>
      <c r="K49" s="7"/>
      <c r="L49" s="7"/>
    </row>
    <row r="50" spans="1:12" s="23" customFormat="1" x14ac:dyDescent="0.25">
      <c r="A50" s="24"/>
      <c r="D50" s="6"/>
      <c r="E50" s="6"/>
      <c r="F50" s="6"/>
      <c r="I50" s="7"/>
      <c r="J50" s="7"/>
      <c r="K50" s="7"/>
      <c r="L50" s="7"/>
    </row>
    <row r="51" spans="1:12" s="23" customFormat="1" ht="15.75" x14ac:dyDescent="0.25">
      <c r="A51" s="24"/>
      <c r="C51" s="155"/>
      <c r="D51" s="79"/>
      <c r="E51" s="79"/>
      <c r="F51" s="79"/>
      <c r="G51" s="13"/>
      <c r="H51" s="13"/>
      <c r="I51" s="13"/>
      <c r="J51" s="12"/>
      <c r="K51" s="149"/>
      <c r="L51" s="12"/>
    </row>
    <row r="52" spans="1:12" s="23" customFormat="1" x14ac:dyDescent="0.25">
      <c r="A52" s="24"/>
      <c r="D52" s="6"/>
      <c r="E52" s="6"/>
      <c r="F52" s="6"/>
      <c r="J52" s="7"/>
      <c r="L52" s="7"/>
    </row>
    <row r="53" spans="1:12" s="23" customFormat="1" x14ac:dyDescent="0.25">
      <c r="A53" s="24"/>
      <c r="D53" s="6"/>
      <c r="E53" s="6"/>
      <c r="F53" s="6"/>
      <c r="J53" s="7"/>
    </row>
    <row r="54" spans="1:12" s="23" customFormat="1" x14ac:dyDescent="0.25">
      <c r="A54" s="24"/>
      <c r="D54" s="6"/>
      <c r="E54" s="6"/>
      <c r="F54" s="6"/>
      <c r="J54" s="7"/>
    </row>
    <row r="55" spans="1:12" s="23" customFormat="1" x14ac:dyDescent="0.25">
      <c r="A55" s="24"/>
      <c r="D55" s="6"/>
      <c r="E55" s="6"/>
      <c r="F55" s="6"/>
      <c r="J55" s="7"/>
    </row>
    <row r="56" spans="1:12" s="23" customFormat="1" x14ac:dyDescent="0.25">
      <c r="A56" s="24"/>
      <c r="D56" s="6"/>
      <c r="E56" s="6"/>
      <c r="F56" s="6"/>
      <c r="J56" s="7"/>
    </row>
    <row r="57" spans="1:12" s="23" customFormat="1" x14ac:dyDescent="0.25">
      <c r="A57" s="24"/>
      <c r="D57" s="6"/>
      <c r="E57" s="6"/>
      <c r="F57" s="6"/>
      <c r="J57" s="7"/>
    </row>
    <row r="58" spans="1:12" s="23" customFormat="1" x14ac:dyDescent="0.25">
      <c r="A58" s="2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ENE 2022</vt:lpstr>
      <vt:lpstr>FEB 2022</vt:lpstr>
      <vt:lpstr>MAR 2022</vt:lpstr>
      <vt:lpstr>ABR 2022</vt:lpstr>
      <vt:lpstr>MAYO 2022</vt:lpstr>
      <vt:lpstr>JUNIO 2022</vt:lpstr>
      <vt:lpstr>JULIO 2022 </vt:lpstr>
      <vt:lpstr>AGOSTO 2022</vt:lpstr>
      <vt:lpstr>SEPTIEMBRE 2022</vt:lpstr>
      <vt:lpstr>'ABR 2022'!Área_de_impresión</vt:lpstr>
      <vt:lpstr>'AGOSTO 2022'!Área_de_impresión</vt:lpstr>
      <vt:lpstr>'ENE 2022'!Área_de_impresión</vt:lpstr>
      <vt:lpstr>'FEB 2022'!Área_de_impresión</vt:lpstr>
      <vt:lpstr>'JULIO 2022 '!Área_de_impresión</vt:lpstr>
      <vt:lpstr>'JUNIO 2022'!Área_de_impresión</vt:lpstr>
      <vt:lpstr>'MAR 2022'!Área_de_impresión</vt:lpstr>
      <vt:lpstr>'MAYO 2022'!Área_de_impresión</vt:lpstr>
      <vt:lpstr>'SEPTIEMBRE 2022'!Área_de_impresión</vt:lpstr>
      <vt:lpstr>'ABR 2022'!Títulos_a_imprimir</vt:lpstr>
      <vt:lpstr>'AGOSTO 2022'!Títulos_a_imprimir</vt:lpstr>
      <vt:lpstr>'ENE 2022'!Títulos_a_imprimir</vt:lpstr>
      <vt:lpstr>'FEB 2022'!Títulos_a_imprimir</vt:lpstr>
      <vt:lpstr>'JULIO 2022 '!Títulos_a_imprimir</vt:lpstr>
      <vt:lpstr>'JUNIO 2022'!Títulos_a_imprimir</vt:lpstr>
      <vt:lpstr>'MAR 2022'!Títulos_a_imprimir</vt:lpstr>
      <vt:lpstr>'MAYO 2022'!Títulos_a_imprimir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2022-09-19T14:57:59Z</cp:lastPrinted>
  <dcterms:created xsi:type="dcterms:W3CDTF">2022-02-16T16:47:33Z</dcterms:created>
  <dcterms:modified xsi:type="dcterms:W3CDTF">2022-10-24T14:24:22Z</dcterms:modified>
</cp:coreProperties>
</file>