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F592B508-ADD6-4931-9F56-6B6F7D716217}" xr6:coauthVersionLast="47" xr6:coauthVersionMax="47" xr10:uidLastSave="{00000000-0000-0000-0000-000000000000}"/>
  <bookViews>
    <workbookView xWindow="-120" yWindow="-120" windowWidth="20730" windowHeight="11160" firstSheet="17" activeTab="20"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RESERVAS ENERO 2022" sheetId="2" r:id="rId8"/>
    <sheet name="RESERVAS FEBRERO 2022" sheetId="6" r:id="rId9"/>
    <sheet name="RESERVAS MARZO 2022" sheetId="10" r:id="rId10"/>
    <sheet name="RESERVAS ABRIL 2022" sheetId="16" r:id="rId11"/>
    <sheet name="RESERVAS MAYO 2022" sheetId="18" r:id="rId12"/>
    <sheet name="RESERVAS JUNIO 2022" sheetId="21" r:id="rId13"/>
    <sheet name="RESERVAS JULIO 2022" sheetId="26" r:id="rId14"/>
    <sheet name="CXP ENERO 2022" sheetId="3" r:id="rId15"/>
    <sheet name="CXP FEBRERO 2022" sheetId="7" r:id="rId16"/>
    <sheet name="CXP MARZO 2022" sheetId="8" r:id="rId17"/>
    <sheet name="CXP ABRIL 2022" sheetId="15" r:id="rId18"/>
    <sheet name="CXP MAYO  2022 " sheetId="19" r:id="rId19"/>
    <sheet name="CXP EXCEL JUNIO " sheetId="22" r:id="rId20"/>
    <sheet name="CXP EXCEL JULIO" sheetId="27" r:id="rId21"/>
  </sheets>
  <definedNames>
    <definedName name="_xlnm._FilterDatabase" localSheetId="17" hidden="1">'CXP ABRIL 2022'!$A$5:$F$86</definedName>
    <definedName name="_xlnm._FilterDatabase" localSheetId="14" hidden="1">'CXP ENERO 2022'!$A$5:$F$69</definedName>
    <definedName name="_xlnm._FilterDatabase" localSheetId="20" hidden="1">'CXP EXCEL JULIO'!$A$5:$F$86</definedName>
    <definedName name="_xlnm._FilterDatabase" localSheetId="19" hidden="1">'CXP EXCEL JUNIO '!$A$5:$F$86</definedName>
    <definedName name="_xlnm._FilterDatabase" localSheetId="15" hidden="1">'CXP FEBRERO 2022'!$A$5:$F$86</definedName>
    <definedName name="_xlnm._FilterDatabase" localSheetId="16" hidden="1">'CXP MARZO 2022'!$A$5:$F$86</definedName>
    <definedName name="_xlnm._FilterDatabase" localSheetId="18" hidden="1">'CXP MAYO  2022 '!$A$5:$F$86</definedName>
    <definedName name="_xlnm._FilterDatabase" localSheetId="3" hidden="1">'GASTOS VIGENCIA ABRIL 2022 '!$A$1:$AC$292</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10" hidden="1">'RESERVAS ABRIL 2022'!$A$8:$O$140</definedName>
    <definedName name="_xlnm._FilterDatabase" localSheetId="7" hidden="1">'RESERVAS ENERO 2022'!$A$4:$N$107</definedName>
    <definedName name="_xlnm._FilterDatabase" localSheetId="8" hidden="1">'RESERVAS FEBRERO 2022'!$A$8:$O$140</definedName>
    <definedName name="_xlnm._FilterDatabase" localSheetId="13" hidden="1">'RESERVAS JULIO 2022'!$A$8:$O$140</definedName>
    <definedName name="_xlnm._FilterDatabase" localSheetId="12" hidden="1">'RESERVAS JUNIO 2022'!$A$8:$O$140</definedName>
    <definedName name="_xlnm._FilterDatabase" localSheetId="9" hidden="1">'RESERVAS MARZO 2022'!$A$8:$O$140</definedName>
    <definedName name="_xlnm._FilterDatabase" localSheetId="11" hidden="1">'RESERVAS MAYO 2022'!$A$8:$O$140</definedName>
    <definedName name="_xlnm.Print_Area" localSheetId="17">'CXP ABRIL 2022'!$A$1:$K$88</definedName>
    <definedName name="_xlnm.Print_Area" localSheetId="14">'CXP ENERO 2022'!$A$1:$K$71</definedName>
    <definedName name="_xlnm.Print_Area" localSheetId="20">'CXP EXCEL JULIO'!$A$1:$K$88</definedName>
    <definedName name="_xlnm.Print_Area" localSheetId="19">'CXP EXCEL JUNIO '!$A$1:$K$88</definedName>
    <definedName name="_xlnm.Print_Area" localSheetId="15">'CXP FEBRERO 2022'!$A$1:$K$88</definedName>
    <definedName name="_xlnm.Print_Area" localSheetId="16">'CXP MARZO 2022'!$A$1:$K$88</definedName>
    <definedName name="_xlnm.Print_Area" localSheetId="18">'CXP MAYO  2022 '!$A$1:$K$88</definedName>
    <definedName name="_xlnm.Print_Area" localSheetId="3">'GASTOS VIGENCIA ABRIL 2022 '!$A$1:$N$292</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10">'RESERVAS ABRIL 2022'!$A$8:$O$140</definedName>
    <definedName name="_xlnm.Print_Area" localSheetId="7">'RESERVAS ENERO 2022'!$A$1:$O$110</definedName>
    <definedName name="_xlnm.Print_Area" localSheetId="8">'RESERVAS FEBRERO 2022'!$A$8:$O$140</definedName>
    <definedName name="_xlnm.Print_Area" localSheetId="13">'RESERVAS JULIO 2022'!$A$8:$O$140</definedName>
    <definedName name="_xlnm.Print_Area" localSheetId="12">'RESERVAS JUNIO 2022'!$A$8:$O$140</definedName>
    <definedName name="_xlnm.Print_Area" localSheetId="9">'RESERVAS MARZO 2022'!$A$8:$O$140</definedName>
    <definedName name="_xlnm.Print_Area" localSheetId="11">'RESERVAS MAYO 2022'!$A$8:$O$140</definedName>
    <definedName name="_xlnm.Print_Titles" localSheetId="17">'CXP ABRIL 2022'!$A:$E,'CXP ABRIL 2022'!$1:$8</definedName>
    <definedName name="_xlnm.Print_Titles" localSheetId="14">'CXP ENERO 2022'!$A:$E,'CXP ENERO 2022'!$1:$8</definedName>
    <definedName name="_xlnm.Print_Titles" localSheetId="20">'CXP EXCEL JULIO'!$A:$E,'CXP EXCEL JULIO'!$1:$8</definedName>
    <definedName name="_xlnm.Print_Titles" localSheetId="19">'CXP EXCEL JUNIO '!$A:$E,'CXP EXCEL JUNIO '!$1:$8</definedName>
    <definedName name="_xlnm.Print_Titles" localSheetId="15">'CXP FEBRERO 2022'!$A:$E,'CXP FEBRERO 2022'!$1:$8</definedName>
    <definedName name="_xlnm.Print_Titles" localSheetId="16">'CXP MARZO 2022'!$A:$E,'CXP MARZO 2022'!$1:$8</definedName>
    <definedName name="_xlnm.Print_Titles" localSheetId="18">'CXP MAYO  2022 '!$A:$E,'CXP MAYO  2022 '!$1:$8</definedName>
    <definedName name="_xlnm.Print_Titles" localSheetId="3">'GASTOS VIGENCIA ABRIL 2022 '!$A:$E,'GASTOS VIGENCIA ABRIL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10">'RESERVAS ABRIL 2022'!$1:$7</definedName>
    <definedName name="_xlnm.Print_Titles" localSheetId="7">'RESERVAS ENERO 2022'!$A:$E,'RESERVAS ENERO 2022'!$1:$7</definedName>
    <definedName name="_xlnm.Print_Titles" localSheetId="8">'RESERVAS FEBRERO 2022'!$1:$7</definedName>
    <definedName name="_xlnm.Print_Titles" localSheetId="13">'RESERVAS JULIO 2022'!$1:$7</definedName>
    <definedName name="_xlnm.Print_Titles" localSheetId="12">'RESERVAS JUNIO 2022'!$1:$7</definedName>
    <definedName name="_xlnm.Print_Titles" localSheetId="9">'RESERVAS MARZO 2022'!$1:$7</definedName>
    <definedName name="_xlnm.Print_Titles" localSheetId="11">'RESERVAS MAYO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<sst xmlns="http://schemas.openxmlformats.org/spreadsheetml/2006/main" count="14369" uniqueCount="596">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</sst>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4"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84">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5" xfId="4" applyNumberFormat="1" applyFont="1" applyFill="1" applyBorder="1" applyAlignment="1">
      <alignment horizontal="center" vertical="center" wrapText="1"/>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4"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7" customFormat="1" ht="23.25" x14ac:dyDescent="0.25">
      <c r="A1" s="246" t="s">
        <v>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220</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I4" s="108"/>
      <c r="J4" s="108"/>
      <c r="K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105" t="s">
        <v>235</v>
      </c>
      <c r="H6" s="105" t="s">
        <v>236</v>
      </c>
      <c r="I6" s="105" t="s">
        <v>237</v>
      </c>
      <c r="J6" s="105" t="s">
        <v>238</v>
      </c>
      <c r="K6" s="105" t="s">
        <v>239</v>
      </c>
      <c r="L6" s="263"/>
      <c r="M6" s="265"/>
      <c r="N6" s="265"/>
      <c r="O6" s="256"/>
      <c r="P6" s="256"/>
      <c r="Q6" s="256"/>
      <c r="R6" s="256"/>
      <c r="S6" s="256"/>
      <c r="T6" s="256"/>
      <c r="U6" s="256"/>
      <c r="V6" s="256"/>
      <c r="W6" s="256"/>
      <c r="X6" s="106" t="s">
        <v>240</v>
      </c>
      <c r="Y6" s="106" t="s">
        <v>241</v>
      </c>
      <c r="Z6" s="106" t="s">
        <v>242</v>
      </c>
      <c r="AA6" s="106"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3">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4">
        <f t="shared" ref="AB7:AB34" si="7">+V7/T7</f>
        <v>0.80432876875323478</v>
      </c>
    </row>
    <row r="8" spans="1:28" ht="27" customHeight="1" x14ac:dyDescent="0.25">
      <c r="A8" s="16" t="s">
        <v>245</v>
      </c>
      <c r="B8" s="17"/>
      <c r="C8" s="17"/>
      <c r="D8" s="17"/>
      <c r="E8" s="18" t="s">
        <v>246</v>
      </c>
      <c r="F8" s="115">
        <f>+F9</f>
        <v>51464345000</v>
      </c>
      <c r="G8" s="115">
        <f>+G9</f>
        <v>0</v>
      </c>
      <c r="H8" s="115">
        <f>+H9</f>
        <v>0</v>
      </c>
      <c r="I8" s="115">
        <f>+I9</f>
        <v>0</v>
      </c>
      <c r="J8" s="115">
        <f>+J9</f>
        <v>0</v>
      </c>
      <c r="K8" s="115">
        <f t="shared" si="0"/>
        <v>0</v>
      </c>
      <c r="L8" s="115">
        <f>+L9</f>
        <v>51464345000</v>
      </c>
      <c r="M8" s="116">
        <f t="shared" si="1"/>
        <v>8.915322653470413E-3</v>
      </c>
      <c r="N8" s="115">
        <f t="shared" ref="N8:W8" si="8">+N9</f>
        <v>2282058000</v>
      </c>
      <c r="O8" s="115">
        <f t="shared" si="8"/>
        <v>49182287000</v>
      </c>
      <c r="P8" s="115">
        <f>+P9</f>
        <v>2282058000</v>
      </c>
      <c r="Q8" s="115">
        <f>+Q9</f>
        <v>3439271416.3200006</v>
      </c>
      <c r="R8" s="115">
        <f>+R9</f>
        <v>48025073583.68</v>
      </c>
      <c r="S8" s="115">
        <f t="shared" si="8"/>
        <v>45743015583.68</v>
      </c>
      <c r="T8" s="115">
        <f t="shared" si="8"/>
        <v>3439271416.3200006</v>
      </c>
      <c r="U8" s="115">
        <f t="shared" si="8"/>
        <v>0</v>
      </c>
      <c r="V8" s="115">
        <f t="shared" si="8"/>
        <v>2544051072.3200006</v>
      </c>
      <c r="W8" s="115">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7">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7">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7">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8">
        <f>+F12+K12</f>
        <v>24891309551</v>
      </c>
      <c r="M12" s="117">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8">
        <f t="shared" ref="L13:L20" si="17">+F13+K13</f>
        <v>1976608680</v>
      </c>
      <c r="M13" s="119">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8">
        <f t="shared" si="17"/>
        <v>3991193</v>
      </c>
      <c r="M14" s="120">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8">
        <f t="shared" si="17"/>
        <v>4218200</v>
      </c>
      <c r="M15" s="120">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8">
        <f t="shared" si="17"/>
        <v>1317739120</v>
      </c>
      <c r="M16" s="119">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8">
        <f t="shared" si="17"/>
        <v>859861479</v>
      </c>
      <c r="M17" s="119">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8">
        <f t="shared" si="17"/>
        <v>129930180</v>
      </c>
      <c r="M18" s="121">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8">
        <f t="shared" si="17"/>
        <v>2109645697</v>
      </c>
      <c r="M19" s="119">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8">
        <f t="shared" si="17"/>
        <v>1650173900</v>
      </c>
      <c r="M20" s="119">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7">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8">
        <f t="shared" ref="L22:L28" si="20">+F22+K22</f>
        <v>3715862224</v>
      </c>
      <c r="M22" s="119">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8">
        <f t="shared" si="20"/>
        <v>2627749752</v>
      </c>
      <c r="M23" s="119">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8">
        <f t="shared" si="20"/>
        <v>2520758848</v>
      </c>
      <c r="M24" s="119">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8">
        <f t="shared" si="20"/>
        <v>1291042158</v>
      </c>
      <c r="M25" s="119">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8">
        <f t="shared" si="20"/>
        <v>153073328</v>
      </c>
      <c r="M26" s="121">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8">
        <f t="shared" si="20"/>
        <v>968339892</v>
      </c>
      <c r="M27" s="119">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8">
        <f t="shared" si="20"/>
        <v>645611798</v>
      </c>
      <c r="M28" s="119">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7">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2">
        <f>+L31+L32+L33</f>
        <v>2014091242</v>
      </c>
      <c r="M30" s="117">
        <f t="shared" si="18"/>
        <v>3.4890705936234026E-4</v>
      </c>
      <c r="N30" s="23">
        <f t="shared" ref="N30:W30" si="26">+N31+N32+N33</f>
        <v>0</v>
      </c>
      <c r="O30" s="23">
        <f t="shared" si="26"/>
        <v>2014091242</v>
      </c>
      <c r="P30" s="122">
        <f>+P31+P32+P33</f>
        <v>0</v>
      </c>
      <c r="Q30" s="122">
        <f>+Q31+Q32+Q33</f>
        <v>76337107</v>
      </c>
      <c r="R30" s="122">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8">
        <f t="shared" ref="L31:L36" si="27">+F31+K31</f>
        <v>750824259</v>
      </c>
      <c r="M31" s="119">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8">
        <f t="shared" si="27"/>
        <v>1055441724</v>
      </c>
      <c r="M32" s="119">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8">
        <f t="shared" si="27"/>
        <v>207825259</v>
      </c>
      <c r="M33" s="121">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8">
        <f t="shared" si="27"/>
        <v>2176888008</v>
      </c>
      <c r="M34" s="119">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8">
        <f t="shared" si="27"/>
        <v>125391750</v>
      </c>
      <c r="M35" s="121">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7">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7">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7">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3">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4">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20">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20">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20">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3">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1">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1">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20">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5">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5">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20">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7">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7">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5">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5">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5">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5">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9">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9">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7">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9">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9">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20">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7">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9">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9">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9">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9">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1">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9">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7">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1">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1">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20">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1">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1">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3">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3">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7">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7">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9">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3">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3">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3">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1">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1">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3">
        <f t="shared" si="81"/>
        <v>2.5136841656891578E-4</v>
      </c>
      <c r="N86" s="34">
        <v>0</v>
      </c>
      <c r="O86" s="34">
        <v>0</v>
      </c>
      <c r="P86" s="126">
        <f t="shared" si="86"/>
        <v>1451042370</v>
      </c>
      <c r="Q86" s="34">
        <v>0</v>
      </c>
      <c r="R86" s="126">
        <f t="shared" ref="R86:R87" si="88">+L86-Q86</f>
        <v>1451042370</v>
      </c>
      <c r="S86" s="34">
        <f t="shared" ref="S86:S87" si="89">O86-Q86</f>
        <v>0</v>
      </c>
      <c r="T86" s="34">
        <v>0</v>
      </c>
      <c r="U86" s="126">
        <f t="shared" ref="U86:U87" si="90">+Q86-T86</f>
        <v>0</v>
      </c>
      <c r="V86" s="34">
        <v>0</v>
      </c>
      <c r="W86" s="127">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3">
        <f t="shared" si="81"/>
        <v>1.3221828230604502E-3</v>
      </c>
      <c r="N87" s="34">
        <v>0</v>
      </c>
      <c r="O87" s="34">
        <v>9500000</v>
      </c>
      <c r="P87" s="126">
        <f t="shared" si="86"/>
        <v>7622896000</v>
      </c>
      <c r="Q87" s="34">
        <v>1394363.17</v>
      </c>
      <c r="R87" s="126">
        <f t="shared" si="88"/>
        <v>7631001636.8299999</v>
      </c>
      <c r="S87" s="34">
        <f t="shared" si="89"/>
        <v>8105636.8300000001</v>
      </c>
      <c r="T87" s="34">
        <v>0</v>
      </c>
      <c r="U87" s="126">
        <f t="shared" si="90"/>
        <v>1394363.17</v>
      </c>
      <c r="V87" s="34">
        <v>0</v>
      </c>
      <c r="W87" s="127">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7">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7">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8" t="s">
        <v>356</v>
      </c>
      <c r="F90" s="42">
        <v>14051472000</v>
      </c>
      <c r="G90" s="42">
        <v>0</v>
      </c>
      <c r="H90" s="42">
        <v>0</v>
      </c>
      <c r="I90" s="42"/>
      <c r="J90" s="42">
        <v>0</v>
      </c>
      <c r="K90" s="42">
        <f t="shared" si="68"/>
        <v>0</v>
      </c>
      <c r="L90" s="42">
        <f>+F90+K90</f>
        <v>14051472000</v>
      </c>
      <c r="M90" s="129">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30">
        <f t="shared" si="74"/>
        <v>0</v>
      </c>
      <c r="Y90" s="130">
        <f t="shared" si="75"/>
        <v>0</v>
      </c>
      <c r="Z90" s="130">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3">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4"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7">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1"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7">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1"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7">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1"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7">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30">
        <f t="shared" ref="X95:X158" si="100">+Q95/L95</f>
        <v>0</v>
      </c>
      <c r="Y95" s="130">
        <f t="shared" ref="Y95:Y158" si="101">+T95/L95</f>
        <v>0</v>
      </c>
      <c r="Z95" s="130">
        <f t="shared" si="99"/>
        <v>0</v>
      </c>
      <c r="AA95" s="24" t="s">
        <v>267</v>
      </c>
      <c r="AB95" s="131"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7">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1" t="s">
        <v>267</v>
      </c>
    </row>
    <row r="97" spans="1:28" ht="23.25" customHeight="1" thickBot="1" x14ac:dyDescent="0.3">
      <c r="A97" s="40" t="s">
        <v>369</v>
      </c>
      <c r="B97" s="41" t="s">
        <v>67</v>
      </c>
      <c r="C97" s="41">
        <v>11</v>
      </c>
      <c r="D97" s="41" t="s">
        <v>13</v>
      </c>
      <c r="E97" s="128" t="s">
        <v>370</v>
      </c>
      <c r="F97" s="28">
        <v>1027817755000</v>
      </c>
      <c r="G97" s="43">
        <v>0</v>
      </c>
      <c r="H97" s="43">
        <v>0</v>
      </c>
      <c r="I97" s="43">
        <v>0</v>
      </c>
      <c r="J97" s="43">
        <v>0</v>
      </c>
      <c r="K97" s="43">
        <f t="shared" si="68"/>
        <v>0</v>
      </c>
      <c r="L97" s="43">
        <f>+F97+K97</f>
        <v>1027817755000</v>
      </c>
      <c r="M97" s="129">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30">
        <f t="shared" si="100"/>
        <v>0</v>
      </c>
      <c r="Y97" s="130">
        <f t="shared" si="101"/>
        <v>0</v>
      </c>
      <c r="Z97" s="130">
        <f t="shared" si="99"/>
        <v>0</v>
      </c>
      <c r="AA97" s="30" t="s">
        <v>267</v>
      </c>
      <c r="AB97" s="130"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3">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6">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7">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7">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7">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7">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9">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30">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7">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7">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7">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9">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30"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7">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7">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7">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9">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7">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7">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7">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9">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30">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7">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7">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7">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9">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30">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7">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7">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7">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9">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30">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7">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7">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7">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9">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30">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7">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7">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7">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9">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30">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7">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7">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7">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9">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30">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7">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7">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7">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9">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30">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7">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1">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7">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1">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7">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1">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7">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30">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7">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1">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7">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1">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7">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1">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9">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30">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7">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1">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7">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1">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7">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1">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9">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1">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7">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1">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7">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1">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7">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1">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9">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30">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7">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1">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7">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1">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7">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1">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9">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30">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7">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1">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7">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1">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7">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1">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9">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30">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7">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1">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7">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1">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7">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1">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9">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30">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7">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1">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7">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1">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7">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1">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9">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30">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7">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1">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7">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1">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7">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1">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9">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30">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7">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1">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7">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1">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7">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1">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9">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30">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7">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1">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7">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1">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7">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1">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9">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30">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7">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1">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7">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1">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7">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1">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9">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30">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7">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7">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7">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9">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30"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7">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2">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7">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7">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1" t="s">
        <v>267</v>
      </c>
      <c r="AB195" s="131"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9">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30" t="s">
        <v>267</v>
      </c>
      <c r="AB196" s="130"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7">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7">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30"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7">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9">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30"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7">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7">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7">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7">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7">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9">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30">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7">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7">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7">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9">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30"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7">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7">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7">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7">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7">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9">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30"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7">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7">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30"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7">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7">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7">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9">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30">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7">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7">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7">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7">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7">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9">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30"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7">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7">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7">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9">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7">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7">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7">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7">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7">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9">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30"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7">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1">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7">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1">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3">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3">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3">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1">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30">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7">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7">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7">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9">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30">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7">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9">
        <f t="shared" si="181"/>
        <v>3.4646599129826341E-3</v>
      </c>
      <c r="N250" s="133">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30"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9">
        <f t="shared" si="181"/>
        <v>1.732329956491317E-3</v>
      </c>
      <c r="N251" s="133">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30"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7">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7">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7">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9">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30">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7">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7">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7">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4">
        <v>1000000000</v>
      </c>
      <c r="G259" s="42">
        <v>0</v>
      </c>
      <c r="H259" s="42">
        <v>0</v>
      </c>
      <c r="I259" s="42">
        <v>0</v>
      </c>
      <c r="J259" s="42">
        <v>0</v>
      </c>
      <c r="K259" s="42">
        <f t="shared" si="173"/>
        <v>0</v>
      </c>
      <c r="L259" s="42">
        <f>+F259+K259</f>
        <v>1000000000</v>
      </c>
      <c r="M259" s="129">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30">
        <f t="shared" si="197"/>
        <v>0.91071921600000005</v>
      </c>
      <c r="Y259" s="130">
        <f t="shared" si="198"/>
        <v>0</v>
      </c>
      <c r="Z259" s="130">
        <f t="shared" si="193"/>
        <v>0</v>
      </c>
      <c r="AA259" s="130">
        <f t="shared" si="199"/>
        <v>0</v>
      </c>
      <c r="AB259" s="130" t="s">
        <v>267</v>
      </c>
    </row>
    <row r="260" spans="1:28" s="60" customFormat="1" ht="33" customHeight="1" thickBot="1" x14ac:dyDescent="0.3">
      <c r="A260" s="257" t="s">
        <v>172</v>
      </c>
      <c r="B260" s="258"/>
      <c r="C260" s="258"/>
      <c r="D260" s="258"/>
      <c r="E260" s="258"/>
      <c r="F260" s="59">
        <f>+F7+F91+F98</f>
        <v>5772572345429</v>
      </c>
      <c r="G260" s="59">
        <f>+G7+G91+G98</f>
        <v>0</v>
      </c>
      <c r="H260" s="59">
        <f>+H7+H91+H98</f>
        <v>0</v>
      </c>
      <c r="I260" s="59">
        <f>+I7+I91+I98</f>
        <v>70000000</v>
      </c>
      <c r="J260" s="59">
        <f>+J7+J91+J98</f>
        <v>70000000</v>
      </c>
      <c r="K260" s="59">
        <f t="shared" si="173"/>
        <v>0</v>
      </c>
      <c r="L260" s="59">
        <f>+L7+L91+L98</f>
        <v>5772572345429</v>
      </c>
      <c r="M260" s="135">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6">
        <f t="shared" si="197"/>
        <v>0.74519324382606633</v>
      </c>
      <c r="Y260" s="136">
        <f t="shared" si="198"/>
        <v>5.583921244200795E-2</v>
      </c>
      <c r="Z260" s="136">
        <f t="shared" si="193"/>
        <v>5.5661805051902054E-2</v>
      </c>
      <c r="AA260" s="136">
        <f t="shared" si="199"/>
        <v>7.4932526434768956E-2</v>
      </c>
      <c r="AB260" s="137">
        <f t="shared" si="202"/>
        <v>0.99682288874883151</v>
      </c>
    </row>
    <row r="261" spans="1:28" s="62" customFormat="1" ht="15" customHeight="1" thickBot="1" x14ac:dyDescent="0.3">
      <c r="A261" s="61" t="s">
        <v>173</v>
      </c>
      <c r="E261" s="63"/>
      <c r="F261" s="138"/>
      <c r="G261" s="138"/>
      <c r="H261" s="138"/>
      <c r="I261" s="138"/>
      <c r="J261" s="138"/>
      <c r="K261" s="138"/>
      <c r="L261" s="138"/>
      <c r="M261" s="139"/>
      <c r="N261" s="138"/>
      <c r="O261" s="138"/>
      <c r="P261" s="138"/>
      <c r="Q261" s="138"/>
      <c r="R261" s="138"/>
      <c r="S261" s="138"/>
      <c r="T261" s="138"/>
      <c r="U261" s="138"/>
      <c r="V261" s="138"/>
      <c r="W261" s="138"/>
      <c r="X261" s="140"/>
      <c r="Y261" s="140"/>
      <c r="Z261" s="140"/>
      <c r="AA261" s="140"/>
      <c r="AB261" s="140"/>
    </row>
    <row r="262" spans="1:28" s="60" customFormat="1" ht="134.25" customHeight="1" thickBot="1" x14ac:dyDescent="0.3">
      <c r="A262" s="259" t="s">
        <v>487</v>
      </c>
      <c r="B262" s="260"/>
      <c r="C262" s="260"/>
      <c r="D262" s="260"/>
      <c r="E262" s="260"/>
      <c r="F262" s="260"/>
      <c r="G262" s="260"/>
      <c r="H262" s="260"/>
      <c r="I262" s="260"/>
      <c r="J262" s="260"/>
      <c r="K262" s="260"/>
      <c r="L262" s="260"/>
      <c r="M262" s="260"/>
      <c r="N262" s="261"/>
      <c r="O262" s="141"/>
      <c r="P262" s="141"/>
      <c r="Q262" s="141"/>
      <c r="R262" s="141"/>
      <c r="S262" s="141"/>
      <c r="T262" s="141"/>
      <c r="U262" s="141"/>
      <c r="V262" s="141"/>
      <c r="W262" s="141"/>
      <c r="X262" s="142"/>
      <c r="Y262" s="142"/>
      <c r="Z262" s="142"/>
      <c r="AA262" s="142"/>
      <c r="AB262" s="142"/>
    </row>
    <row r="263" spans="1:28" s="62" customFormat="1" ht="15.75" customHeight="1" x14ac:dyDescent="0.25">
      <c r="A263" s="61" t="s">
        <v>174</v>
      </c>
      <c r="E263" s="63"/>
      <c r="F263" s="63"/>
      <c r="G263" s="63"/>
      <c r="H263" s="63"/>
      <c r="I263" s="63"/>
      <c r="J263" s="63"/>
      <c r="K263" s="63"/>
      <c r="L263" s="63"/>
      <c r="M263" s="64"/>
      <c r="N263" s="143"/>
      <c r="O263" s="64"/>
      <c r="P263" s="64"/>
      <c r="Q263" s="64"/>
      <c r="R263" s="64"/>
      <c r="S263" s="64"/>
      <c r="T263" s="64"/>
      <c r="U263" s="64"/>
      <c r="V263" s="64"/>
      <c r="W263" s="64"/>
      <c r="X263" s="65"/>
      <c r="Y263" s="65"/>
      <c r="Z263" s="65"/>
      <c r="AA263" s="65"/>
      <c r="AB263" s="65"/>
    </row>
    <row r="264" spans="1:28" x14ac:dyDescent="0.25">
      <c r="A264" s="61" t="s">
        <v>175</v>
      </c>
      <c r="M264" s="5"/>
      <c r="N264" s="109"/>
      <c r="O264" s="5"/>
      <c r="P264" s="5"/>
      <c r="Q264" s="5"/>
      <c r="R264" s="5"/>
      <c r="S264" s="5"/>
      <c r="T264" s="5"/>
      <c r="U264" s="5"/>
      <c r="V264" s="5"/>
      <c r="W264" s="5"/>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505</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51"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2"/>
      <c r="B7" s="252"/>
      <c r="C7" s="252"/>
      <c r="D7" s="252"/>
      <c r="E7" s="252"/>
      <c r="F7" s="256"/>
      <c r="G7" s="265"/>
      <c r="H7" s="256"/>
      <c r="I7" s="268"/>
      <c r="J7" s="256"/>
      <c r="K7" s="256"/>
      <c r="L7" s="256"/>
      <c r="M7" s="149" t="s">
        <v>185</v>
      </c>
      <c r="N7" s="149"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2135218375.3</v>
      </c>
      <c r="K8" s="14">
        <f>+K9+K26</f>
        <v>2135218375.3</v>
      </c>
      <c r="L8" s="14">
        <f>+J8-K8</f>
        <v>0</v>
      </c>
      <c r="M8" s="15">
        <f>+J8/H8</f>
        <v>0.94913416423735952</v>
      </c>
      <c r="N8" s="15">
        <f>+K8/H8</f>
        <v>0.94913416423735952</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8"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8"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9"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9"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9"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70"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70"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8"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9"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8"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9"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262247703.5</v>
      </c>
      <c r="K30" s="159">
        <f t="shared" si="9"/>
        <v>253591200.5</v>
      </c>
      <c r="L30" s="159">
        <f t="shared" si="8"/>
        <v>8656503</v>
      </c>
      <c r="M30" s="15">
        <f t="shared" si="0"/>
        <v>0.58406104626997346</v>
      </c>
      <c r="N30" s="15">
        <f t="shared" si="1"/>
        <v>0.56478184522553365</v>
      </c>
      <c r="O30" s="114">
        <f t="shared" si="2"/>
        <v>0.96699111990507858</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10572842755.66</v>
      </c>
      <c r="K31" s="175">
        <f t="shared" si="10"/>
        <v>9832200545.6599998</v>
      </c>
      <c r="L31" s="175">
        <f t="shared" si="8"/>
        <v>740642210</v>
      </c>
      <c r="M31" s="177">
        <f t="shared" si="0"/>
        <v>0.44410409238388571</v>
      </c>
      <c r="N31" s="177">
        <f t="shared" si="1"/>
        <v>0.4129939885022062</v>
      </c>
      <c r="O31" s="178">
        <f t="shared" si="2"/>
        <v>0.92994862147140989</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8302321780.6300001</v>
      </c>
      <c r="K32" s="159">
        <f t="shared" si="11"/>
        <v>8302321780.6300001</v>
      </c>
      <c r="L32" s="159">
        <f t="shared" si="8"/>
        <v>0</v>
      </c>
      <c r="M32" s="15">
        <f t="shared" si="0"/>
        <v>0.28686929122008059</v>
      </c>
      <c r="N32" s="15">
        <f t="shared" si="1"/>
        <v>0.28686929122008059</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7">
        <f t="shared" si="2"/>
        <v>0.94909128838375945</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7">
        <f t="shared" si="2"/>
        <v>0.94909128838375945</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7">
        <f t="shared" si="2"/>
        <v>0.94906479543994049</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7">
        <f t="shared" si="2"/>
        <v>0.94906479543994049</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7">
        <f t="shared" si="2"/>
        <v>0.94906479543994049</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9">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83">
        <f>+H59/H137</f>
        <v>7.606013836458062E-7</v>
      </c>
      <c r="J59" s="34">
        <f t="shared" ref="J59:K64" si="26">+J61</f>
        <v>42173</v>
      </c>
      <c r="K59" s="34">
        <f t="shared" si="26"/>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83">
        <f>+H61/H137</f>
        <v>7.606013836458062E-7</v>
      </c>
      <c r="J61" s="34">
        <f t="shared" si="26"/>
        <v>42173</v>
      </c>
      <c r="K61" s="34">
        <f t="shared" si="26"/>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83">
        <f>+H63/H137</f>
        <v>7.606013836458062E-7</v>
      </c>
      <c r="J63" s="34">
        <f t="shared" si="26"/>
        <v>42173</v>
      </c>
      <c r="K63" s="34">
        <f t="shared" si="26"/>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7">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7">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9">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7">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7">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7">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7"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7">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7"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7">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7"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7">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7" t="s">
        <v>188</v>
      </c>
    </row>
    <row r="102" spans="1:15" s="75" customFormat="1" ht="48.75" customHeight="1" x14ac:dyDescent="0.25">
      <c r="A102" s="185"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7">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7">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7">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7">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9">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7">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7">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7">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7">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7">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7">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7">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9">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7">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7">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7">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7">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7">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7">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9">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9">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7">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9">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6">
        <f>+H125/H137</f>
        <v>2.1695472284460951E-5</v>
      </c>
      <c r="J125" s="33">
        <f t="shared" ref="J125:K130" si="76">+J127</f>
        <v>1202947</v>
      </c>
      <c r="K125" s="33">
        <f t="shared" si="76"/>
        <v>1202947</v>
      </c>
      <c r="L125" s="33">
        <f t="shared" si="47"/>
        <v>0</v>
      </c>
      <c r="M125" s="19">
        <f t="shared" si="48"/>
        <v>1</v>
      </c>
      <c r="N125" s="19">
        <f t="shared" si="49"/>
        <v>1</v>
      </c>
      <c r="O125" s="167">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7">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6">
        <f>+H127/H137</f>
        <v>2.1695472284460951E-5</v>
      </c>
      <c r="J127" s="33">
        <f t="shared" si="76"/>
        <v>1202947</v>
      </c>
      <c r="K127" s="33">
        <f t="shared" si="76"/>
        <v>1202947</v>
      </c>
      <c r="L127" s="33">
        <f t="shared" si="47"/>
        <v>0</v>
      </c>
      <c r="M127" s="19">
        <f t="shared" si="48"/>
        <v>1</v>
      </c>
      <c r="N127" s="19">
        <f t="shared" si="49"/>
        <v>1</v>
      </c>
      <c r="O127" s="167">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7">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6">
        <f>+H129/H137</f>
        <v>2.1695472284460951E-5</v>
      </c>
      <c r="J129" s="33">
        <f t="shared" si="76"/>
        <v>1202947</v>
      </c>
      <c r="K129" s="33">
        <f t="shared" si="76"/>
        <v>1202947</v>
      </c>
      <c r="L129" s="33">
        <f t="shared" si="47"/>
        <v>0</v>
      </c>
      <c r="M129" s="19">
        <f t="shared" si="48"/>
        <v>1</v>
      </c>
      <c r="N129" s="19">
        <f t="shared" si="49"/>
        <v>1</v>
      </c>
      <c r="O129" s="167">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7">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7">
        <f>+H131/H137</f>
        <v>2.1695472284460951E-5</v>
      </c>
      <c r="J131" s="28">
        <v>1202947</v>
      </c>
      <c r="K131" s="28">
        <v>1202947</v>
      </c>
      <c r="L131" s="28">
        <f t="shared" si="47"/>
        <v>0</v>
      </c>
      <c r="M131" s="19">
        <f t="shared" si="48"/>
        <v>1</v>
      </c>
      <c r="N131" s="76">
        <f t="shared" si="49"/>
        <v>1</v>
      </c>
      <c r="O131" s="188">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9">
        <f t="shared" si="50"/>
        <v>1</v>
      </c>
    </row>
    <row r="133" spans="1:29" ht="72" customHeight="1" x14ac:dyDescent="0.25">
      <c r="A133" s="85" t="s">
        <v>166</v>
      </c>
      <c r="B133" s="155" t="s">
        <v>67</v>
      </c>
      <c r="C133" s="21">
        <v>54</v>
      </c>
      <c r="D133" s="153"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7">
        <f t="shared" si="50"/>
        <v>1</v>
      </c>
    </row>
    <row r="134" spans="1:29" ht="49.5" customHeight="1" x14ac:dyDescent="0.25">
      <c r="A134" s="85" t="s">
        <v>168</v>
      </c>
      <c r="B134" s="155" t="s">
        <v>67</v>
      </c>
      <c r="C134" s="21">
        <v>54</v>
      </c>
      <c r="D134" s="153"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7">
        <f t="shared" si="50"/>
        <v>1</v>
      </c>
    </row>
    <row r="135" spans="1:29" ht="35.25" customHeight="1" x14ac:dyDescent="0.25">
      <c r="A135" s="85" t="s">
        <v>169</v>
      </c>
      <c r="B135" s="155" t="s">
        <v>67</v>
      </c>
      <c r="C135" s="21">
        <v>54</v>
      </c>
      <c r="D135" s="153"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7">
        <f t="shared" si="50"/>
        <v>1</v>
      </c>
    </row>
    <row r="136" spans="1:29" ht="42.75" customHeight="1" thickBot="1" x14ac:dyDescent="0.3">
      <c r="A136" s="84" t="s">
        <v>171</v>
      </c>
      <c r="B136" s="57" t="s">
        <v>67</v>
      </c>
      <c r="C136" s="189">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9">
        <f t="shared" si="50"/>
        <v>1</v>
      </c>
    </row>
    <row r="137" spans="1:29" s="60" customFormat="1" ht="33" customHeight="1" thickBot="1" x14ac:dyDescent="0.3">
      <c r="A137" s="257" t="s">
        <v>172</v>
      </c>
      <c r="B137" s="258"/>
      <c r="C137" s="258"/>
      <c r="D137" s="258"/>
      <c r="E137" s="258"/>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510</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49"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0"/>
      <c r="B7" s="252"/>
      <c r="C7" s="252"/>
      <c r="D7" s="252"/>
      <c r="E7" s="252"/>
      <c r="F7" s="256"/>
      <c r="G7" s="265"/>
      <c r="H7" s="256"/>
      <c r="I7" s="268"/>
      <c r="J7" s="256"/>
      <c r="K7" s="256"/>
      <c r="L7" s="256"/>
      <c r="M7" s="229" t="s">
        <v>185</v>
      </c>
      <c r="N7" s="229"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2158211484.0099998</v>
      </c>
      <c r="K8" s="14">
        <f>+K9+K26</f>
        <v>2158211484.0099998</v>
      </c>
      <c r="L8" s="14">
        <f>+J8-K8</f>
        <v>0</v>
      </c>
      <c r="M8" s="15">
        <f>+J8/H8</f>
        <v>0.95935491976809917</v>
      </c>
      <c r="N8" s="15">
        <f>+K8/H8</f>
        <v>0.95935491976809917</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9">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9">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9"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8">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8">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8">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10">+J33+J71+J77+J91+J107</f>
        <v>262247703.5</v>
      </c>
      <c r="K30" s="159">
        <f t="shared" si="10"/>
        <v>262247703.5</v>
      </c>
      <c r="L30" s="159">
        <f t="shared" si="9"/>
        <v>0</v>
      </c>
      <c r="M30" s="15">
        <f t="shared" si="0"/>
        <v>0.58406104626997346</v>
      </c>
      <c r="N30" s="15">
        <f t="shared" si="1"/>
        <v>0.58406104626997346</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1">+J34+J92+J108</f>
        <v>11013842755.66</v>
      </c>
      <c r="K31" s="175">
        <f t="shared" si="11"/>
        <v>10572842755.66</v>
      </c>
      <c r="L31" s="175">
        <f t="shared" si="9"/>
        <v>441000000</v>
      </c>
      <c r="M31" s="177">
        <f t="shared" si="0"/>
        <v>0.46262795670944268</v>
      </c>
      <c r="N31" s="177">
        <f t="shared" si="1"/>
        <v>0.44410409238388571</v>
      </c>
      <c r="O31" s="178">
        <f t="shared" si="2"/>
        <v>0.95995947919509106</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2">+J35+J78</f>
        <v>18883720522.360001</v>
      </c>
      <c r="K32" s="159">
        <f t="shared" si="12"/>
        <v>18883720522.360001</v>
      </c>
      <c r="L32" s="159">
        <f t="shared" si="9"/>
        <v>0</v>
      </c>
      <c r="M32" s="15">
        <f t="shared" si="0"/>
        <v>0.65248729993652888</v>
      </c>
      <c r="N32" s="15">
        <f t="shared" si="1"/>
        <v>0.65248729993652888</v>
      </c>
      <c r="O32" s="114">
        <f t="shared" si="2"/>
        <v>1</v>
      </c>
    </row>
    <row r="33" spans="1:15" ht="24" customHeight="1" x14ac:dyDescent="0.25">
      <c r="A33" s="89" t="s">
        <v>71</v>
      </c>
      <c r="B33" s="179" t="s">
        <v>67</v>
      </c>
      <c r="C33" s="180">
        <v>11</v>
      </c>
      <c r="D33" s="179"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7">
        <f t="shared" si="2"/>
        <v>1</v>
      </c>
    </row>
    <row r="34" spans="1:15" ht="24" customHeight="1" x14ac:dyDescent="0.25">
      <c r="A34" s="88" t="s">
        <v>71</v>
      </c>
      <c r="B34" s="181" t="s">
        <v>67</v>
      </c>
      <c r="C34" s="182">
        <v>54</v>
      </c>
      <c r="D34" s="181"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7">
        <f t="shared" si="2"/>
        <v>1</v>
      </c>
    </row>
    <row r="40" spans="1:15" ht="49.5" customHeight="1" x14ac:dyDescent="0.25">
      <c r="A40" s="85" t="s">
        <v>77</v>
      </c>
      <c r="B40" s="181" t="s">
        <v>67</v>
      </c>
      <c r="C40" s="182">
        <v>54</v>
      </c>
      <c r="D40" s="181"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7">
        <f t="shared" si="2"/>
        <v>1</v>
      </c>
    </row>
    <row r="43" spans="1:15" ht="49.5" customHeight="1" x14ac:dyDescent="0.25">
      <c r="A43" s="88" t="s">
        <v>79</v>
      </c>
      <c r="B43" s="181" t="s">
        <v>67</v>
      </c>
      <c r="C43" s="182">
        <v>54</v>
      </c>
      <c r="D43" s="181"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7">
        <f t="shared" si="2"/>
        <v>1</v>
      </c>
    </row>
    <row r="46" spans="1:15" ht="49.5" customHeight="1" x14ac:dyDescent="0.25">
      <c r="A46" s="88" t="s">
        <v>80</v>
      </c>
      <c r="B46" s="181" t="s">
        <v>67</v>
      </c>
      <c r="C46" s="182">
        <v>54</v>
      </c>
      <c r="D46" s="181"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9">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83">
        <f>+H59/H137</f>
        <v>7.606013836458062E-7</v>
      </c>
      <c r="J59" s="34">
        <f t="shared" ref="J59:K64" si="27">+J61</f>
        <v>42173</v>
      </c>
      <c r="K59" s="34">
        <f t="shared" si="27"/>
        <v>42173</v>
      </c>
      <c r="L59" s="34">
        <f t="shared" si="9"/>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83">
        <f>+H61/H137</f>
        <v>7.606013836458062E-7</v>
      </c>
      <c r="J61" s="34">
        <f t="shared" si="27"/>
        <v>42173</v>
      </c>
      <c r="K61" s="34">
        <f t="shared" si="27"/>
        <v>42173</v>
      </c>
      <c r="L61" s="34">
        <f t="shared" si="9"/>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83">
        <f>+H63/H137</f>
        <v>7.606013836458062E-7</v>
      </c>
      <c r="J63" s="34">
        <f t="shared" si="27"/>
        <v>42173</v>
      </c>
      <c r="K63" s="34">
        <f t="shared" si="27"/>
        <v>42173</v>
      </c>
      <c r="L63" s="34">
        <f t="shared" si="9"/>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84">
        <f>+H65/H137</f>
        <v>7.606013836458062E-7</v>
      </c>
      <c r="J65" s="28">
        <v>42173</v>
      </c>
      <c r="K65" s="28">
        <v>42173</v>
      </c>
      <c r="L65" s="28">
        <f t="shared" si="9"/>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7">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7">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9">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7">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7">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7">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7"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7">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7"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7">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7"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7">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7" t="s">
        <v>188</v>
      </c>
    </row>
    <row r="102" spans="1:15" s="75" customFormat="1" ht="48.75" customHeight="1" x14ac:dyDescent="0.25">
      <c r="A102" s="185"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7">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7">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7">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7">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9">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7">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7">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7">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7">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7">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7">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7">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9">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7">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7">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7">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7">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7">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7">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9">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9">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7">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9">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6">
        <f>+H125/H137</f>
        <v>2.1695472284460951E-5</v>
      </c>
      <c r="J125" s="33">
        <f t="shared" ref="J125:K130" si="77">+J127</f>
        <v>1202947</v>
      </c>
      <c r="K125" s="33">
        <f t="shared" si="77"/>
        <v>1202947</v>
      </c>
      <c r="L125" s="33">
        <f t="shared" si="48"/>
        <v>0</v>
      </c>
      <c r="M125" s="19">
        <f t="shared" si="49"/>
        <v>1</v>
      </c>
      <c r="N125" s="19">
        <f t="shared" si="50"/>
        <v>1</v>
      </c>
      <c r="O125" s="167">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7">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6">
        <f>+H127/H137</f>
        <v>2.1695472284460951E-5</v>
      </c>
      <c r="J127" s="33">
        <f t="shared" si="77"/>
        <v>1202947</v>
      </c>
      <c r="K127" s="33">
        <f t="shared" si="77"/>
        <v>1202947</v>
      </c>
      <c r="L127" s="33">
        <f t="shared" si="48"/>
        <v>0</v>
      </c>
      <c r="M127" s="19">
        <f t="shared" si="49"/>
        <v>1</v>
      </c>
      <c r="N127" s="19">
        <f t="shared" si="50"/>
        <v>1</v>
      </c>
      <c r="O127" s="167">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7">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6">
        <f>+H129/H137</f>
        <v>2.1695472284460951E-5</v>
      </c>
      <c r="J129" s="33">
        <f t="shared" si="77"/>
        <v>1202947</v>
      </c>
      <c r="K129" s="33">
        <f t="shared" si="77"/>
        <v>1202947</v>
      </c>
      <c r="L129" s="33">
        <f t="shared" si="48"/>
        <v>0</v>
      </c>
      <c r="M129" s="19">
        <f t="shared" si="49"/>
        <v>1</v>
      </c>
      <c r="N129" s="19">
        <f t="shared" si="50"/>
        <v>1</v>
      </c>
      <c r="O129" s="167">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7">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7">
        <f>+H131/H137</f>
        <v>2.1695472284460951E-5</v>
      </c>
      <c r="J131" s="28">
        <v>1202947</v>
      </c>
      <c r="K131" s="28">
        <v>1202947</v>
      </c>
      <c r="L131" s="28">
        <f t="shared" si="48"/>
        <v>0</v>
      </c>
      <c r="M131" s="19">
        <f t="shared" si="49"/>
        <v>1</v>
      </c>
      <c r="N131" s="76">
        <f t="shared" si="50"/>
        <v>1</v>
      </c>
      <c r="O131" s="188">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9">
        <f t="shared" si="51"/>
        <v>1</v>
      </c>
    </row>
    <row r="133" spans="1:29" ht="72" customHeight="1" x14ac:dyDescent="0.25">
      <c r="A133" s="85" t="s">
        <v>166</v>
      </c>
      <c r="B133" s="155" t="s">
        <v>67</v>
      </c>
      <c r="C133" s="21">
        <v>54</v>
      </c>
      <c r="D133" s="153"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7">
        <f t="shared" si="51"/>
        <v>3.7530194052769431E-2</v>
      </c>
    </row>
    <row r="134" spans="1:29" ht="49.5" customHeight="1" x14ac:dyDescent="0.25">
      <c r="A134" s="85" t="s">
        <v>168</v>
      </c>
      <c r="B134" s="155" t="s">
        <v>67</v>
      </c>
      <c r="C134" s="21">
        <v>54</v>
      </c>
      <c r="D134" s="153"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7">
        <f t="shared" si="51"/>
        <v>3.7530194052769431E-2</v>
      </c>
    </row>
    <row r="135" spans="1:29" ht="35.25" customHeight="1" x14ac:dyDescent="0.25">
      <c r="A135" s="85" t="s">
        <v>169</v>
      </c>
      <c r="B135" s="155" t="s">
        <v>67</v>
      </c>
      <c r="C135" s="21">
        <v>54</v>
      </c>
      <c r="D135" s="153"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7">
        <f t="shared" si="51"/>
        <v>3.7530194052769431E-2</v>
      </c>
    </row>
    <row r="136" spans="1:29" ht="42.75" customHeight="1" thickBot="1" x14ac:dyDescent="0.3">
      <c r="A136" s="84" t="s">
        <v>171</v>
      </c>
      <c r="B136" s="57" t="s">
        <v>67</v>
      </c>
      <c r="C136" s="189">
        <v>54</v>
      </c>
      <c r="D136" s="41" t="s">
        <v>13</v>
      </c>
      <c r="E136" s="58" t="s">
        <v>75</v>
      </c>
      <c r="F136" s="42">
        <v>489396192.00000012</v>
      </c>
      <c r="G136" s="28">
        <v>0</v>
      </c>
      <c r="H136" s="28">
        <f t="shared" ref="H136" si="81">+F136-G136</f>
        <v>489396192.00000012</v>
      </c>
      <c r="I136" s="76">
        <f>+H136/H137</f>
        <v>8.8263917858864369E-3</v>
      </c>
      <c r="J136" s="220">
        <v>458196192</v>
      </c>
      <c r="K136" s="42">
        <v>17196192</v>
      </c>
      <c r="L136" s="42">
        <f t="shared" si="48"/>
        <v>441000000</v>
      </c>
      <c r="M136" s="76">
        <f t="shared" si="49"/>
        <v>0.93624797145949168</v>
      </c>
      <c r="N136" s="30">
        <f t="shared" si="50"/>
        <v>3.5137568050386453E-2</v>
      </c>
      <c r="O136" s="169">
        <f t="shared" si="51"/>
        <v>3.7530194052769431E-2</v>
      </c>
    </row>
    <row r="137" spans="1:29" s="60" customFormat="1" ht="33" customHeight="1" thickBot="1" x14ac:dyDescent="0.3">
      <c r="A137" s="257" t="s">
        <v>172</v>
      </c>
      <c r="B137" s="258"/>
      <c r="C137" s="258"/>
      <c r="D137" s="258"/>
      <c r="E137" s="258"/>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531</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49"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0"/>
      <c r="B7" s="252"/>
      <c r="C7" s="252"/>
      <c r="D7" s="252"/>
      <c r="E7" s="252"/>
      <c r="F7" s="256"/>
      <c r="G7" s="265"/>
      <c r="H7" s="256"/>
      <c r="I7" s="268"/>
      <c r="J7" s="256"/>
      <c r="K7" s="256"/>
      <c r="L7" s="256"/>
      <c r="M7" s="232" t="s">
        <v>185</v>
      </c>
      <c r="N7" s="232"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2200208796.5500002</v>
      </c>
      <c r="K8" s="14">
        <f>+K9+K26</f>
        <v>2200208796.5500002</v>
      </c>
      <c r="L8" s="14">
        <f>+J8-K8</f>
        <v>0</v>
      </c>
      <c r="M8" s="15">
        <f>+J8/H8</f>
        <v>0.97802330731991949</v>
      </c>
      <c r="N8" s="15">
        <f>+K8/H8</f>
        <v>0.97802330731991949</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8">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9">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9">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9">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8">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8">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11">+J33+J71+J77+J91+J107</f>
        <v>262247703.5</v>
      </c>
      <c r="K30" s="159">
        <f t="shared" si="11"/>
        <v>262247703.5</v>
      </c>
      <c r="L30" s="159">
        <f t="shared" ref="L30" si="12">+L33+L71+L77+L91+L107</f>
        <v>0</v>
      </c>
      <c r="M30" s="15">
        <f t="shared" si="0"/>
        <v>0.58406104626997346</v>
      </c>
      <c r="N30" s="15">
        <f t="shared" si="1"/>
        <v>0.58406104626997346</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3">+J34+J92+J108</f>
        <v>12577912375.66</v>
      </c>
      <c r="K31" s="175">
        <f t="shared" si="13"/>
        <v>12098384935.66</v>
      </c>
      <c r="L31" s="175">
        <f t="shared" ref="L31" si="14">+L34+L92+L108</f>
        <v>479527440</v>
      </c>
      <c r="M31" s="177">
        <f t="shared" si="0"/>
        <v>0.52832549284686992</v>
      </c>
      <c r="N31" s="177">
        <f t="shared" si="1"/>
        <v>0.50818331316673016</v>
      </c>
      <c r="O31" s="178">
        <f t="shared" si="2"/>
        <v>0.96187543483543803</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5">+J35+J78</f>
        <v>23687289444.360001</v>
      </c>
      <c r="K32" s="159">
        <f t="shared" si="15"/>
        <v>23687289444.360001</v>
      </c>
      <c r="L32" s="159">
        <f t="shared" ref="L32" si="16">+L35+L78</f>
        <v>0</v>
      </c>
      <c r="M32" s="15">
        <f t="shared" si="0"/>
        <v>0.81846453478617365</v>
      </c>
      <c r="N32" s="15">
        <f t="shared" si="1"/>
        <v>0.81846453478617365</v>
      </c>
      <c r="O32" s="114">
        <f t="shared" si="2"/>
        <v>1</v>
      </c>
    </row>
    <row r="33" spans="1:15" ht="24" customHeight="1" x14ac:dyDescent="0.25">
      <c r="A33" s="89" t="s">
        <v>71</v>
      </c>
      <c r="B33" s="179" t="s">
        <v>67</v>
      </c>
      <c r="C33" s="180">
        <v>11</v>
      </c>
      <c r="D33" s="179"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7">
        <f t="shared" si="2"/>
        <v>1</v>
      </c>
    </row>
    <row r="34" spans="1:15" ht="24" customHeight="1" x14ac:dyDescent="0.25">
      <c r="A34" s="88" t="s">
        <v>71</v>
      </c>
      <c r="B34" s="181" t="s">
        <v>67</v>
      </c>
      <c r="C34" s="182">
        <v>54</v>
      </c>
      <c r="D34" s="181"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7">
        <f t="shared" si="2"/>
        <v>1</v>
      </c>
    </row>
    <row r="40" spans="1:15" ht="49.5" customHeight="1" x14ac:dyDescent="0.25">
      <c r="A40" s="85" t="s">
        <v>77</v>
      </c>
      <c r="B40" s="181" t="s">
        <v>67</v>
      </c>
      <c r="C40" s="182">
        <v>54</v>
      </c>
      <c r="D40" s="181"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7">
        <f t="shared" si="2"/>
        <v>1</v>
      </c>
    </row>
    <row r="43" spans="1:15" ht="49.5" customHeight="1" x14ac:dyDescent="0.25">
      <c r="A43" s="88" t="s">
        <v>79</v>
      </c>
      <c r="B43" s="181" t="s">
        <v>67</v>
      </c>
      <c r="C43" s="182">
        <v>54</v>
      </c>
      <c r="D43" s="181"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7">
        <f t="shared" si="2"/>
        <v>1</v>
      </c>
    </row>
    <row r="46" spans="1:15" ht="49.5" customHeight="1" x14ac:dyDescent="0.25">
      <c r="A46" s="88" t="s">
        <v>80</v>
      </c>
      <c r="B46" s="181" t="s">
        <v>67</v>
      </c>
      <c r="C46" s="182">
        <v>54</v>
      </c>
      <c r="D46" s="181"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9">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83">
        <f>+H59/H137</f>
        <v>7.606013836458062E-7</v>
      </c>
      <c r="J59" s="34">
        <f t="shared" ref="J59:K64" si="29">+J61</f>
        <v>42173</v>
      </c>
      <c r="K59" s="34">
        <f t="shared" si="29"/>
        <v>42173</v>
      </c>
      <c r="L59" s="34">
        <f t="shared" si="10"/>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83">
        <f>+H61/H137</f>
        <v>7.606013836458062E-7</v>
      </c>
      <c r="J61" s="34">
        <f t="shared" si="29"/>
        <v>42173</v>
      </c>
      <c r="K61" s="34">
        <f t="shared" si="29"/>
        <v>42173</v>
      </c>
      <c r="L61" s="34">
        <f t="shared" si="10"/>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83">
        <f>+H63/H137</f>
        <v>7.606013836458062E-7</v>
      </c>
      <c r="J63" s="34">
        <f t="shared" si="29"/>
        <v>42173</v>
      </c>
      <c r="K63" s="34">
        <f t="shared" si="29"/>
        <v>42173</v>
      </c>
      <c r="L63" s="34">
        <f t="shared" si="10"/>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84">
        <f>+H65/H137</f>
        <v>7.606013836458062E-7</v>
      </c>
      <c r="J65" s="28">
        <v>42173</v>
      </c>
      <c r="K65" s="28">
        <v>42173</v>
      </c>
      <c r="L65" s="28">
        <f t="shared" si="10"/>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7">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7">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9">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7">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7">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7">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7">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7"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7">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7"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7">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7"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7">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8" t="s">
        <v>188</v>
      </c>
    </row>
    <row r="102" spans="1:15" s="75" customFormat="1" ht="48.75" customHeight="1" x14ac:dyDescent="0.25">
      <c r="A102" s="185"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8">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7">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7">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7">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9">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7">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7">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7">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7">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7">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7">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7">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9">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7">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7">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7">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7">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7">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7">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9">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9">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7">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9">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6">
        <f>+H125/H137</f>
        <v>2.1695472284460951E-5</v>
      </c>
      <c r="J125" s="33">
        <f t="shared" ref="J125:K130" si="73">+J127</f>
        <v>1202947</v>
      </c>
      <c r="K125" s="33">
        <f t="shared" si="73"/>
        <v>1202947</v>
      </c>
      <c r="L125" s="33">
        <f t="shared" si="46"/>
        <v>0</v>
      </c>
      <c r="M125" s="19">
        <f t="shared" si="47"/>
        <v>1</v>
      </c>
      <c r="N125" s="19">
        <f t="shared" si="48"/>
        <v>1</v>
      </c>
      <c r="O125" s="167">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7">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6">
        <f>+H127/H137</f>
        <v>2.1695472284460951E-5</v>
      </c>
      <c r="J127" s="33">
        <f t="shared" si="73"/>
        <v>1202947</v>
      </c>
      <c r="K127" s="33">
        <f t="shared" si="73"/>
        <v>1202947</v>
      </c>
      <c r="L127" s="33">
        <f t="shared" si="46"/>
        <v>0</v>
      </c>
      <c r="M127" s="19">
        <f t="shared" si="47"/>
        <v>1</v>
      </c>
      <c r="N127" s="19">
        <f t="shared" si="48"/>
        <v>1</v>
      </c>
      <c r="O127" s="167">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7">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6">
        <f>+H129/H137</f>
        <v>2.1695472284460951E-5</v>
      </c>
      <c r="J129" s="33">
        <f t="shared" si="73"/>
        <v>1202947</v>
      </c>
      <c r="K129" s="33">
        <f t="shared" si="73"/>
        <v>1202947</v>
      </c>
      <c r="L129" s="33">
        <f t="shared" si="46"/>
        <v>0</v>
      </c>
      <c r="M129" s="19">
        <f t="shared" si="47"/>
        <v>1</v>
      </c>
      <c r="N129" s="19">
        <f t="shared" si="48"/>
        <v>1</v>
      </c>
      <c r="O129" s="167">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7">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7">
        <f>+H131/H137</f>
        <v>2.1695472284460951E-5</v>
      </c>
      <c r="J131" s="28">
        <v>1202947</v>
      </c>
      <c r="K131" s="28">
        <v>1202947</v>
      </c>
      <c r="L131" s="28">
        <f t="shared" si="46"/>
        <v>0</v>
      </c>
      <c r="M131" s="19">
        <f t="shared" si="47"/>
        <v>1</v>
      </c>
      <c r="N131" s="76">
        <f t="shared" si="48"/>
        <v>1</v>
      </c>
      <c r="O131" s="188">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9">
        <f t="shared" si="49"/>
        <v>1</v>
      </c>
    </row>
    <row r="133" spans="1:29" ht="72" customHeight="1" x14ac:dyDescent="0.25">
      <c r="A133" s="85" t="s">
        <v>166</v>
      </c>
      <c r="B133" s="155" t="s">
        <v>67</v>
      </c>
      <c r="C133" s="21">
        <v>54</v>
      </c>
      <c r="D133" s="153"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7">
        <f t="shared" si="49"/>
        <v>1</v>
      </c>
    </row>
    <row r="134" spans="1:29" ht="49.5" customHeight="1" x14ac:dyDescent="0.25">
      <c r="A134" s="85" t="s">
        <v>168</v>
      </c>
      <c r="B134" s="155" t="s">
        <v>67</v>
      </c>
      <c r="C134" s="21">
        <v>54</v>
      </c>
      <c r="D134" s="153"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7">
        <f t="shared" si="49"/>
        <v>1</v>
      </c>
    </row>
    <row r="135" spans="1:29" ht="35.25" customHeight="1" x14ac:dyDescent="0.25">
      <c r="A135" s="85" t="s">
        <v>169</v>
      </c>
      <c r="B135" s="155" t="s">
        <v>67</v>
      </c>
      <c r="C135" s="21">
        <v>54</v>
      </c>
      <c r="D135" s="153"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7">
        <f t="shared" si="49"/>
        <v>1</v>
      </c>
    </row>
    <row r="136" spans="1:29" ht="42.75" customHeight="1" thickBot="1" x14ac:dyDescent="0.3">
      <c r="A136" s="84" t="s">
        <v>171</v>
      </c>
      <c r="B136" s="57" t="s">
        <v>67</v>
      </c>
      <c r="C136" s="189">
        <v>54</v>
      </c>
      <c r="D136" s="41" t="s">
        <v>13</v>
      </c>
      <c r="E136" s="58" t="s">
        <v>75</v>
      </c>
      <c r="F136" s="42">
        <v>489396192.00000012</v>
      </c>
      <c r="G136" s="28">
        <v>0</v>
      </c>
      <c r="H136" s="28">
        <f t="shared" ref="H136" si="76">+F136-G136</f>
        <v>489396192.00000012</v>
      </c>
      <c r="I136" s="76">
        <f>+H136/H137</f>
        <v>8.8263917858864369E-3</v>
      </c>
      <c r="J136" s="220">
        <v>458196192</v>
      </c>
      <c r="K136" s="220">
        <v>458196192</v>
      </c>
      <c r="L136" s="42">
        <f t="shared" si="46"/>
        <v>0</v>
      </c>
      <c r="M136" s="76">
        <f t="shared" si="47"/>
        <v>0.93624797145949168</v>
      </c>
      <c r="N136" s="30">
        <f t="shared" si="48"/>
        <v>0.93624797145949168</v>
      </c>
      <c r="O136" s="169">
        <f t="shared" si="49"/>
        <v>1</v>
      </c>
    </row>
    <row r="137" spans="1:29" s="60" customFormat="1" ht="33" customHeight="1" thickBot="1" x14ac:dyDescent="0.3">
      <c r="A137" s="257" t="s">
        <v>172</v>
      </c>
      <c r="B137" s="258"/>
      <c r="C137" s="258"/>
      <c r="D137" s="258"/>
      <c r="E137" s="258"/>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538</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49"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0"/>
      <c r="B7" s="252"/>
      <c r="C7" s="252"/>
      <c r="D7" s="252"/>
      <c r="E7" s="252"/>
      <c r="F7" s="256"/>
      <c r="G7" s="265"/>
      <c r="H7" s="256"/>
      <c r="I7" s="268"/>
      <c r="J7" s="256"/>
      <c r="K7" s="256"/>
      <c r="L7" s="256"/>
      <c r="M7" s="236" t="s">
        <v>185</v>
      </c>
      <c r="N7" s="236"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2203835372.5500002</v>
      </c>
      <c r="K8" s="14">
        <f>+K9+K26</f>
        <v>2203835372.5500002</v>
      </c>
      <c r="L8" s="14">
        <f>+J8-K8</f>
        <v>0</v>
      </c>
      <c r="M8" s="15">
        <f>+J8/H8</f>
        <v>0.97963537062015205</v>
      </c>
      <c r="N8" s="15">
        <f>+K8/H8</f>
        <v>0.97963537062015205</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8">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9">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9">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9">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8">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8">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262664369.5</v>
      </c>
      <c r="K30" s="159">
        <f t="shared" si="9"/>
        <v>262664369.5</v>
      </c>
      <c r="L30" s="159">
        <f t="shared" si="8"/>
        <v>0</v>
      </c>
      <c r="M30" s="15">
        <f t="shared" si="0"/>
        <v>0.58498901771322054</v>
      </c>
      <c r="N30" s="15">
        <f t="shared" si="1"/>
        <v>0.58498901771322054</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12999377955.66</v>
      </c>
      <c r="K31" s="175">
        <f t="shared" si="10"/>
        <v>12772106995.66</v>
      </c>
      <c r="L31" s="175">
        <f t="shared" si="8"/>
        <v>227270960</v>
      </c>
      <c r="M31" s="177">
        <f t="shared" si="0"/>
        <v>0.54602882895075244</v>
      </c>
      <c r="N31" s="177">
        <f t="shared" si="1"/>
        <v>0.53648248784377039</v>
      </c>
      <c r="O31" s="178">
        <f t="shared" si="2"/>
        <v>0.98251678189716418</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23687289444.360001</v>
      </c>
      <c r="K32" s="159">
        <f t="shared" si="11"/>
        <v>23687289444.360001</v>
      </c>
      <c r="L32" s="159">
        <f t="shared" si="8"/>
        <v>0</v>
      </c>
      <c r="M32" s="15">
        <f t="shared" si="0"/>
        <v>0.81846453478617365</v>
      </c>
      <c r="N32" s="15">
        <f t="shared" si="1"/>
        <v>0.81846453478617365</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7">
        <f t="shared" si="2"/>
        <v>1</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7">
        <f t="shared" si="2"/>
        <v>1</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7">
        <f t="shared" si="2"/>
        <v>1</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7">
        <f t="shared" si="2"/>
        <v>1</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9">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83">
        <f>+H59/H137</f>
        <v>7.606013836458062E-7</v>
      </c>
      <c r="J59" s="34">
        <f t="shared" ref="J59:K64" si="24">+J61</f>
        <v>42173</v>
      </c>
      <c r="K59" s="34">
        <f t="shared" si="24"/>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83">
        <f>+H61/H137</f>
        <v>7.606013836458062E-7</v>
      </c>
      <c r="J61" s="34">
        <f t="shared" si="24"/>
        <v>42173</v>
      </c>
      <c r="K61" s="34">
        <f t="shared" si="24"/>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83">
        <f>+H63/H137</f>
        <v>7.606013836458062E-7</v>
      </c>
      <c r="J63" s="34">
        <f t="shared" si="24"/>
        <v>42173</v>
      </c>
      <c r="K63" s="34">
        <f t="shared" si="24"/>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7">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7">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9">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7">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7">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7">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7">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7"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7">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7"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7">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7"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7">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8" t="s">
        <v>188</v>
      </c>
    </row>
    <row r="102" spans="1:15" s="75" customFormat="1" ht="48.75" customHeight="1" x14ac:dyDescent="0.25">
      <c r="A102" s="185"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8">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7">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7">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7">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9">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7">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7">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7">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7">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7">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7">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7">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9">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7">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7">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7">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7">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7">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7">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9">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9">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7">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9">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6">
        <f>+H125/H137</f>
        <v>2.1695472284460951E-5</v>
      </c>
      <c r="J125" s="33">
        <f t="shared" ref="J125:K130" si="68">+J127</f>
        <v>1202947</v>
      </c>
      <c r="K125" s="33">
        <f t="shared" si="68"/>
        <v>1202947</v>
      </c>
      <c r="L125" s="33">
        <f t="shared" si="41"/>
        <v>0</v>
      </c>
      <c r="M125" s="19">
        <f t="shared" si="42"/>
        <v>1</v>
      </c>
      <c r="N125" s="19">
        <f t="shared" si="43"/>
        <v>1</v>
      </c>
      <c r="O125" s="167">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7">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6">
        <f>+H127/H137</f>
        <v>2.1695472284460951E-5</v>
      </c>
      <c r="J127" s="33">
        <f t="shared" si="68"/>
        <v>1202947</v>
      </c>
      <c r="K127" s="33">
        <f t="shared" si="68"/>
        <v>1202947</v>
      </c>
      <c r="L127" s="33">
        <f t="shared" si="41"/>
        <v>0</v>
      </c>
      <c r="M127" s="19">
        <f t="shared" si="42"/>
        <v>1</v>
      </c>
      <c r="N127" s="19">
        <f t="shared" si="43"/>
        <v>1</v>
      </c>
      <c r="O127" s="167">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7">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6">
        <f>+H129/H137</f>
        <v>2.1695472284460951E-5</v>
      </c>
      <c r="J129" s="33">
        <f t="shared" si="68"/>
        <v>1202947</v>
      </c>
      <c r="K129" s="33">
        <f t="shared" si="68"/>
        <v>1202947</v>
      </c>
      <c r="L129" s="33">
        <f t="shared" si="41"/>
        <v>0</v>
      </c>
      <c r="M129" s="19">
        <f t="shared" si="42"/>
        <v>1</v>
      </c>
      <c r="N129" s="19">
        <f t="shared" si="43"/>
        <v>1</v>
      </c>
      <c r="O129" s="167">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7">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7">
        <f>+H131/H137</f>
        <v>2.1695472284460951E-5</v>
      </c>
      <c r="J131" s="28">
        <v>1202947</v>
      </c>
      <c r="K131" s="28">
        <v>1202947</v>
      </c>
      <c r="L131" s="28">
        <f t="shared" si="41"/>
        <v>0</v>
      </c>
      <c r="M131" s="19">
        <f t="shared" si="42"/>
        <v>1</v>
      </c>
      <c r="N131" s="76">
        <f t="shared" si="43"/>
        <v>1</v>
      </c>
      <c r="O131" s="188">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9">
        <f t="shared" si="44"/>
        <v>1</v>
      </c>
    </row>
    <row r="133" spans="1:29" ht="72" customHeight="1" x14ac:dyDescent="0.25">
      <c r="A133" s="85" t="s">
        <v>166</v>
      </c>
      <c r="B133" s="155" t="s">
        <v>67</v>
      </c>
      <c r="C133" s="21">
        <v>54</v>
      </c>
      <c r="D133" s="153"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7">
        <f t="shared" si="44"/>
        <v>1</v>
      </c>
    </row>
    <row r="134" spans="1:29" ht="49.5" customHeight="1" x14ac:dyDescent="0.25">
      <c r="A134" s="85" t="s">
        <v>168</v>
      </c>
      <c r="B134" s="155" t="s">
        <v>67</v>
      </c>
      <c r="C134" s="21">
        <v>54</v>
      </c>
      <c r="D134" s="153"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7">
        <f t="shared" si="44"/>
        <v>1</v>
      </c>
    </row>
    <row r="135" spans="1:29" ht="35.25" customHeight="1" x14ac:dyDescent="0.25">
      <c r="A135" s="85" t="s">
        <v>169</v>
      </c>
      <c r="B135" s="155" t="s">
        <v>67</v>
      </c>
      <c r="C135" s="21">
        <v>54</v>
      </c>
      <c r="D135" s="153"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7">
        <f t="shared" si="44"/>
        <v>1</v>
      </c>
    </row>
    <row r="136" spans="1:29" ht="42.75" customHeight="1" thickBot="1" x14ac:dyDescent="0.3">
      <c r="A136" s="84" t="s">
        <v>171</v>
      </c>
      <c r="B136" s="57" t="s">
        <v>67</v>
      </c>
      <c r="C136" s="189">
        <v>54</v>
      </c>
      <c r="D136" s="41" t="s">
        <v>13</v>
      </c>
      <c r="E136" s="58" t="s">
        <v>75</v>
      </c>
      <c r="F136" s="42">
        <v>489396192.00000012</v>
      </c>
      <c r="G136" s="28">
        <v>0</v>
      </c>
      <c r="H136" s="28">
        <f t="shared" ref="H136" si="71">+F136-G136</f>
        <v>489396192.00000012</v>
      </c>
      <c r="I136" s="76">
        <f>+H136/H137</f>
        <v>8.8263917858864369E-3</v>
      </c>
      <c r="J136" s="220">
        <v>458196192</v>
      </c>
      <c r="K136" s="220">
        <v>458196192</v>
      </c>
      <c r="L136" s="42">
        <f t="shared" si="41"/>
        <v>0</v>
      </c>
      <c r="M136" s="76">
        <f t="shared" si="42"/>
        <v>0.93624797145949168</v>
      </c>
      <c r="N136" s="30">
        <f t="shared" si="43"/>
        <v>0.93624797145949168</v>
      </c>
      <c r="O136" s="169">
        <f t="shared" si="44"/>
        <v>1</v>
      </c>
    </row>
    <row r="137" spans="1:29" s="60" customFormat="1" ht="33" customHeight="1" thickBot="1" x14ac:dyDescent="0.3">
      <c r="A137" s="257" t="s">
        <v>172</v>
      </c>
      <c r="B137" s="258"/>
      <c r="C137" s="258"/>
      <c r="D137" s="258"/>
      <c r="E137" s="258"/>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540</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49"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0"/>
      <c r="B7" s="252"/>
      <c r="C7" s="252"/>
      <c r="D7" s="252"/>
      <c r="E7" s="252"/>
      <c r="F7" s="256"/>
      <c r="G7" s="265"/>
      <c r="H7" s="256"/>
      <c r="I7" s="268"/>
      <c r="J7" s="256"/>
      <c r="K7" s="256"/>
      <c r="L7" s="256"/>
      <c r="M7" s="243" t="s">
        <v>185</v>
      </c>
      <c r="N7" s="243"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4.1324440270497774E-2</v>
      </c>
      <c r="J8" s="159">
        <f>+J9+J26</f>
        <v>2226876384.5299997</v>
      </c>
      <c r="K8" s="14">
        <f>+K9+K26</f>
        <v>2226876384.5299997</v>
      </c>
      <c r="L8" s="14">
        <f>+J8-K8</f>
        <v>0</v>
      </c>
      <c r="M8" s="15">
        <f>+J8/H8</f>
        <v>0.98987741981839728</v>
      </c>
      <c r="N8" s="15">
        <f>+K8/H8</f>
        <v>0.98987741981839728</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8">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9">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9">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9">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9">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8">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8">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8.2479446808912307E-3</v>
      </c>
      <c r="J30" s="159">
        <f t="shared" ref="J30:K30" si="9">+J33+J71+J77+J91+J107</f>
        <v>262664369.5</v>
      </c>
      <c r="K30" s="159">
        <f t="shared" si="9"/>
        <v>262664369.5</v>
      </c>
      <c r="L30" s="159">
        <f t="shared" si="8"/>
        <v>0</v>
      </c>
      <c r="M30" s="15">
        <f t="shared" si="0"/>
        <v>0.58498901771322054</v>
      </c>
      <c r="N30" s="15">
        <f t="shared" si="1"/>
        <v>0.58498901771322054</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0.43731994602738367</v>
      </c>
      <c r="J31" s="175">
        <f t="shared" ref="J31:K31" si="10">+J34+J92+J108</f>
        <v>13337638125.66</v>
      </c>
      <c r="K31" s="175">
        <f t="shared" si="10"/>
        <v>13179347905.66</v>
      </c>
      <c r="L31" s="175">
        <f t="shared" si="8"/>
        <v>158290220</v>
      </c>
      <c r="M31" s="177">
        <f t="shared" si="0"/>
        <v>0.56023718608413076</v>
      </c>
      <c r="N31" s="177">
        <f t="shared" si="1"/>
        <v>0.5535883276729231</v>
      </c>
      <c r="O31" s="178">
        <f t="shared" si="2"/>
        <v>0.98813206517460772</v>
      </c>
    </row>
    <row r="32" spans="1:15" s="2" customFormat="1" ht="24" customHeight="1" thickBot="1" x14ac:dyDescent="0.3">
      <c r="A32" s="156" t="s">
        <v>69</v>
      </c>
      <c r="B32" s="171" t="s">
        <v>12</v>
      </c>
      <c r="C32" s="166">
        <v>20</v>
      </c>
      <c r="D32" s="171" t="s">
        <v>13</v>
      </c>
      <c r="E32" s="158" t="s">
        <v>501</v>
      </c>
      <c r="F32" s="159">
        <f>+F35+F78</f>
        <v>28941131151.820007</v>
      </c>
      <c r="G32" s="159">
        <f>+G35+G78</f>
        <v>1008218842.73</v>
      </c>
      <c r="H32" s="159">
        <f>+H35+H78</f>
        <v>27932912309.090008</v>
      </c>
      <c r="I32" s="161">
        <f>+H32/H137</f>
        <v>0.5131076690212274</v>
      </c>
      <c r="J32" s="159">
        <f t="shared" ref="J32:K32" si="11">+J35+J78</f>
        <v>27932912309.09</v>
      </c>
      <c r="K32" s="159">
        <f t="shared" si="11"/>
        <v>27932912309.09</v>
      </c>
      <c r="L32" s="159">
        <f t="shared" si="8"/>
        <v>0</v>
      </c>
      <c r="M32" s="15">
        <f t="shared" si="0"/>
        <v>0.99999999999999978</v>
      </c>
      <c r="N32" s="15">
        <f t="shared" si="1"/>
        <v>0.99999999999999978</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7">
        <f t="shared" si="2"/>
        <v>1</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7">
        <f t="shared" si="2"/>
        <v>1</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7">
        <f t="shared" si="2"/>
        <v>1</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7">
        <f t="shared" si="2"/>
        <v>1</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9">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83">
        <f>+H59/H137</f>
        <v>7.7468791961911912E-7</v>
      </c>
      <c r="J59" s="34">
        <f t="shared" ref="J59:K64" si="24">+J61</f>
        <v>42173</v>
      </c>
      <c r="K59" s="34">
        <f t="shared" si="24"/>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83">
        <f>+H61/H137</f>
        <v>7.7468791961911912E-7</v>
      </c>
      <c r="J61" s="34">
        <f t="shared" si="24"/>
        <v>42173</v>
      </c>
      <c r="K61" s="34">
        <f t="shared" si="24"/>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83">
        <f>+H63/H137</f>
        <v>7.7468791961911912E-7</v>
      </c>
      <c r="J63" s="34">
        <f t="shared" si="24"/>
        <v>42173</v>
      </c>
      <c r="K63" s="34">
        <f t="shared" si="24"/>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84">
        <f>+H65/H137</f>
        <v>7.7468791961911912E-7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7">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7">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7">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8">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7">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8">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9">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7">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7">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7">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7">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7"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7">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7"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7">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7"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7">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8" t="s">
        <v>188</v>
      </c>
    </row>
    <row r="102" spans="1:15" s="75" customFormat="1" ht="48.75" customHeight="1" x14ac:dyDescent="0.25">
      <c r="A102" s="185"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8">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7">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7">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7">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9">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7">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7">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7">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7">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7">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7">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7">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9">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7">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7">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7">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7">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7">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7">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9">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9">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7">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9">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6">
        <f>+H125/H137</f>
        <v>2.2097278088873461E-5</v>
      </c>
      <c r="J125" s="33">
        <f t="shared" ref="J125:K130" si="68">+J127</f>
        <v>1202947</v>
      </c>
      <c r="K125" s="33">
        <f t="shared" si="68"/>
        <v>1202947</v>
      </c>
      <c r="L125" s="33">
        <f t="shared" si="41"/>
        <v>0</v>
      </c>
      <c r="M125" s="19">
        <f t="shared" si="42"/>
        <v>1</v>
      </c>
      <c r="N125" s="19">
        <f t="shared" si="43"/>
        <v>1</v>
      </c>
      <c r="O125" s="167">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7">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6">
        <f>+H127/H137</f>
        <v>2.2097278088873461E-5</v>
      </c>
      <c r="J127" s="33">
        <f t="shared" si="68"/>
        <v>1202947</v>
      </c>
      <c r="K127" s="33">
        <f t="shared" si="68"/>
        <v>1202947</v>
      </c>
      <c r="L127" s="33">
        <f t="shared" si="41"/>
        <v>0</v>
      </c>
      <c r="M127" s="19">
        <f t="shared" si="42"/>
        <v>1</v>
      </c>
      <c r="N127" s="19">
        <f t="shared" si="43"/>
        <v>1</v>
      </c>
      <c r="O127" s="167">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7">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6">
        <f>+H129/H137</f>
        <v>2.2097278088873461E-5</v>
      </c>
      <c r="J129" s="33">
        <f t="shared" si="68"/>
        <v>1202947</v>
      </c>
      <c r="K129" s="33">
        <f t="shared" si="68"/>
        <v>1202947</v>
      </c>
      <c r="L129" s="33">
        <f t="shared" si="41"/>
        <v>0</v>
      </c>
      <c r="M129" s="19">
        <f t="shared" si="42"/>
        <v>1</v>
      </c>
      <c r="N129" s="19">
        <f t="shared" si="43"/>
        <v>1</v>
      </c>
      <c r="O129" s="167">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7">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7">
        <f>+H131/H137</f>
        <v>2.2097278088873461E-5</v>
      </c>
      <c r="J131" s="28">
        <v>1202947</v>
      </c>
      <c r="K131" s="28">
        <v>1202947</v>
      </c>
      <c r="L131" s="28">
        <f t="shared" si="41"/>
        <v>0</v>
      </c>
      <c r="M131" s="19">
        <f t="shared" si="42"/>
        <v>1</v>
      </c>
      <c r="N131" s="76">
        <f t="shared" si="43"/>
        <v>1</v>
      </c>
      <c r="O131" s="188">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9">
        <f t="shared" si="44"/>
        <v>1</v>
      </c>
    </row>
    <row r="133" spans="1:29" ht="72" customHeight="1" x14ac:dyDescent="0.25">
      <c r="A133" s="85" t="s">
        <v>166</v>
      </c>
      <c r="B133" s="155" t="s">
        <v>67</v>
      </c>
      <c r="C133" s="21">
        <v>54</v>
      </c>
      <c r="D133" s="153"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7">
        <f t="shared" si="44"/>
        <v>1</v>
      </c>
    </row>
    <row r="134" spans="1:29" ht="49.5" customHeight="1" x14ac:dyDescent="0.25">
      <c r="A134" s="85" t="s">
        <v>168</v>
      </c>
      <c r="B134" s="155" t="s">
        <v>67</v>
      </c>
      <c r="C134" s="21">
        <v>54</v>
      </c>
      <c r="D134" s="153"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7">
        <f t="shared" si="44"/>
        <v>1</v>
      </c>
    </row>
    <row r="135" spans="1:29" ht="35.25" customHeight="1" x14ac:dyDescent="0.25">
      <c r="A135" s="85" t="s">
        <v>169</v>
      </c>
      <c r="B135" s="155" t="s">
        <v>67</v>
      </c>
      <c r="C135" s="21">
        <v>54</v>
      </c>
      <c r="D135" s="153"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7">
        <f t="shared" si="44"/>
        <v>1</v>
      </c>
    </row>
    <row r="136" spans="1:29" ht="42.75" customHeight="1" thickBot="1" x14ac:dyDescent="0.3">
      <c r="A136" s="84" t="s">
        <v>171</v>
      </c>
      <c r="B136" s="57" t="s">
        <v>67</v>
      </c>
      <c r="C136" s="189">
        <v>54</v>
      </c>
      <c r="D136" s="41" t="s">
        <v>13</v>
      </c>
      <c r="E136" s="58" t="s">
        <v>75</v>
      </c>
      <c r="F136" s="42">
        <v>489396192.00000012</v>
      </c>
      <c r="G136" s="28">
        <v>0</v>
      </c>
      <c r="H136" s="28">
        <f t="shared" ref="H136" si="71">+F136-G136</f>
        <v>489396192.00000012</v>
      </c>
      <c r="I136" s="76">
        <f>+H136/H137</f>
        <v>8.989858863490836E-3</v>
      </c>
      <c r="J136" s="220">
        <v>458196192</v>
      </c>
      <c r="K136" s="220">
        <v>458196192</v>
      </c>
      <c r="L136" s="42">
        <f t="shared" si="41"/>
        <v>0</v>
      </c>
      <c r="M136" s="76">
        <f t="shared" si="42"/>
        <v>0.93624797145949168</v>
      </c>
      <c r="N136" s="30">
        <f t="shared" si="43"/>
        <v>0.93624797145949168</v>
      </c>
      <c r="O136" s="169">
        <f t="shared" si="44"/>
        <v>1</v>
      </c>
    </row>
    <row r="137" spans="1:29" s="60" customFormat="1" ht="33" customHeight="1" thickBot="1" x14ac:dyDescent="0.3">
      <c r="A137" s="257" t="s">
        <v>172</v>
      </c>
      <c r="B137" s="258"/>
      <c r="C137" s="258"/>
      <c r="D137" s="258"/>
      <c r="E137" s="258"/>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36" sqref="E36"/>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216</v>
      </c>
      <c r="B3" s="248"/>
      <c r="C3" s="248"/>
      <c r="D3" s="248"/>
      <c r="E3" s="248"/>
      <c r="F3" s="248"/>
      <c r="G3" s="248"/>
      <c r="H3" s="248"/>
      <c r="I3" s="248"/>
      <c r="J3" s="248"/>
      <c r="K3" s="248"/>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79"/>
      <c r="H8" s="274"/>
      <c r="I8" s="274"/>
      <c r="J8" s="276"/>
      <c r="K8" s="278"/>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57" t="s">
        <v>172</v>
      </c>
      <c r="B69" s="258"/>
      <c r="C69" s="258"/>
      <c r="D69" s="258"/>
      <c r="E69" s="258"/>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1:K1"/>
    <mergeCell ref="A2:K2"/>
    <mergeCell ref="A3:K3"/>
    <mergeCell ref="A7:A8"/>
    <mergeCell ref="B7:B8"/>
    <mergeCell ref="H7:H8"/>
    <mergeCell ref="I7:I8"/>
    <mergeCell ref="J7:J8"/>
    <mergeCell ref="K7:K8"/>
    <mergeCell ref="G7:G8"/>
    <mergeCell ref="A69:E69"/>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502</v>
      </c>
      <c r="B3" s="248"/>
      <c r="C3" s="248"/>
      <c r="D3" s="248"/>
      <c r="E3" s="248"/>
      <c r="F3" s="248"/>
      <c r="G3" s="248"/>
      <c r="H3" s="248"/>
      <c r="I3" s="248"/>
      <c r="J3" s="248"/>
      <c r="K3" s="248"/>
    </row>
    <row r="4" spans="1:11" ht="15" customHeight="1" x14ac:dyDescent="0.25">
      <c r="A4" s="145"/>
      <c r="B4" s="145"/>
      <c r="C4" s="190"/>
      <c r="D4" s="145"/>
      <c r="E4" s="145"/>
      <c r="F4" s="145"/>
      <c r="G4" s="145"/>
      <c r="H4" s="145"/>
      <c r="I4" s="145"/>
      <c r="J4" s="145"/>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6842420201.3999996</v>
      </c>
      <c r="K9" s="195">
        <f>+J9/H9</f>
        <v>0.86681107720393602</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283019195.76999998</v>
      </c>
      <c r="K11" s="198">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0</v>
      </c>
      <c r="K12" s="198">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0</v>
      </c>
      <c r="K13" s="198">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0</v>
      </c>
      <c r="K14" s="200">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283019195.76999998</v>
      </c>
      <c r="K15" s="198">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189659717.77000001</v>
      </c>
      <c r="K19" s="198">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t="s">
        <v>204</v>
      </c>
      <c r="K24" s="200">
        <f t="shared" si="1"/>
        <v>0.99224403046536203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80" t="s">
        <v>172</v>
      </c>
      <c r="B86" s="281"/>
      <c r="C86" s="281"/>
      <c r="D86" s="281"/>
      <c r="E86" s="281"/>
      <c r="F86" s="212">
        <f>+F9+F31+F32+F33</f>
        <v>8076213584.3999996</v>
      </c>
      <c r="G86" s="212">
        <f t="shared" ref="G86:I86" si="27">+G9+G31+G32+G33</f>
        <v>0</v>
      </c>
      <c r="H86" s="212">
        <f>+F86-G86</f>
        <v>8076213584.3999996</v>
      </c>
      <c r="I86" s="213">
        <f t="shared" si="27"/>
        <v>1</v>
      </c>
      <c r="J86" s="212">
        <f>+J9+J31+J32+J33</f>
        <v>7024848875.3999996</v>
      </c>
      <c r="K86" s="214">
        <f>+J86/H86</f>
        <v>0.86981960073086551</v>
      </c>
    </row>
    <row r="87" spans="1:11" s="62" customFormat="1" ht="18" customHeight="1" x14ac:dyDescent="0.25">
      <c r="A87" s="61" t="s">
        <v>499</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503</v>
      </c>
      <c r="B3" s="248"/>
      <c r="C3" s="248"/>
      <c r="D3" s="248"/>
      <c r="E3" s="248"/>
      <c r="F3" s="248"/>
      <c r="G3" s="248"/>
      <c r="H3" s="248"/>
      <c r="I3" s="248"/>
      <c r="J3" s="248"/>
      <c r="K3" s="248"/>
    </row>
    <row r="4" spans="1:11" ht="15" customHeight="1" x14ac:dyDescent="0.25">
      <c r="A4" s="148"/>
      <c r="B4" s="148"/>
      <c r="C4" s="190"/>
      <c r="D4" s="148"/>
      <c r="E4" s="148"/>
      <c r="F4" s="148"/>
      <c r="G4" s="148"/>
      <c r="H4" s="148"/>
      <c r="I4" s="148"/>
      <c r="J4" s="148"/>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6858440499.3999996</v>
      </c>
      <c r="K9" s="195">
        <f>+J9/H9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15888431</v>
      </c>
      <c r="K12" s="198">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15888431</v>
      </c>
      <c r="K13" s="198">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15888431</v>
      </c>
      <c r="K14" s="200">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1"/>
        <v>1</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v>17002000.77</v>
      </c>
      <c r="K24" s="200">
        <f t="shared" si="1"/>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80" t="s">
        <v>172</v>
      </c>
      <c r="B86" s="281"/>
      <c r="C86" s="281"/>
      <c r="D86" s="281"/>
      <c r="E86" s="281"/>
      <c r="F86" s="212">
        <f>+F9+F31+F32+F33</f>
        <v>8076213584.3999996</v>
      </c>
      <c r="G86" s="212">
        <f t="shared" ref="G86:I86" si="27">+G9+G31+G32+G33</f>
        <v>0</v>
      </c>
      <c r="H86" s="212">
        <f>+F86-G86</f>
        <v>8076213584.3999996</v>
      </c>
      <c r="I86" s="213">
        <f t="shared" si="27"/>
        <v>1</v>
      </c>
      <c r="J86" s="212">
        <f>+J9+J31+J32+J33</f>
        <v>7040869173.3999996</v>
      </c>
      <c r="K86" s="214">
        <f>+J86/H86</f>
        <v>0.87180324044427582</v>
      </c>
    </row>
    <row r="87" spans="1:11" s="62" customFormat="1" ht="18" customHeight="1" x14ac:dyDescent="0.25">
      <c r="A87" s="61" t="s">
        <v>504</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512</v>
      </c>
      <c r="B3" s="248"/>
      <c r="C3" s="248"/>
      <c r="D3" s="248"/>
      <c r="E3" s="248"/>
      <c r="F3" s="248"/>
      <c r="G3" s="248"/>
      <c r="H3" s="248"/>
      <c r="I3" s="248"/>
      <c r="J3" s="248"/>
      <c r="K3" s="248"/>
    </row>
    <row r="4" spans="1:11" ht="15" customHeight="1" x14ac:dyDescent="0.25">
      <c r="A4" s="228"/>
      <c r="B4" s="228"/>
      <c r="C4" s="190"/>
      <c r="D4" s="228"/>
      <c r="E4" s="228"/>
      <c r="F4" s="228"/>
      <c r="G4" s="228"/>
      <c r="H4" s="228"/>
      <c r="I4" s="228"/>
      <c r="J4" s="228"/>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6858440499.3999996</v>
      </c>
      <c r="K9" s="195">
        <f>+J9/H9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15888431</v>
      </c>
      <c r="K12" s="198">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15888431</v>
      </c>
      <c r="K13" s="198">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15888431</v>
      </c>
      <c r="K14" s="200">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1"/>
        <v>1</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v>17002000.77</v>
      </c>
      <c r="K24" s="200">
        <f t="shared" si="1"/>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80" t="s">
        <v>172</v>
      </c>
      <c r="B86" s="281"/>
      <c r="C86" s="281"/>
      <c r="D86" s="281"/>
      <c r="E86" s="281"/>
      <c r="F86" s="212">
        <f>+F9+F31+F32+F33</f>
        <v>8076213584.3999996</v>
      </c>
      <c r="G86" s="212">
        <f t="shared" ref="G86:I86" si="27">+G9+G31+G32+G33</f>
        <v>0</v>
      </c>
      <c r="H86" s="212">
        <f>+F86-G86</f>
        <v>8076213584.3999996</v>
      </c>
      <c r="I86" s="213">
        <f t="shared" si="27"/>
        <v>1</v>
      </c>
      <c r="J86" s="212">
        <f>+J9+J31+J32+J33</f>
        <v>7040869173.3999996</v>
      </c>
      <c r="K86" s="214">
        <f>+J86/H86</f>
        <v>0.87180324044427582</v>
      </c>
    </row>
    <row r="87" spans="1:11" s="62" customFormat="1" ht="18" customHeight="1" x14ac:dyDescent="0.25">
      <c r="A87" s="61" t="s">
        <v>511</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533</v>
      </c>
      <c r="B3" s="248"/>
      <c r="C3" s="248"/>
      <c r="D3" s="248"/>
      <c r="E3" s="248"/>
      <c r="F3" s="248"/>
      <c r="G3" s="248"/>
      <c r="H3" s="248"/>
      <c r="I3" s="248"/>
      <c r="J3" s="248"/>
      <c r="K3" s="248"/>
    </row>
    <row r="4" spans="1:11" ht="15" customHeight="1" x14ac:dyDescent="0.25">
      <c r="A4" s="230"/>
      <c r="B4" s="230"/>
      <c r="C4" s="190"/>
      <c r="D4" s="230"/>
      <c r="E4" s="230"/>
      <c r="F4" s="230"/>
      <c r="G4" s="230"/>
      <c r="H4" s="230"/>
      <c r="I4" s="230"/>
      <c r="J4" s="230"/>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+G10+G26</f>
        <v>0</v>
      </c>
      <c r="H9" s="159">
        <f>+H10+H26</f>
        <v>7893784910.3999996</v>
      </c>
      <c r="I9" s="194">
        <f>+H9/H86</f>
        <v>0.97741160853492304</v>
      </c>
      <c r="J9" s="159">
        <f>+J10+J26</f>
        <v>6858440499.3999996</v>
      </c>
      <c r="K9" s="195">
        <f t="shared" ref="K9:K72" si="0">+J9/H9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7">
        <f>+H12/H86</f>
        <v>1.9673118886664991E-3</v>
      </c>
      <c r="J12" s="34">
        <f>+J13</f>
        <v>15888431</v>
      </c>
      <c r="K12" s="198">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7">
        <f>+H13/H86</f>
        <v>1.9673118886664991E-3</v>
      </c>
      <c r="J13" s="34">
        <f>+J14</f>
        <v>15888431</v>
      </c>
      <c r="K13" s="198">
        <f t="shared" si="0"/>
        <v>1</v>
      </c>
    </row>
    <row r="14" spans="1:11" ht="25.5" customHeight="1" x14ac:dyDescent="0.25">
      <c r="A14" s="92" t="s">
        <v>32</v>
      </c>
      <c r="B14" s="26" t="s">
        <v>12</v>
      </c>
      <c r="C14" s="46">
        <v>20</v>
      </c>
      <c r="D14" s="26" t="s">
        <v>13</v>
      </c>
      <c r="E14" s="27" t="s">
        <v>33</v>
      </c>
      <c r="F14" s="29">
        <v>15888431</v>
      </c>
      <c r="G14" s="29">
        <v>0</v>
      </c>
      <c r="H14" s="29">
        <f>+F14-G14</f>
        <v>15888431</v>
      </c>
      <c r="I14" s="199">
        <f>+H14/H86</f>
        <v>1.9673118886664991E-3</v>
      </c>
      <c r="J14" s="29">
        <v>15888431</v>
      </c>
      <c r="K14" s="200">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0"/>
        <v>1</v>
      </c>
    </row>
    <row r="17" spans="1:11" ht="36" customHeight="1" x14ac:dyDescent="0.25">
      <c r="A17" s="86" t="s">
        <v>38</v>
      </c>
      <c r="B17" s="26" t="s">
        <v>12</v>
      </c>
      <c r="C17" s="46">
        <v>20</v>
      </c>
      <c r="D17" s="26" t="s">
        <v>13</v>
      </c>
      <c r="E17" s="27" t="s">
        <v>39</v>
      </c>
      <c r="F17" s="29">
        <v>5000000</v>
      </c>
      <c r="G17" s="29">
        <v>0</v>
      </c>
      <c r="H17" s="29">
        <f>+F17-G17</f>
        <v>5000000</v>
      </c>
      <c r="I17" s="199">
        <f>+H17/H86</f>
        <v>6.1910200216324035E-4</v>
      </c>
      <c r="J17" s="29" t="s">
        <v>210</v>
      </c>
      <c r="K17" s="200">
        <f t="shared" si="0"/>
        <v>1</v>
      </c>
    </row>
    <row r="18" spans="1:11" ht="36" customHeight="1" x14ac:dyDescent="0.25">
      <c r="A18" s="86" t="s">
        <v>40</v>
      </c>
      <c r="B18" s="26" t="s">
        <v>12</v>
      </c>
      <c r="C18" s="46">
        <v>20</v>
      </c>
      <c r="D18" s="26" t="s">
        <v>13</v>
      </c>
      <c r="E18" s="27" t="s">
        <v>41</v>
      </c>
      <c r="F18" s="29">
        <v>86879918</v>
      </c>
      <c r="G18" s="29">
        <v>0</v>
      </c>
      <c r="H18" s="29">
        <f>+F18-G18</f>
        <v>86879918</v>
      </c>
      <c r="I18" s="199">
        <f>+H18/H86</f>
        <v>1.075750623631563E-2</v>
      </c>
      <c r="J18" s="29" t="s">
        <v>209</v>
      </c>
      <c r="K18" s="200">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0"/>
        <v>1</v>
      </c>
    </row>
    <row r="20" spans="1:11" ht="32.25" customHeight="1" x14ac:dyDescent="0.25">
      <c r="A20" s="86" t="s">
        <v>48</v>
      </c>
      <c r="B20" s="26" t="s">
        <v>12</v>
      </c>
      <c r="C20" s="46">
        <v>20</v>
      </c>
      <c r="D20" s="26" t="s">
        <v>13</v>
      </c>
      <c r="E20" s="27" t="s">
        <v>49</v>
      </c>
      <c r="F20" s="29">
        <v>65938906</v>
      </c>
      <c r="G20" s="29">
        <v>0</v>
      </c>
      <c r="H20" s="29">
        <f>+F20-G20</f>
        <v>65938906</v>
      </c>
      <c r="I20" s="199">
        <f>+H20/H86</f>
        <v>8.1645817450107412E-3</v>
      </c>
      <c r="J20" s="29" t="s">
        <v>208</v>
      </c>
      <c r="K20" s="200">
        <f t="shared" si="0"/>
        <v>1</v>
      </c>
    </row>
    <row r="21" spans="1:11" ht="32.25" customHeight="1" x14ac:dyDescent="0.25">
      <c r="A21" s="86" t="s">
        <v>50</v>
      </c>
      <c r="B21" s="26" t="s">
        <v>12</v>
      </c>
      <c r="C21" s="46">
        <v>20</v>
      </c>
      <c r="D21" s="26" t="s">
        <v>13</v>
      </c>
      <c r="E21" s="27" t="s">
        <v>51</v>
      </c>
      <c r="F21" s="29">
        <v>85282330</v>
      </c>
      <c r="G21" s="29">
        <v>0</v>
      </c>
      <c r="H21" s="29">
        <f>+F21-G21</f>
        <v>85282330</v>
      </c>
      <c r="I21" s="199">
        <f>+H21/H86</f>
        <v>1.0559692250429235E-2</v>
      </c>
      <c r="J21" s="29" t="s">
        <v>207</v>
      </c>
      <c r="K21" s="200">
        <f t="shared" si="0"/>
        <v>1</v>
      </c>
    </row>
    <row r="22" spans="1:11" ht="44.25" customHeight="1" x14ac:dyDescent="0.25">
      <c r="A22" s="86" t="s">
        <v>52</v>
      </c>
      <c r="B22" s="26" t="s">
        <v>12</v>
      </c>
      <c r="C22" s="46">
        <v>20</v>
      </c>
      <c r="D22" s="26" t="s">
        <v>13</v>
      </c>
      <c r="E22" s="27" t="s">
        <v>53</v>
      </c>
      <c r="F22" s="29">
        <v>4342204</v>
      </c>
      <c r="G22" s="29">
        <v>0</v>
      </c>
      <c r="H22" s="29">
        <f>+F22-G22</f>
        <v>4342204</v>
      </c>
      <c r="I22" s="199">
        <f>+H22/H86</f>
        <v>5.3765343804024624E-4</v>
      </c>
      <c r="J22" s="29" t="s">
        <v>206</v>
      </c>
      <c r="K22" s="200">
        <f t="shared" si="0"/>
        <v>1</v>
      </c>
    </row>
    <row r="23" spans="1:11" ht="32.25" customHeight="1" x14ac:dyDescent="0.25">
      <c r="A23" s="86" t="s">
        <v>54</v>
      </c>
      <c r="B23" s="26" t="s">
        <v>12</v>
      </c>
      <c r="C23" s="46">
        <v>20</v>
      </c>
      <c r="D23" s="26" t="s">
        <v>13</v>
      </c>
      <c r="E23" s="27" t="s">
        <v>55</v>
      </c>
      <c r="F23" s="29">
        <v>17226144</v>
      </c>
      <c r="G23" s="29">
        <v>0</v>
      </c>
      <c r="H23" s="29">
        <f>+F23-G23</f>
        <v>17226144</v>
      </c>
      <c r="I23" s="199">
        <f>+H23/H86</f>
        <v>2.1329480479904579E-3</v>
      </c>
      <c r="J23" s="29" t="s">
        <v>205</v>
      </c>
      <c r="K23" s="200">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9">
        <f>+H24/H86</f>
        <v>2.1051945434975923E-3</v>
      </c>
      <c r="J24" s="29">
        <v>17002000.77</v>
      </c>
      <c r="K24" s="200">
        <f t="shared" si="0"/>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7">
        <f>+H26/H86</f>
        <v>0.94038441867114531</v>
      </c>
      <c r="J26" s="34">
        <f>+J27</f>
        <v>6559401005.6300001</v>
      </c>
      <c r="K26" s="198">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7">
        <f>+H27/H86</f>
        <v>0.94038441867114531</v>
      </c>
      <c r="J27" s="34">
        <f>+J28</f>
        <v>6559401005.6300001</v>
      </c>
      <c r="K27" s="198">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9">
        <f>+H29/H86</f>
        <v>0.31872726070570317</v>
      </c>
      <c r="J29" s="29">
        <v>2574109432.6300001</v>
      </c>
      <c r="K29" s="200">
        <f t="shared" si="0"/>
        <v>1</v>
      </c>
    </row>
    <row r="30" spans="1:11" ht="24.75" customHeight="1" thickBot="1" x14ac:dyDescent="0.3">
      <c r="A30" s="84" t="s">
        <v>201</v>
      </c>
      <c r="B30" s="41" t="s">
        <v>12</v>
      </c>
      <c r="C30" s="201">
        <v>20</v>
      </c>
      <c r="D30" s="41" t="s">
        <v>13</v>
      </c>
      <c r="E30" s="128" t="s">
        <v>200</v>
      </c>
      <c r="F30" s="43">
        <v>5020635984</v>
      </c>
      <c r="G30" s="43">
        <v>0</v>
      </c>
      <c r="H30" s="43">
        <f>+F30-G30</f>
        <v>5020635984</v>
      </c>
      <c r="I30" s="202">
        <f>+H30/H86</f>
        <v>0.62165715796544208</v>
      </c>
      <c r="J30" s="43">
        <v>3985291573</v>
      </c>
      <c r="K30" s="203">
        <f t="shared" si="0"/>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 t="shared" si="0"/>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si="0"/>
        <v>1</v>
      </c>
    </row>
    <row r="33" spans="1:11" s="2" customFormat="1" ht="24" customHeight="1" thickBot="1" x14ac:dyDescent="0.3">
      <c r="A33" s="156" t="s">
        <v>69</v>
      </c>
      <c r="B33" s="171" t="s">
        <v>12</v>
      </c>
      <c r="C33" s="204">
        <v>20</v>
      </c>
      <c r="D33" s="171" t="s">
        <v>13</v>
      </c>
      <c r="E33" s="158" t="s">
        <v>501</v>
      </c>
      <c r="F33" s="159">
        <f t="shared" ref="F33:F48" si="3">+F36</f>
        <v>52514494</v>
      </c>
      <c r="G33" s="159">
        <f>+G40+G54+G60+G66+G74</f>
        <v>0</v>
      </c>
      <c r="H33" s="159">
        <f t="shared" ref="H33:H48" si="4">+H36</f>
        <v>52514494</v>
      </c>
      <c r="I33" s="194">
        <f>+H33/H86</f>
        <v>6.5023656755978949E-3</v>
      </c>
      <c r="J33" s="159">
        <f t="shared" ref="J33:J48" si="5">+J36</f>
        <v>52514494</v>
      </c>
      <c r="K33" s="195">
        <f t="shared" si="0"/>
        <v>1</v>
      </c>
    </row>
    <row r="34" spans="1:11" ht="24" customHeight="1" x14ac:dyDescent="0.25">
      <c r="A34" s="89" t="s">
        <v>71</v>
      </c>
      <c r="B34" s="179" t="s">
        <v>67</v>
      </c>
      <c r="C34" s="180">
        <v>11</v>
      </c>
      <c r="D34" s="179"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81" t="s">
        <v>67</v>
      </c>
      <c r="C35" s="182">
        <v>54</v>
      </c>
      <c r="D35" s="181" t="s">
        <v>13</v>
      </c>
      <c r="E35" s="22" t="s">
        <v>72</v>
      </c>
      <c r="F35" s="34">
        <f t="shared" si="3"/>
        <v>7993176.8000000715</v>
      </c>
      <c r="G35" s="34">
        <f>+G40</f>
        <v>0</v>
      </c>
      <c r="H35" s="34">
        <f t="shared" si="4"/>
        <v>7993176.8000000715</v>
      </c>
      <c r="I35" s="197">
        <f>+H35/H86</f>
        <v>9.897183521049614E-4</v>
      </c>
      <c r="J35" s="34">
        <f t="shared" si="5"/>
        <v>7993176.8000000715</v>
      </c>
      <c r="K35" s="198">
        <f t="shared" si="0"/>
        <v>1</v>
      </c>
    </row>
    <row r="36" spans="1:11" ht="24" customHeight="1" x14ac:dyDescent="0.25">
      <c r="A36" s="88" t="s">
        <v>71</v>
      </c>
      <c r="B36" s="181" t="s">
        <v>12</v>
      </c>
      <c r="C36" s="182">
        <v>20</v>
      </c>
      <c r="D36" s="181" t="s">
        <v>13</v>
      </c>
      <c r="E36" s="22" t="s">
        <v>72</v>
      </c>
      <c r="F36" s="34">
        <f t="shared" si="3"/>
        <v>52514494</v>
      </c>
      <c r="G36" s="34">
        <f>+G43</f>
        <v>0</v>
      </c>
      <c r="H36" s="34">
        <f t="shared" si="4"/>
        <v>52514494</v>
      </c>
      <c r="I36" s="197">
        <f>+H36/H86</f>
        <v>6.5023656755978949E-3</v>
      </c>
      <c r="J36" s="34">
        <f t="shared" si="5"/>
        <v>52514494</v>
      </c>
      <c r="K36" s="198">
        <f t="shared" si="0"/>
        <v>1</v>
      </c>
    </row>
    <row r="37" spans="1:11" ht="24" customHeight="1" x14ac:dyDescent="0.25">
      <c r="A37" s="88" t="s">
        <v>73</v>
      </c>
      <c r="B37" s="181" t="s">
        <v>67</v>
      </c>
      <c r="C37" s="182">
        <v>11</v>
      </c>
      <c r="D37" s="181" t="s">
        <v>13</v>
      </c>
      <c r="E37" s="22" t="s">
        <v>74</v>
      </c>
      <c r="F37" s="34">
        <f t="shared" si="3"/>
        <v>36129245.029999733</v>
      </c>
      <c r="G37" s="34">
        <f>+G40</f>
        <v>0</v>
      </c>
      <c r="H37" s="34">
        <f t="shared" si="4"/>
        <v>36129245.029999733</v>
      </c>
      <c r="I37" s="197">
        <f>+H37/H86</f>
        <v>4.4735375869438274E-3</v>
      </c>
      <c r="J37" s="34">
        <f t="shared" si="5"/>
        <v>36129245.029999733</v>
      </c>
      <c r="K37" s="198">
        <f t="shared" si="0"/>
        <v>1</v>
      </c>
    </row>
    <row r="38" spans="1:11" ht="24" customHeight="1" x14ac:dyDescent="0.25">
      <c r="A38" s="88" t="s">
        <v>73</v>
      </c>
      <c r="B38" s="181" t="s">
        <v>67</v>
      </c>
      <c r="C38" s="182">
        <v>54</v>
      </c>
      <c r="D38" s="181" t="s">
        <v>13</v>
      </c>
      <c r="E38" s="22" t="s">
        <v>74</v>
      </c>
      <c r="F38" s="34">
        <f t="shared" si="3"/>
        <v>7993176.8000000715</v>
      </c>
      <c r="G38" s="34">
        <f>+G43</f>
        <v>0</v>
      </c>
      <c r="H38" s="34">
        <f t="shared" si="4"/>
        <v>7993176.8000000715</v>
      </c>
      <c r="I38" s="197">
        <f>+H38/H86</f>
        <v>9.897183521049614E-4</v>
      </c>
      <c r="J38" s="34">
        <f t="shared" si="5"/>
        <v>7993176.8000000715</v>
      </c>
      <c r="K38" s="198">
        <f t="shared" si="0"/>
        <v>1</v>
      </c>
    </row>
    <row r="39" spans="1:11" ht="24" customHeight="1" x14ac:dyDescent="0.25">
      <c r="A39" s="88" t="s">
        <v>73</v>
      </c>
      <c r="B39" s="181" t="s">
        <v>12</v>
      </c>
      <c r="C39" s="182">
        <v>20</v>
      </c>
      <c r="D39" s="181" t="s">
        <v>13</v>
      </c>
      <c r="E39" s="22" t="s">
        <v>74</v>
      </c>
      <c r="F39" s="34">
        <f t="shared" si="3"/>
        <v>52514494</v>
      </c>
      <c r="G39" s="34">
        <f>+G46</f>
        <v>0</v>
      </c>
      <c r="H39" s="34">
        <f t="shared" si="4"/>
        <v>52514494</v>
      </c>
      <c r="I39" s="197">
        <f>+H39/H86</f>
        <v>6.5023656755978949E-3</v>
      </c>
      <c r="J39" s="34">
        <f t="shared" si="5"/>
        <v>52514494</v>
      </c>
      <c r="K39" s="198">
        <f t="shared" si="0"/>
        <v>1</v>
      </c>
    </row>
    <row r="40" spans="1:11" ht="49.5" customHeight="1" x14ac:dyDescent="0.25">
      <c r="A40" s="85" t="s">
        <v>77</v>
      </c>
      <c r="B40" s="181" t="s">
        <v>67</v>
      </c>
      <c r="C40" s="182">
        <v>11</v>
      </c>
      <c r="D40" s="181" t="s">
        <v>13</v>
      </c>
      <c r="E40" s="22" t="s">
        <v>78</v>
      </c>
      <c r="F40" s="34">
        <f t="shared" si="3"/>
        <v>36129245.029999733</v>
      </c>
      <c r="G40" s="34">
        <f>+G43</f>
        <v>0</v>
      </c>
      <c r="H40" s="34">
        <f t="shared" si="4"/>
        <v>36129245.029999733</v>
      </c>
      <c r="I40" s="197">
        <f>+H40/H86</f>
        <v>4.4735375869438274E-3</v>
      </c>
      <c r="J40" s="34">
        <f t="shared" si="5"/>
        <v>36129245.029999733</v>
      </c>
      <c r="K40" s="198">
        <f t="shared" si="0"/>
        <v>1</v>
      </c>
    </row>
    <row r="41" spans="1:11" ht="49.5" customHeight="1" x14ac:dyDescent="0.25">
      <c r="A41" s="85" t="s">
        <v>77</v>
      </c>
      <c r="B41" s="181" t="s">
        <v>67</v>
      </c>
      <c r="C41" s="182">
        <v>54</v>
      </c>
      <c r="D41" s="181" t="s">
        <v>13</v>
      </c>
      <c r="E41" s="22" t="s">
        <v>78</v>
      </c>
      <c r="F41" s="34">
        <f t="shared" si="3"/>
        <v>7993176.8000000715</v>
      </c>
      <c r="G41" s="34">
        <f>+G46</f>
        <v>0</v>
      </c>
      <c r="H41" s="34">
        <f t="shared" si="4"/>
        <v>7993176.8000000715</v>
      </c>
      <c r="I41" s="197">
        <f>+H41/H86</f>
        <v>9.897183521049614E-4</v>
      </c>
      <c r="J41" s="34">
        <f t="shared" si="5"/>
        <v>7993176.8000000715</v>
      </c>
      <c r="K41" s="198">
        <f t="shared" si="0"/>
        <v>1</v>
      </c>
    </row>
    <row r="42" spans="1:11" ht="49.5" customHeight="1" x14ac:dyDescent="0.25">
      <c r="A42" s="85" t="s">
        <v>77</v>
      </c>
      <c r="B42" s="181" t="s">
        <v>12</v>
      </c>
      <c r="C42" s="182">
        <v>20</v>
      </c>
      <c r="D42" s="181" t="s">
        <v>13</v>
      </c>
      <c r="E42" s="22" t="s">
        <v>78</v>
      </c>
      <c r="F42" s="34">
        <f t="shared" si="3"/>
        <v>52514494</v>
      </c>
      <c r="G42" s="34">
        <f>+G49</f>
        <v>0</v>
      </c>
      <c r="H42" s="34">
        <f t="shared" si="4"/>
        <v>52514494</v>
      </c>
      <c r="I42" s="197">
        <f>+H42/H86</f>
        <v>6.5023656755978949E-3</v>
      </c>
      <c r="J42" s="34">
        <f t="shared" si="5"/>
        <v>52514494</v>
      </c>
      <c r="K42" s="198">
        <f t="shared" si="0"/>
        <v>1</v>
      </c>
    </row>
    <row r="43" spans="1:11" ht="49.5" customHeight="1" x14ac:dyDescent="0.25">
      <c r="A43" s="88" t="s">
        <v>79</v>
      </c>
      <c r="B43" s="181" t="s">
        <v>67</v>
      </c>
      <c r="C43" s="182">
        <v>11</v>
      </c>
      <c r="D43" s="181" t="s">
        <v>13</v>
      </c>
      <c r="E43" s="22" t="s">
        <v>78</v>
      </c>
      <c r="F43" s="34">
        <f t="shared" si="3"/>
        <v>36129245.029999733</v>
      </c>
      <c r="G43" s="34">
        <f>+G46</f>
        <v>0</v>
      </c>
      <c r="H43" s="34">
        <f t="shared" si="4"/>
        <v>36129245.029999733</v>
      </c>
      <c r="I43" s="197">
        <f>+H43/H86</f>
        <v>4.4735375869438274E-3</v>
      </c>
      <c r="J43" s="34">
        <f t="shared" si="5"/>
        <v>36129245.029999733</v>
      </c>
      <c r="K43" s="198">
        <f t="shared" si="0"/>
        <v>1</v>
      </c>
    </row>
    <row r="44" spans="1:11" ht="49.5" customHeight="1" x14ac:dyDescent="0.25">
      <c r="A44" s="88" t="s">
        <v>79</v>
      </c>
      <c r="B44" s="181" t="s">
        <v>67</v>
      </c>
      <c r="C44" s="182">
        <v>54</v>
      </c>
      <c r="D44" s="181" t="s">
        <v>13</v>
      </c>
      <c r="E44" s="22" t="s">
        <v>78</v>
      </c>
      <c r="F44" s="34">
        <f t="shared" si="3"/>
        <v>7993176.8000000715</v>
      </c>
      <c r="G44" s="34">
        <f>+G49</f>
        <v>0</v>
      </c>
      <c r="H44" s="34">
        <f t="shared" si="4"/>
        <v>7993176.8000000715</v>
      </c>
      <c r="I44" s="197">
        <f>+H44/H86</f>
        <v>9.897183521049614E-4</v>
      </c>
      <c r="J44" s="34">
        <f t="shared" si="5"/>
        <v>7993176.8000000715</v>
      </c>
      <c r="K44" s="198">
        <f t="shared" si="0"/>
        <v>1</v>
      </c>
    </row>
    <row r="45" spans="1:11" ht="49.5" customHeight="1" x14ac:dyDescent="0.25">
      <c r="A45" s="88" t="s">
        <v>79</v>
      </c>
      <c r="B45" s="181" t="s">
        <v>12</v>
      </c>
      <c r="C45" s="182">
        <v>20</v>
      </c>
      <c r="D45" s="181" t="s">
        <v>13</v>
      </c>
      <c r="E45" s="22" t="s">
        <v>78</v>
      </c>
      <c r="F45" s="34">
        <f t="shared" si="3"/>
        <v>52514494</v>
      </c>
      <c r="G45" s="34">
        <f>+G50</f>
        <v>0</v>
      </c>
      <c r="H45" s="34">
        <f t="shared" si="4"/>
        <v>52514494</v>
      </c>
      <c r="I45" s="197">
        <f>+H45/H86</f>
        <v>6.5023656755978949E-3</v>
      </c>
      <c r="J45" s="34">
        <f t="shared" si="5"/>
        <v>52514494</v>
      </c>
      <c r="K45" s="198">
        <f t="shared" si="0"/>
        <v>1</v>
      </c>
    </row>
    <row r="46" spans="1:11" ht="49.5" customHeight="1" x14ac:dyDescent="0.25">
      <c r="A46" s="88" t="s">
        <v>80</v>
      </c>
      <c r="B46" s="181" t="s">
        <v>67</v>
      </c>
      <c r="C46" s="182">
        <v>11</v>
      </c>
      <c r="D46" s="181" t="s">
        <v>13</v>
      </c>
      <c r="E46" s="22" t="s">
        <v>81</v>
      </c>
      <c r="F46" s="34">
        <f t="shared" si="3"/>
        <v>36129245.029999733</v>
      </c>
      <c r="G46" s="34">
        <f>SUM(G49:G51)</f>
        <v>0</v>
      </c>
      <c r="H46" s="34">
        <f t="shared" si="4"/>
        <v>36129245.029999733</v>
      </c>
      <c r="I46" s="197">
        <f>+H46/H86</f>
        <v>4.4735375869438274E-3</v>
      </c>
      <c r="J46" s="34">
        <f t="shared" si="5"/>
        <v>36129245.029999733</v>
      </c>
      <c r="K46" s="198">
        <f t="shared" si="0"/>
        <v>1</v>
      </c>
    </row>
    <row r="47" spans="1:11" ht="49.5" customHeight="1" x14ac:dyDescent="0.25">
      <c r="A47" s="88" t="s">
        <v>80</v>
      </c>
      <c r="B47" s="181" t="s">
        <v>67</v>
      </c>
      <c r="C47" s="182">
        <v>54</v>
      </c>
      <c r="D47" s="181" t="s">
        <v>13</v>
      </c>
      <c r="E47" s="22" t="s">
        <v>81</v>
      </c>
      <c r="F47" s="34">
        <f t="shared" si="3"/>
        <v>7993176.8000000715</v>
      </c>
      <c r="G47" s="34">
        <f>SUM(G50:G52)</f>
        <v>0</v>
      </c>
      <c r="H47" s="34">
        <f t="shared" si="4"/>
        <v>7993176.8000000715</v>
      </c>
      <c r="I47" s="197">
        <f>+H47/H86</f>
        <v>9.897183521049614E-4</v>
      </c>
      <c r="J47" s="34">
        <f t="shared" si="5"/>
        <v>7993176.8000000715</v>
      </c>
      <c r="K47" s="198">
        <f t="shared" si="0"/>
        <v>1</v>
      </c>
    </row>
    <row r="48" spans="1:11" ht="49.5" customHeight="1" x14ac:dyDescent="0.25">
      <c r="A48" s="88" t="s">
        <v>80</v>
      </c>
      <c r="B48" s="181" t="s">
        <v>12</v>
      </c>
      <c r="C48" s="182">
        <v>20</v>
      </c>
      <c r="D48" s="181" t="s">
        <v>13</v>
      </c>
      <c r="E48" s="22" t="s">
        <v>81</v>
      </c>
      <c r="F48" s="34">
        <f t="shared" si="3"/>
        <v>52514494</v>
      </c>
      <c r="G48" s="34">
        <f>SUM(G51:G53)</f>
        <v>0</v>
      </c>
      <c r="H48" s="34">
        <f t="shared" si="4"/>
        <v>52514494</v>
      </c>
      <c r="I48" s="197">
        <f>+H48/H86</f>
        <v>6.5023656755978949E-3</v>
      </c>
      <c r="J48" s="34">
        <f t="shared" si="5"/>
        <v>52514494</v>
      </c>
      <c r="K48" s="198">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9">
        <f>+H49/H86</f>
        <v>4.4735375869438274E-3</v>
      </c>
      <c r="J49" s="29">
        <v>36129245.029999733</v>
      </c>
      <c r="K49" s="200">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9">
        <f>+H50/H86</f>
        <v>9.897183521049614E-4</v>
      </c>
      <c r="J50" s="29">
        <v>7993176.8000000715</v>
      </c>
      <c r="K50" s="200">
        <f t="shared" si="0"/>
        <v>1</v>
      </c>
    </row>
    <row r="51" spans="1:11" ht="30" customHeight="1" x14ac:dyDescent="0.25">
      <c r="A51" s="86" t="s">
        <v>82</v>
      </c>
      <c r="B51" s="26" t="s">
        <v>12</v>
      </c>
      <c r="C51" s="46">
        <v>20</v>
      </c>
      <c r="D51" s="26" t="s">
        <v>13</v>
      </c>
      <c r="E51" s="27" t="s">
        <v>75</v>
      </c>
      <c r="F51" s="29">
        <v>52514494</v>
      </c>
      <c r="G51" s="29">
        <v>0</v>
      </c>
      <c r="H51" s="29">
        <f>+F51-G51</f>
        <v>52514494</v>
      </c>
      <c r="I51" s="199">
        <f>+H51/H86</f>
        <v>6.5023656755978949E-3</v>
      </c>
      <c r="J51" s="29">
        <v>52514494</v>
      </c>
      <c r="K51" s="200">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7">
        <f>+H52/H86</f>
        <v>1.6309012660886159E-3</v>
      </c>
      <c r="J52" s="34">
        <f>+J53</f>
        <v>13171506.960000038</v>
      </c>
      <c r="K52" s="198">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7">
        <f>+H53/H86</f>
        <v>1.6309012660886159E-3</v>
      </c>
      <c r="J53" s="34">
        <f>+J54</f>
        <v>13171506.960000038</v>
      </c>
      <c r="K53" s="198">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7">
        <f>+H54/H86</f>
        <v>1.6309012660886159E-3</v>
      </c>
      <c r="J54" s="34">
        <f>+J55</f>
        <v>13171506.960000038</v>
      </c>
      <c r="K54" s="198">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7">
        <f>+H55/H86</f>
        <v>1.6309012660886159E-3</v>
      </c>
      <c r="J55" s="34">
        <f>+J56</f>
        <v>13171506.960000038</v>
      </c>
      <c r="K55" s="198">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7">
        <f>+H56/H86</f>
        <v>1.6309012660886159E-3</v>
      </c>
      <c r="J56" s="34">
        <f>+J57</f>
        <v>13171506.960000038</v>
      </c>
      <c r="K56" s="198">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7">
        <f>+H58/H86</f>
        <v>4.0098184206709402E-4</v>
      </c>
      <c r="J58" s="34">
        <f>+J59</f>
        <v>3238415</v>
      </c>
      <c r="K58" s="198">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7">
        <f>+H59/H86</f>
        <v>4.0098184206709402E-4</v>
      </c>
      <c r="J59" s="34">
        <f>+J60</f>
        <v>3238415</v>
      </c>
      <c r="K59" s="198">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7">
        <f>+H60/H86</f>
        <v>4.0098184206709402E-4</v>
      </c>
      <c r="J60" s="34">
        <f>+J61</f>
        <v>3238415</v>
      </c>
      <c r="K60" s="198">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7">
        <f>+H61/H86</f>
        <v>4.0098184206709402E-4</v>
      </c>
      <c r="J61" s="34">
        <f>+J62</f>
        <v>3238415</v>
      </c>
      <c r="K61" s="198">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7">
        <f>+H62/H86</f>
        <v>4.0098184206709402E-4</v>
      </c>
      <c r="J62" s="23">
        <f>+J63</f>
        <v>3238415</v>
      </c>
      <c r="K62" s="198">
        <f t="shared" si="0"/>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7">
        <f>+H64/H86</f>
        <v>2.9862773139860709E-3</v>
      </c>
      <c r="J64" s="32">
        <f>+J65</f>
        <v>24117813.409999847</v>
      </c>
      <c r="K64" s="198">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7">
        <f>+H65/H86</f>
        <v>2.9862773139860709E-3</v>
      </c>
      <c r="J65" s="32">
        <f>+J66</f>
        <v>24117813.409999847</v>
      </c>
      <c r="K65" s="198">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7">
        <f>+H66/H86</f>
        <v>2.9862773139860709E-3</v>
      </c>
      <c r="J66" s="34">
        <f>+J67</f>
        <v>24117813.409999847</v>
      </c>
      <c r="K66" s="198">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7">
        <f>+H67/H86</f>
        <v>2.9862773139860709E-3</v>
      </c>
      <c r="J67" s="34">
        <f>+J68</f>
        <v>24117813.409999847</v>
      </c>
      <c r="K67" s="198">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7">
        <f>+H68/H86</f>
        <v>2.9862773139860709E-3</v>
      </c>
      <c r="J68" s="34">
        <f>+J69</f>
        <v>24117813.409999847</v>
      </c>
      <c r="K68" s="198">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0"/>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0"/>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10">+J76</f>
        <v>14814632</v>
      </c>
      <c r="K74" s="198">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10"/>
        <v>27165902.800000191</v>
      </c>
      <c r="K75" s="198">
        <f t="shared" si="9"/>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10"/>
        <v>14814632</v>
      </c>
      <c r="K76" s="198">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10"/>
        <v>27165902.800000191</v>
      </c>
      <c r="K77" s="198">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10"/>
        <v>14814632</v>
      </c>
      <c r="K78" s="198">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10"/>
        <v>27165902.800000191</v>
      </c>
      <c r="K79" s="198">
        <f t="shared" si="9"/>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7">
        <f>+H82/H86</f>
        <v>4.0656279897579477E-4</v>
      </c>
      <c r="J82" s="33">
        <f>+J83</f>
        <v>3283488</v>
      </c>
      <c r="K82" s="198">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7">
        <f>+H83/H86</f>
        <v>4.0656279897579477E-4</v>
      </c>
      <c r="J83" s="33">
        <f>+J84</f>
        <v>3283488</v>
      </c>
      <c r="K83" s="198">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7">
        <f>+H84/H86</f>
        <v>4.0656279897579477E-4</v>
      </c>
      <c r="J84" s="33">
        <f>+J85</f>
        <v>3283488</v>
      </c>
      <c r="K84" s="198">
        <f t="shared" si="9"/>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9"/>
        <v>1</v>
      </c>
    </row>
    <row r="86" spans="1:11" s="60" customFormat="1" ht="33" customHeight="1" thickBot="1" x14ac:dyDescent="0.3">
      <c r="A86" s="280" t="s">
        <v>172</v>
      </c>
      <c r="B86" s="281"/>
      <c r="C86" s="281"/>
      <c r="D86" s="281"/>
      <c r="E86" s="281"/>
      <c r="F86" s="212">
        <f>+F9+F31+F32+F33</f>
        <v>8076213584.3999996</v>
      </c>
      <c r="G86" s="212">
        <f>+G9+G31+G32+G33</f>
        <v>0</v>
      </c>
      <c r="H86" s="212">
        <f>+F86-G86</f>
        <v>8076213584.3999996</v>
      </c>
      <c r="I86" s="213">
        <f>+I9+I31+I32+I33</f>
        <v>1</v>
      </c>
      <c r="J86" s="212">
        <f>+J9+J31+J32+J33</f>
        <v>7040869173.3999996</v>
      </c>
      <c r="K86" s="214">
        <f t="shared" si="9"/>
        <v>0.87180324044427582</v>
      </c>
    </row>
    <row r="87" spans="1:11" s="62" customFormat="1" ht="18" customHeight="1" x14ac:dyDescent="0.25">
      <c r="A87" s="61" t="s">
        <v>529</v>
      </c>
      <c r="B87" s="80"/>
      <c r="C87" s="215"/>
      <c r="F87" s="79"/>
      <c r="G87" s="78"/>
      <c r="H87" s="78"/>
      <c r="I87" s="78"/>
    </row>
    <row r="88" spans="1:11" s="62" customFormat="1" ht="18" customHeight="1" x14ac:dyDescent="0.25">
      <c r="A88" s="61" t="s">
        <v>532</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7" customFormat="1" ht="23.25" x14ac:dyDescent="0.25">
      <c r="A1" s="246" t="s">
        <v>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488</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146" t="s">
        <v>235</v>
      </c>
      <c r="H6" s="146" t="s">
        <v>236</v>
      </c>
      <c r="I6" s="146" t="s">
        <v>237</v>
      </c>
      <c r="J6" s="146" t="s">
        <v>238</v>
      </c>
      <c r="K6" s="146" t="s">
        <v>239</v>
      </c>
      <c r="L6" s="263"/>
      <c r="M6" s="265"/>
      <c r="N6" s="265"/>
      <c r="O6" s="256"/>
      <c r="P6" s="256"/>
      <c r="Q6" s="256"/>
      <c r="R6" s="256"/>
      <c r="S6" s="256"/>
      <c r="T6" s="256"/>
      <c r="U6" s="256"/>
      <c r="V6" s="256"/>
      <c r="W6" s="256"/>
      <c r="X6" s="147" t="s">
        <v>240</v>
      </c>
      <c r="Y6" s="147" t="s">
        <v>241</v>
      </c>
      <c r="Z6" s="147" t="s">
        <v>242</v>
      </c>
      <c r="AA6" s="147" t="s">
        <v>243</v>
      </c>
      <c r="AB6" s="10" t="s">
        <v>244</v>
      </c>
    </row>
    <row r="7" spans="1:28" s="2" customFormat="1" ht="28.5" customHeight="1" thickBot="1" x14ac:dyDescent="0.3">
      <c r="A7" s="156" t="s">
        <v>10</v>
      </c>
      <c r="B7" s="157" t="s">
        <v>67</v>
      </c>
      <c r="C7" s="157">
        <v>10</v>
      </c>
      <c r="D7" s="157" t="s">
        <v>13</v>
      </c>
      <c r="E7" s="158" t="s">
        <v>11</v>
      </c>
      <c r="F7" s="159">
        <f>+F93</f>
        <v>1451042370</v>
      </c>
      <c r="G7" s="159">
        <f t="shared" ref="G7:J7" si="0">+G93</f>
        <v>0</v>
      </c>
      <c r="H7" s="159">
        <f t="shared" si="0"/>
        <v>0</v>
      </c>
      <c r="I7" s="159">
        <f t="shared" si="0"/>
        <v>0</v>
      </c>
      <c r="J7" s="159">
        <f t="shared" si="0"/>
        <v>0</v>
      </c>
      <c r="K7" s="159">
        <f t="shared" ref="K7:K70" si="1">+G7-H7+I7-J7</f>
        <v>0</v>
      </c>
      <c r="L7" s="159">
        <f>+F7+K7</f>
        <v>1451042370</v>
      </c>
      <c r="M7" s="160">
        <f t="shared" ref="M7:M14" si="2">L7/$L$287</f>
        <v>2.5136841656891578E-4</v>
      </c>
      <c r="N7" s="159">
        <f t="shared" ref="N7:O7" si="3">+N93</f>
        <v>0</v>
      </c>
      <c r="O7" s="159">
        <f t="shared" si="3"/>
        <v>0</v>
      </c>
      <c r="P7" s="159">
        <f>+P93</f>
        <v>1451042370</v>
      </c>
      <c r="Q7" s="159">
        <f t="shared" ref="Q7:W7" si="4">+Q93</f>
        <v>0</v>
      </c>
      <c r="R7" s="159">
        <f t="shared" si="4"/>
        <v>1451042370</v>
      </c>
      <c r="S7" s="159">
        <f t="shared" si="4"/>
        <v>0</v>
      </c>
      <c r="T7" s="159">
        <f t="shared" si="4"/>
        <v>0</v>
      </c>
      <c r="U7" s="159">
        <f t="shared" si="4"/>
        <v>0</v>
      </c>
      <c r="V7" s="159">
        <f t="shared" si="4"/>
        <v>0</v>
      </c>
      <c r="W7" s="159">
        <f t="shared" si="4"/>
        <v>0</v>
      </c>
      <c r="X7" s="161">
        <f t="shared" ref="X7:X70" si="5">+Q7/L7</f>
        <v>0</v>
      </c>
      <c r="Y7" s="161">
        <f t="shared" ref="Y7:Y70" si="6">+T7/L7</f>
        <v>0</v>
      </c>
      <c r="Z7" s="161">
        <f>+V7/L7</f>
        <v>0</v>
      </c>
      <c r="AA7" s="161" t="s">
        <v>267</v>
      </c>
      <c r="AB7" s="162" t="s">
        <v>267</v>
      </c>
    </row>
    <row r="8" spans="1:28" s="2" customFormat="1" ht="28.5" customHeight="1" thickBot="1" x14ac:dyDescent="0.3">
      <c r="A8" s="156" t="s">
        <v>10</v>
      </c>
      <c r="B8" s="157" t="s">
        <v>12</v>
      </c>
      <c r="C8" s="157">
        <v>20</v>
      </c>
      <c r="D8" s="157" t="s">
        <v>13</v>
      </c>
      <c r="E8" s="158" t="s">
        <v>11</v>
      </c>
      <c r="F8" s="159">
        <f>+F9+F38+F84+F100</f>
        <v>98334943000</v>
      </c>
      <c r="G8" s="159">
        <f t="shared" ref="G8:J8" si="7">+G9+G38+G84+G100</f>
        <v>0</v>
      </c>
      <c r="H8" s="159">
        <f t="shared" si="7"/>
        <v>0</v>
      </c>
      <c r="I8" s="159">
        <f t="shared" si="7"/>
        <v>116000000</v>
      </c>
      <c r="J8" s="159">
        <f t="shared" si="7"/>
        <v>116000000</v>
      </c>
      <c r="K8" s="159">
        <f t="shared" si="1"/>
        <v>0</v>
      </c>
      <c r="L8" s="159">
        <f>+F8+K8</f>
        <v>98334943000</v>
      </c>
      <c r="M8" s="160">
        <f t="shared" si="2"/>
        <v>1.7034856752876616E-2</v>
      </c>
      <c r="N8" s="159">
        <f>+N9+N38+N84+N100</f>
        <v>7856453000</v>
      </c>
      <c r="O8" s="159">
        <f t="shared" ref="O8" si="8">+O9+O38+O84+O100</f>
        <v>63518306918</v>
      </c>
      <c r="P8" s="159">
        <f>+P9+P38+P84+P100</f>
        <v>34816636082</v>
      </c>
      <c r="Q8" s="159">
        <f t="shared" ref="Q8:W8" si="9">+Q9+Q38+Q84+Q100</f>
        <v>19116617771.880001</v>
      </c>
      <c r="R8" s="159">
        <f t="shared" si="9"/>
        <v>79218325228.119995</v>
      </c>
      <c r="S8" s="159">
        <f t="shared" si="9"/>
        <v>44401689146.119995</v>
      </c>
      <c r="T8" s="159">
        <f t="shared" si="9"/>
        <v>9503242385.6200008</v>
      </c>
      <c r="U8" s="159">
        <f t="shared" si="9"/>
        <v>9613375386.2600002</v>
      </c>
      <c r="V8" s="159">
        <f t="shared" si="9"/>
        <v>8616353973.6200008</v>
      </c>
      <c r="W8" s="159">
        <f t="shared" si="9"/>
        <v>886888412</v>
      </c>
      <c r="X8" s="161">
        <f t="shared" si="5"/>
        <v>0.19440310014599796</v>
      </c>
      <c r="Y8" s="161">
        <f t="shared" si="6"/>
        <v>9.6641560931397502E-2</v>
      </c>
      <c r="Z8" s="161">
        <f t="shared" ref="Z8:Z71" si="10">+V8/L8</f>
        <v>8.7622504378936802E-2</v>
      </c>
      <c r="AA8" s="161">
        <f t="shared" ref="AA8:AA35" si="11">+T8/Q8</f>
        <v>0.49711944335671132</v>
      </c>
      <c r="AB8" s="162">
        <f t="shared" ref="AB8:AB35" si="12">+V8/T8</f>
        <v>0.90667517716458423</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1"/>
        <v>0</v>
      </c>
      <c r="L9" s="115">
        <f>+L10</f>
        <v>51464345000</v>
      </c>
      <c r="M9" s="116">
        <f t="shared" si="2"/>
        <v>8.915322653470413E-3</v>
      </c>
      <c r="N9" s="115">
        <f t="shared" ref="N9:W9" si="13">+N10</f>
        <v>2282058000</v>
      </c>
      <c r="O9" s="115">
        <f t="shared" si="13"/>
        <v>49182287000</v>
      </c>
      <c r="P9" s="115">
        <f t="shared" si="13"/>
        <v>2282058000</v>
      </c>
      <c r="Q9" s="115">
        <f t="shared" si="13"/>
        <v>6953753113.3299999</v>
      </c>
      <c r="R9" s="115">
        <f t="shared" si="13"/>
        <v>44510591886.669998</v>
      </c>
      <c r="S9" s="115">
        <f t="shared" si="13"/>
        <v>42228533886.669998</v>
      </c>
      <c r="T9" s="115">
        <f t="shared" si="13"/>
        <v>6953753113.3299999</v>
      </c>
      <c r="U9" s="115">
        <f t="shared" si="13"/>
        <v>0</v>
      </c>
      <c r="V9" s="115">
        <f t="shared" si="13"/>
        <v>6068938340.3299999</v>
      </c>
      <c r="W9" s="115">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7">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7">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7">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8">
        <f t="shared" ref="L13:L21" si="17">+F13+K13</f>
        <v>24891309551</v>
      </c>
      <c r="M13" s="117">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8">
        <f t="shared" si="17"/>
        <v>1976608680</v>
      </c>
      <c r="M14" s="119">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8">
        <f t="shared" si="17"/>
        <v>3991193</v>
      </c>
      <c r="M15" s="120">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8">
        <f t="shared" si="17"/>
        <v>4218200</v>
      </c>
      <c r="M16" s="120">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8">
        <f t="shared" si="17"/>
        <v>1317739120</v>
      </c>
      <c r="M17" s="119">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8">
        <f t="shared" si="17"/>
        <v>859861479</v>
      </c>
      <c r="M18" s="119">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8">
        <f t="shared" si="17"/>
        <v>129930180</v>
      </c>
      <c r="M19" s="121">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8">
        <f t="shared" si="17"/>
        <v>2109645697</v>
      </c>
      <c r="M20" s="119">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8">
        <f t="shared" si="17"/>
        <v>1650173900</v>
      </c>
      <c r="M21" s="119">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7">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8">
        <f t="shared" ref="L23:L29" si="25">+F23+K23</f>
        <v>3715862224</v>
      </c>
      <c r="M23" s="119">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8">
        <f t="shared" si="25"/>
        <v>2627749752</v>
      </c>
      <c r="M24" s="119">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8">
        <f t="shared" si="25"/>
        <v>2520758848</v>
      </c>
      <c r="M25" s="119">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8">
        <f t="shared" si="25"/>
        <v>1291042158</v>
      </c>
      <c r="M26" s="119">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8">
        <f t="shared" si="25"/>
        <v>153073328</v>
      </c>
      <c r="M27" s="121">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8">
        <f t="shared" si="25"/>
        <v>968339892</v>
      </c>
      <c r="M28" s="119">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8">
        <f t="shared" si="25"/>
        <v>645611798</v>
      </c>
      <c r="M29" s="119">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7">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2">
        <f>+L32+L33+L34</f>
        <v>2014091242</v>
      </c>
      <c r="M31" s="117">
        <f t="shared" si="23"/>
        <v>3.4890705936234026E-4</v>
      </c>
      <c r="N31" s="23">
        <f t="shared" ref="N31:W31" si="32">+N32+N33+N34</f>
        <v>0</v>
      </c>
      <c r="O31" s="23">
        <f t="shared" si="32"/>
        <v>2014091242</v>
      </c>
      <c r="P31" s="122">
        <f t="shared" si="32"/>
        <v>0</v>
      </c>
      <c r="Q31" s="122">
        <f t="shared" si="32"/>
        <v>169397204</v>
      </c>
      <c r="R31" s="122">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8">
        <f t="shared" ref="L32:L37" si="33">+F32+K32</f>
        <v>750824259</v>
      </c>
      <c r="M32" s="119">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8">
        <f t="shared" si="33"/>
        <v>1055441724</v>
      </c>
      <c r="M33" s="119">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8">
        <f t="shared" si="33"/>
        <v>207825259</v>
      </c>
      <c r="M34" s="121">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8">
        <f t="shared" si="33"/>
        <v>2176888008</v>
      </c>
      <c r="M35" s="119">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8">
        <f t="shared" si="33"/>
        <v>125391750</v>
      </c>
      <c r="M36" s="121">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7">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7">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7">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3">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4">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20">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20">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7">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3">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4">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51">
        <f t="shared" si="6"/>
        <v>6.6590939665467583E-7</v>
      </c>
      <c r="Z46" s="151">
        <f t="shared" si="10"/>
        <v>6.6590939665467583E-7</v>
      </c>
      <c r="AA46" s="151">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20">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20">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20">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3">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1">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52">
        <f t="shared" si="6"/>
        <v>5.6091982334874215E-8</v>
      </c>
      <c r="Z51" s="152">
        <f t="shared" si="10"/>
        <v>5.6091982334874215E-8</v>
      </c>
      <c r="AA51" s="152">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1">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20">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5">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52">
        <f t="shared" si="6"/>
        <v>4.324024653240427E-7</v>
      </c>
      <c r="Z54" s="152">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5">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52">
        <f t="shared" si="6"/>
        <v>1.9260172334095839E-7</v>
      </c>
      <c r="Z55" s="152">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20">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7">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7">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5">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5">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5">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5">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9">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9">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7">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9">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9">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20">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7">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9">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9">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9">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9">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1">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9">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7">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1">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1">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20">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1">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1">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3">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3">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3">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7">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7">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9">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3">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3">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3">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1">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1">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3">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3">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3">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3">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1">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1">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1">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53" t="s">
        <v>12</v>
      </c>
      <c r="C100" s="153">
        <v>20</v>
      </c>
      <c r="D100" s="153"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7">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53" t="s">
        <v>12</v>
      </c>
      <c r="C101" s="153">
        <v>20</v>
      </c>
      <c r="D101" s="153"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7">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8" t="s">
        <v>356</v>
      </c>
      <c r="F102" s="42">
        <v>14051472000</v>
      </c>
      <c r="G102" s="42">
        <v>0</v>
      </c>
      <c r="H102" s="42">
        <v>0</v>
      </c>
      <c r="I102" s="42"/>
      <c r="J102" s="42">
        <v>0</v>
      </c>
      <c r="K102" s="42">
        <f t="shared" si="75"/>
        <v>0</v>
      </c>
      <c r="L102" s="42">
        <f>+F102+K102</f>
        <v>14051472000</v>
      </c>
      <c r="M102" s="129">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30">
        <f t="shared" si="78"/>
        <v>0</v>
      </c>
      <c r="AA102" s="30" t="s">
        <v>267</v>
      </c>
      <c r="AB102" s="30" t="s">
        <v>267</v>
      </c>
    </row>
    <row r="103" spans="1:28" s="2" customFormat="1" ht="28.5" customHeight="1" thickBot="1" x14ac:dyDescent="0.3">
      <c r="A103" s="156" t="s">
        <v>357</v>
      </c>
      <c r="B103" s="163" t="s">
        <v>67</v>
      </c>
      <c r="C103" s="164">
        <v>11</v>
      </c>
      <c r="D103" s="163" t="s">
        <v>366</v>
      </c>
      <c r="E103" s="158" t="s">
        <v>358</v>
      </c>
      <c r="F103" s="159">
        <f>+F105</f>
        <v>139786580047</v>
      </c>
      <c r="G103" s="159">
        <f t="shared" ref="G103:J105" si="113">+G105</f>
        <v>0</v>
      </c>
      <c r="H103" s="159">
        <f t="shared" si="113"/>
        <v>0</v>
      </c>
      <c r="I103" s="159">
        <f t="shared" si="113"/>
        <v>0</v>
      </c>
      <c r="J103" s="159">
        <f t="shared" si="113"/>
        <v>0</v>
      </c>
      <c r="K103" s="159">
        <f t="shared" si="75"/>
        <v>0</v>
      </c>
      <c r="L103" s="159">
        <f>+L105</f>
        <v>139786580047</v>
      </c>
      <c r="M103" s="160">
        <f t="shared" si="87"/>
        <v>2.4215648013088953E-2</v>
      </c>
      <c r="N103" s="159">
        <f t="shared" ref="N103:W105" si="114">+N105</f>
        <v>0</v>
      </c>
      <c r="O103" s="159">
        <f t="shared" si="114"/>
        <v>0</v>
      </c>
      <c r="P103" s="159">
        <f t="shared" si="114"/>
        <v>139786580047</v>
      </c>
      <c r="Q103" s="159">
        <f t="shared" si="114"/>
        <v>0</v>
      </c>
      <c r="R103" s="159">
        <f t="shared" si="114"/>
        <v>139786580047</v>
      </c>
      <c r="S103" s="159">
        <f t="shared" si="114"/>
        <v>0</v>
      </c>
      <c r="T103" s="159">
        <f t="shared" si="114"/>
        <v>0</v>
      </c>
      <c r="U103" s="159">
        <f t="shared" si="114"/>
        <v>0</v>
      </c>
      <c r="V103" s="159">
        <f t="shared" si="114"/>
        <v>0</v>
      </c>
      <c r="W103" s="159">
        <f t="shared" ref="W103:W104" si="115">+W105+W106</f>
        <v>0</v>
      </c>
      <c r="X103" s="161">
        <f t="shared" si="76"/>
        <v>0</v>
      </c>
      <c r="Y103" s="161">
        <f t="shared" si="77"/>
        <v>0</v>
      </c>
      <c r="Z103" s="161">
        <f t="shared" si="78"/>
        <v>0</v>
      </c>
      <c r="AA103" s="161" t="s">
        <v>267</v>
      </c>
      <c r="AB103" s="161" t="s">
        <v>267</v>
      </c>
    </row>
    <row r="104" spans="1:28" s="2" customFormat="1" ht="28.5" customHeight="1" thickBot="1" x14ac:dyDescent="0.3">
      <c r="A104" s="156" t="s">
        <v>357</v>
      </c>
      <c r="B104" s="163" t="s">
        <v>67</v>
      </c>
      <c r="C104" s="164">
        <v>11</v>
      </c>
      <c r="D104" s="163" t="s">
        <v>13</v>
      </c>
      <c r="E104" s="158" t="s">
        <v>358</v>
      </c>
      <c r="F104" s="159">
        <f>+F106</f>
        <v>1027817755000</v>
      </c>
      <c r="G104" s="159">
        <f t="shared" si="113"/>
        <v>0</v>
      </c>
      <c r="H104" s="159">
        <f t="shared" si="113"/>
        <v>0</v>
      </c>
      <c r="I104" s="159">
        <f t="shared" si="113"/>
        <v>0</v>
      </c>
      <c r="J104" s="159">
        <f t="shared" si="113"/>
        <v>0</v>
      </c>
      <c r="K104" s="159">
        <f t="shared" si="75"/>
        <v>0</v>
      </c>
      <c r="L104" s="159">
        <f>+L106</f>
        <v>1027817755000</v>
      </c>
      <c r="M104" s="160">
        <f t="shared" si="87"/>
        <v>0.17805194868001534</v>
      </c>
      <c r="N104" s="159">
        <f t="shared" si="114"/>
        <v>0</v>
      </c>
      <c r="O104" s="159">
        <f t="shared" si="114"/>
        <v>0</v>
      </c>
      <c r="P104" s="159">
        <f t="shared" si="114"/>
        <v>1027817755000</v>
      </c>
      <c r="Q104" s="159">
        <f t="shared" si="114"/>
        <v>0</v>
      </c>
      <c r="R104" s="159">
        <f t="shared" si="114"/>
        <v>1027817755000</v>
      </c>
      <c r="S104" s="159">
        <f t="shared" si="114"/>
        <v>0</v>
      </c>
      <c r="T104" s="159">
        <f t="shared" si="114"/>
        <v>0</v>
      </c>
      <c r="U104" s="159">
        <f t="shared" si="114"/>
        <v>0</v>
      </c>
      <c r="V104" s="159">
        <f t="shared" si="114"/>
        <v>0</v>
      </c>
      <c r="W104" s="159">
        <f t="shared" si="115"/>
        <v>0</v>
      </c>
      <c r="X104" s="161">
        <f t="shared" si="76"/>
        <v>0</v>
      </c>
      <c r="Y104" s="161">
        <f t="shared" si="77"/>
        <v>0</v>
      </c>
      <c r="Z104" s="161">
        <f t="shared" si="78"/>
        <v>0</v>
      </c>
      <c r="AA104" s="161" t="s">
        <v>267</v>
      </c>
      <c r="AB104" s="161"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7">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53" t="s">
        <v>67</v>
      </c>
      <c r="C106" s="153">
        <v>11</v>
      </c>
      <c r="D106" s="153"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7">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7">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7">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7">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30">
        <f t="shared" ref="X109:X176" si="120">+Q109/L109</f>
        <v>0</v>
      </c>
      <c r="Y109" s="130">
        <f t="shared" ref="Y109:Y176" si="121">+T109/L109</f>
        <v>0</v>
      </c>
      <c r="Z109" s="130">
        <f t="shared" si="78"/>
        <v>0</v>
      </c>
      <c r="AA109" s="30" t="s">
        <v>267</v>
      </c>
      <c r="AB109" s="30" t="s">
        <v>267</v>
      </c>
    </row>
    <row r="110" spans="1:28" ht="23.25" customHeight="1" x14ac:dyDescent="0.25">
      <c r="A110" s="20" t="s">
        <v>367</v>
      </c>
      <c r="B110" s="153" t="s">
        <v>67</v>
      </c>
      <c r="C110" s="153">
        <v>11</v>
      </c>
      <c r="D110" s="153" t="s">
        <v>13</v>
      </c>
      <c r="E110" s="22" t="s">
        <v>368</v>
      </c>
      <c r="F110" s="35">
        <f>+F111</f>
        <v>1027817755000</v>
      </c>
      <c r="G110" s="35">
        <f>+G111</f>
        <v>0</v>
      </c>
      <c r="H110" s="35">
        <f>+H111</f>
        <v>0</v>
      </c>
      <c r="I110" s="35">
        <f>+I111</f>
        <v>0</v>
      </c>
      <c r="J110" s="35">
        <f>+J111</f>
        <v>0</v>
      </c>
      <c r="K110" s="35">
        <f t="shared" si="75"/>
        <v>0</v>
      </c>
      <c r="L110" s="35">
        <f>+L111</f>
        <v>1027817755000</v>
      </c>
      <c r="M110" s="117">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8" t="s">
        <v>370</v>
      </c>
      <c r="F111" s="28">
        <v>1027817755000</v>
      </c>
      <c r="G111" s="43">
        <v>0</v>
      </c>
      <c r="H111" s="43">
        <v>0</v>
      </c>
      <c r="I111" s="43">
        <v>0</v>
      </c>
      <c r="J111" s="43">
        <v>0</v>
      </c>
      <c r="K111" s="43">
        <f t="shared" si="75"/>
        <v>0</v>
      </c>
      <c r="L111" s="43">
        <f>+F111+K111</f>
        <v>1027817755000</v>
      </c>
      <c r="M111" s="129">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30">
        <f t="shared" si="120"/>
        <v>0</v>
      </c>
      <c r="Y111" s="130">
        <f t="shared" si="121"/>
        <v>0</v>
      </c>
      <c r="Z111" s="130">
        <f t="shared" si="78"/>
        <v>0</v>
      </c>
      <c r="AA111" s="30" t="s">
        <v>267</v>
      </c>
      <c r="AB111" s="30" t="s">
        <v>267</v>
      </c>
    </row>
    <row r="112" spans="1:28" s="2" customFormat="1" ht="28.5" customHeight="1" thickBot="1" x14ac:dyDescent="0.3">
      <c r="A112" s="156" t="s">
        <v>69</v>
      </c>
      <c r="B112" s="163" t="s">
        <v>67</v>
      </c>
      <c r="C112" s="164">
        <v>11</v>
      </c>
      <c r="D112" s="163" t="s">
        <v>13</v>
      </c>
      <c r="E112" s="158" t="s">
        <v>70</v>
      </c>
      <c r="F112" s="159">
        <f>+F115</f>
        <v>25000000000</v>
      </c>
      <c r="G112" s="159">
        <f t="shared" ref="G112:J112" si="123">+G115</f>
        <v>0</v>
      </c>
      <c r="H112" s="159">
        <f t="shared" si="123"/>
        <v>0</v>
      </c>
      <c r="I112" s="159">
        <f t="shared" si="123"/>
        <v>0</v>
      </c>
      <c r="J112" s="159">
        <f t="shared" si="123"/>
        <v>0</v>
      </c>
      <c r="K112" s="159">
        <f t="shared" si="75"/>
        <v>0</v>
      </c>
      <c r="L112" s="159">
        <f>+L115</f>
        <v>25000000000</v>
      </c>
      <c r="M112" s="160">
        <f t="shared" si="87"/>
        <v>4.330824891228293E-3</v>
      </c>
      <c r="N112" s="159">
        <f t="shared" ref="N112:O112" si="124">+N115</f>
        <v>0</v>
      </c>
      <c r="O112" s="159">
        <f t="shared" si="124"/>
        <v>2259020000</v>
      </c>
      <c r="P112" s="159">
        <f>+P115</f>
        <v>22740980000</v>
      </c>
      <c r="Q112" s="159">
        <f t="shared" ref="Q112:W112" si="125">+Q115</f>
        <v>16549.91</v>
      </c>
      <c r="R112" s="159">
        <f t="shared" si="125"/>
        <v>24999983450.09</v>
      </c>
      <c r="S112" s="159">
        <f t="shared" si="125"/>
        <v>2259003450.0900002</v>
      </c>
      <c r="T112" s="159">
        <f t="shared" si="125"/>
        <v>16549.91</v>
      </c>
      <c r="U112" s="159">
        <f t="shared" si="125"/>
        <v>0</v>
      </c>
      <c r="V112" s="159">
        <f t="shared" si="125"/>
        <v>16549.91</v>
      </c>
      <c r="W112" s="159">
        <f t="shared" si="125"/>
        <v>0</v>
      </c>
      <c r="X112" s="165">
        <f t="shared" si="120"/>
        <v>6.6199640000000004E-7</v>
      </c>
      <c r="Y112" s="165">
        <f t="shared" si="121"/>
        <v>6.6199640000000004E-7</v>
      </c>
      <c r="Z112" s="165">
        <f t="shared" si="78"/>
        <v>6.6199640000000004E-7</v>
      </c>
      <c r="AA112" s="161">
        <f t="shared" ref="AA112:AA179" si="126">+T112/Q112</f>
        <v>1</v>
      </c>
      <c r="AB112" s="161">
        <f t="shared" si="66"/>
        <v>1</v>
      </c>
    </row>
    <row r="113" spans="1:28" s="2" customFormat="1" ht="28.5" customHeight="1" thickBot="1" x14ac:dyDescent="0.3">
      <c r="A113" s="156" t="s">
        <v>69</v>
      </c>
      <c r="B113" s="163" t="s">
        <v>67</v>
      </c>
      <c r="C113" s="164">
        <v>13</v>
      </c>
      <c r="D113" s="163" t="s">
        <v>13</v>
      </c>
      <c r="E113" s="158" t="s">
        <v>70</v>
      </c>
      <c r="F113" s="159">
        <f>+F116+F221+F231+F245+F255+F261</f>
        <v>4393946143700</v>
      </c>
      <c r="G113" s="159">
        <f t="shared" ref="G113:J113" si="127">+G116+G221+G231+G245+G255+G261</f>
        <v>0</v>
      </c>
      <c r="H113" s="159">
        <f t="shared" si="127"/>
        <v>0</v>
      </c>
      <c r="I113" s="159">
        <f t="shared" si="127"/>
        <v>0</v>
      </c>
      <c r="J113" s="159">
        <f t="shared" si="127"/>
        <v>0</v>
      </c>
      <c r="K113" s="159">
        <f t="shared" si="75"/>
        <v>0</v>
      </c>
      <c r="L113" s="159">
        <f>+L116+L221+L231+L245+L255+L261</f>
        <v>4393946143700</v>
      </c>
      <c r="M113" s="160">
        <f t="shared" si="87"/>
        <v>0.76117645319410121</v>
      </c>
      <c r="N113" s="159">
        <f t="shared" ref="N113:O113" si="128">+N116+N221+N231+N245+N255+N261</f>
        <v>0</v>
      </c>
      <c r="O113" s="159">
        <f t="shared" si="128"/>
        <v>4271709610974</v>
      </c>
      <c r="P113" s="159">
        <f>+P116+P221+P231+P245+P255+P261</f>
        <v>122236532726</v>
      </c>
      <c r="Q113" s="159">
        <f t="shared" ref="Q113:W113" si="129">+Q116+Q221+Q231+Q245+Q255+Q261</f>
        <v>4268248886175.5498</v>
      </c>
      <c r="R113" s="159">
        <f t="shared" si="129"/>
        <v>125697257524.45001</v>
      </c>
      <c r="S113" s="159">
        <f t="shared" si="129"/>
        <v>3460724798.4500003</v>
      </c>
      <c r="T113" s="159">
        <f t="shared" si="129"/>
        <v>318609983065.93994</v>
      </c>
      <c r="U113" s="159">
        <f t="shared" si="129"/>
        <v>3949638903109.6099</v>
      </c>
      <c r="V113" s="159">
        <f t="shared" si="129"/>
        <v>318494030246.26996</v>
      </c>
      <c r="W113" s="159">
        <f t="shared" si="129"/>
        <v>115952819.66999996</v>
      </c>
      <c r="X113" s="161">
        <f t="shared" si="120"/>
        <v>0.97139308188729767</v>
      </c>
      <c r="Y113" s="161">
        <f t="shared" si="121"/>
        <v>7.2511126137210405E-2</v>
      </c>
      <c r="Z113" s="161">
        <f t="shared" si="78"/>
        <v>7.2484736915340617E-2</v>
      </c>
      <c r="AA113" s="161">
        <f t="shared" si="126"/>
        <v>7.4646533405745674E-2</v>
      </c>
      <c r="AB113" s="161">
        <f t="shared" si="66"/>
        <v>0.99963606658349435</v>
      </c>
    </row>
    <row r="114" spans="1:28" s="2" customFormat="1" ht="28.5" customHeight="1" thickBot="1" x14ac:dyDescent="0.3">
      <c r="A114" s="156" t="s">
        <v>69</v>
      </c>
      <c r="B114" s="163" t="s">
        <v>12</v>
      </c>
      <c r="C114" s="164">
        <v>20</v>
      </c>
      <c r="D114" s="163" t="s">
        <v>13</v>
      </c>
      <c r="E114" s="158" t="s">
        <v>70</v>
      </c>
      <c r="F114" s="159">
        <f>+F232+F262</f>
        <v>86235881312</v>
      </c>
      <c r="G114" s="159">
        <f t="shared" ref="G114:J114" si="130">+G232+G262</f>
        <v>0</v>
      </c>
      <c r="H114" s="159">
        <f t="shared" si="130"/>
        <v>0</v>
      </c>
      <c r="I114" s="159">
        <f t="shared" si="130"/>
        <v>0</v>
      </c>
      <c r="J114" s="159">
        <f t="shared" si="130"/>
        <v>0</v>
      </c>
      <c r="K114" s="159">
        <f t="shared" si="75"/>
        <v>0</v>
      </c>
      <c r="L114" s="159">
        <f>+L232+L262</f>
        <v>86235881312</v>
      </c>
      <c r="M114" s="160">
        <f t="shared" si="87"/>
        <v>1.4938900052120735E-2</v>
      </c>
      <c r="N114" s="159">
        <f t="shared" ref="N114:O114" si="131">+N232+N262</f>
        <v>0</v>
      </c>
      <c r="O114" s="159">
        <f t="shared" si="131"/>
        <v>49002053305</v>
      </c>
      <c r="P114" s="159">
        <f>+P232+P262</f>
        <v>37233828007</v>
      </c>
      <c r="Q114" s="159">
        <f t="shared" ref="Q114:W114" si="132">+Q232+Q262</f>
        <v>29487449537</v>
      </c>
      <c r="R114" s="159">
        <f t="shared" si="132"/>
        <v>56748431775</v>
      </c>
      <c r="S114" s="159">
        <f t="shared" si="132"/>
        <v>19514603768</v>
      </c>
      <c r="T114" s="159">
        <f t="shared" si="132"/>
        <v>0</v>
      </c>
      <c r="U114" s="159">
        <f t="shared" si="132"/>
        <v>29487449537</v>
      </c>
      <c r="V114" s="159">
        <f t="shared" si="132"/>
        <v>0</v>
      </c>
      <c r="W114" s="159">
        <f t="shared" si="132"/>
        <v>0</v>
      </c>
      <c r="X114" s="161">
        <f t="shared" si="120"/>
        <v>0.34193944664767667</v>
      </c>
      <c r="Y114" s="161">
        <f t="shared" si="121"/>
        <v>0</v>
      </c>
      <c r="Z114" s="161">
        <f t="shared" si="78"/>
        <v>0</v>
      </c>
      <c r="AA114" s="161">
        <f t="shared" si="126"/>
        <v>0</v>
      </c>
      <c r="AB114" s="161"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6">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51">
        <f t="shared" si="120"/>
        <v>6.6199640000000004E-7</v>
      </c>
      <c r="Y115" s="151">
        <f t="shared" si="121"/>
        <v>6.6199640000000004E-7</v>
      </c>
      <c r="Z115" s="151">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6">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7">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51">
        <f t="shared" si="120"/>
        <v>6.6199640000000004E-7</v>
      </c>
      <c r="Y117" s="151">
        <f t="shared" si="121"/>
        <v>6.6199640000000004E-7</v>
      </c>
      <c r="Z117" s="151">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7">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7">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7">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7">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9">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30">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7">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7">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7">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9">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30"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7">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7">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7">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9">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7">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7">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7">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9">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30">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7">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7">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7">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9">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30">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7">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7">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7">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9">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30">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7">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7">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7">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9">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30">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7">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7">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7">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9">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30">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7">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7">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7">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9">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30">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7">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7">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7">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9">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30">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7">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1">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7">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1">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7">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1">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7">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30">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7">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1">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7">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1">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7">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1">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9">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30">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7">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1">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7">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1">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7">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1">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9">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30">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7">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1">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7">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1">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7">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1">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9">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30">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7">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1">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7">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1">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7">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1">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9">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30">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7">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1">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7">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1">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7">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1">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9">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30">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7">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1">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7">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1">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7">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1">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9">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30">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7">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1">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7">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1">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7">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1">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9">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30">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7">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1">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7">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1">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7">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1">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9">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30">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7">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1">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7">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1">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7">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1">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9">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30">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7">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1">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7">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1">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7">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1">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9">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30">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7">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1">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7">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1">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7">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1">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9">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30">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7">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7">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7">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9">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30"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7">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51">
        <f t="shared" si="180"/>
        <v>6.6199640000000004E-7</v>
      </c>
      <c r="Y211" s="151">
        <f t="shared" si="181"/>
        <v>6.6199640000000004E-7</v>
      </c>
      <c r="Z211" s="151">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7">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7">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51">
        <f t="shared" si="180"/>
        <v>6.6199640000000004E-7</v>
      </c>
      <c r="Y213" s="151">
        <f t="shared" si="181"/>
        <v>6.6199640000000004E-7</v>
      </c>
      <c r="Z213" s="151">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7">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7">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9">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30"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7">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7">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30"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7">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51">
        <f t="shared" si="180"/>
        <v>1.27307E-6</v>
      </c>
      <c r="Y219" s="151">
        <f t="shared" si="181"/>
        <v>1.27307E-6</v>
      </c>
      <c r="Z219" s="151">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9">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7">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7">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7">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7">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7">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9">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30">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7">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54"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7">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7">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9">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30"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7">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7">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7">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7">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7">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7">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7">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9">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7">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7">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30"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7">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7">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7">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9">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30">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7">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7">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7">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7">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7">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9">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30"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7">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7">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7">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9">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7">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7">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7">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7">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7">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9">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7">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1">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7">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7">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1">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7">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1"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3">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3">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3">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1">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30">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7">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7">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7">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7">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7">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7">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7">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9">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30">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9">
        <f t="shared" si="278"/>
        <v>3.4646599129826341E-3</v>
      </c>
      <c r="N277" s="133">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30">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9">
        <f t="shared" si="278"/>
        <v>1.732329956491317E-3</v>
      </c>
      <c r="N278" s="133">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30" t="s">
        <v>267</v>
      </c>
    </row>
    <row r="279" spans="1:28" ht="66" customHeight="1" x14ac:dyDescent="0.25">
      <c r="A279" s="49" t="s">
        <v>160</v>
      </c>
      <c r="B279" s="155" t="s">
        <v>67</v>
      </c>
      <c r="C279" s="153">
        <v>13</v>
      </c>
      <c r="D279" s="153"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7">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55" t="s">
        <v>67</v>
      </c>
      <c r="C280" s="153">
        <v>13</v>
      </c>
      <c r="D280" s="153"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7">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55" t="s">
        <v>67</v>
      </c>
      <c r="C281" s="153">
        <v>13</v>
      </c>
      <c r="D281" s="153"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7">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9">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30">
        <f>+V282/T282</f>
        <v>0.51505387303147188</v>
      </c>
    </row>
    <row r="283" spans="1:28" ht="72" customHeight="1" x14ac:dyDescent="0.25">
      <c r="A283" s="49" t="s">
        <v>166</v>
      </c>
      <c r="B283" s="155" t="s">
        <v>67</v>
      </c>
      <c r="C283" s="153">
        <v>13</v>
      </c>
      <c r="D283" s="153"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7">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55" t="s">
        <v>67</v>
      </c>
      <c r="C284" s="153">
        <v>13</v>
      </c>
      <c r="D284" s="153"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7">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55" t="s">
        <v>67</v>
      </c>
      <c r="C285" s="153">
        <v>13</v>
      </c>
      <c r="D285" s="153"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7">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4">
        <v>1000000000</v>
      </c>
      <c r="G286" s="42">
        <v>0</v>
      </c>
      <c r="H286" s="42">
        <v>0</v>
      </c>
      <c r="I286" s="42">
        <v>0</v>
      </c>
      <c r="J286" s="42">
        <v>0</v>
      </c>
      <c r="K286" s="42">
        <f t="shared" si="265"/>
        <v>0</v>
      </c>
      <c r="L286" s="42">
        <f>+F286+K286</f>
        <v>1000000000</v>
      </c>
      <c r="M286" s="129">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30">
        <f t="shared" si="240"/>
        <v>0.91072700884000002</v>
      </c>
      <c r="Y286" s="130">
        <f t="shared" si="241"/>
        <v>2.4651396839999999E-2</v>
      </c>
      <c r="Z286" s="130">
        <f t="shared" si="266"/>
        <v>2.4651396839999999E-2</v>
      </c>
      <c r="AA286" s="130">
        <f t="shared" si="286"/>
        <v>2.7067822300997389E-2</v>
      </c>
      <c r="AB286" s="130">
        <f>+V286/T286</f>
        <v>1</v>
      </c>
    </row>
    <row r="287" spans="1:28" s="60" customFormat="1" ht="33" customHeight="1" thickBot="1" x14ac:dyDescent="0.3">
      <c r="A287" s="257" t="s">
        <v>172</v>
      </c>
      <c r="B287" s="258"/>
      <c r="C287" s="258"/>
      <c r="D287" s="258"/>
      <c r="E287" s="258"/>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5">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6">
        <f t="shared" si="240"/>
        <v>0.74782137177590013</v>
      </c>
      <c r="Y287" s="136">
        <f t="shared" si="241"/>
        <v>5.6840039824063146E-2</v>
      </c>
      <c r="Z287" s="136">
        <f t="shared" si="266"/>
        <v>5.6666314633340494E-2</v>
      </c>
      <c r="AA287" s="136">
        <f t="shared" si="286"/>
        <v>7.6007509238578463E-2</v>
      </c>
      <c r="AB287" s="137">
        <f>+V287/T287</f>
        <v>0.99694361243833773</v>
      </c>
    </row>
    <row r="288" spans="1:28" s="62" customFormat="1" ht="15" customHeight="1" thickBot="1" x14ac:dyDescent="0.3">
      <c r="A288" s="61" t="s">
        <v>173</v>
      </c>
      <c r="E288" s="63"/>
      <c r="F288" s="138"/>
      <c r="G288" s="138"/>
      <c r="H288" s="138"/>
      <c r="I288" s="138"/>
      <c r="J288" s="138"/>
      <c r="K288" s="138"/>
      <c r="L288" s="138"/>
      <c r="M288" s="139"/>
      <c r="N288" s="138"/>
      <c r="O288" s="138"/>
      <c r="P288" s="138"/>
      <c r="Q288" s="138"/>
      <c r="R288" s="138"/>
      <c r="S288" s="138"/>
      <c r="T288" s="138"/>
      <c r="U288" s="138"/>
      <c r="V288" s="138"/>
      <c r="W288" s="138"/>
      <c r="X288" s="140"/>
      <c r="Y288" s="140"/>
      <c r="Z288" s="140"/>
      <c r="AA288" s="140"/>
      <c r="AB288" s="140"/>
    </row>
    <row r="289" spans="1:28" s="60" customFormat="1" ht="134.25" customHeight="1" thickBot="1" x14ac:dyDescent="0.3">
      <c r="A289" s="259" t="s">
        <v>487</v>
      </c>
      <c r="B289" s="260"/>
      <c r="C289" s="260"/>
      <c r="D289" s="260"/>
      <c r="E289" s="260"/>
      <c r="F289" s="260"/>
      <c r="G289" s="260"/>
      <c r="H289" s="260"/>
      <c r="I289" s="260"/>
      <c r="J289" s="260"/>
      <c r="K289" s="260"/>
      <c r="L289" s="260"/>
      <c r="M289" s="260"/>
      <c r="N289" s="261"/>
      <c r="O289" s="141"/>
      <c r="P289" s="141"/>
      <c r="Q289" s="141"/>
      <c r="R289" s="141"/>
      <c r="S289" s="141"/>
      <c r="T289" s="141"/>
      <c r="U289" s="141"/>
      <c r="V289" s="141"/>
      <c r="W289" s="141"/>
      <c r="X289" s="142"/>
      <c r="Y289" s="142"/>
      <c r="Z289" s="142"/>
      <c r="AA289" s="142"/>
      <c r="AB289" s="142"/>
    </row>
    <row r="290" spans="1:28" s="62" customFormat="1" ht="15.75" customHeight="1" x14ac:dyDescent="0.25">
      <c r="A290" s="61" t="s">
        <v>499</v>
      </c>
      <c r="E290" s="63"/>
      <c r="F290" s="63"/>
      <c r="G290" s="63"/>
      <c r="H290" s="63"/>
      <c r="I290" s="63"/>
      <c r="J290" s="63"/>
      <c r="K290" s="63"/>
      <c r="L290" s="63"/>
      <c r="M290" s="64"/>
      <c r="N290" s="143"/>
      <c r="O290" s="64"/>
      <c r="P290" s="64"/>
      <c r="Q290" s="64"/>
      <c r="R290" s="64"/>
      <c r="S290" s="64"/>
      <c r="T290" s="64"/>
      <c r="U290" s="64"/>
      <c r="V290" s="64"/>
      <c r="W290" s="64"/>
      <c r="X290" s="65"/>
      <c r="Y290" s="65"/>
      <c r="Z290" s="65"/>
      <c r="AA290" s="65"/>
      <c r="AB290" s="65"/>
    </row>
    <row r="291" spans="1:28" x14ac:dyDescent="0.25">
      <c r="A291" s="61" t="s">
        <v>175</v>
      </c>
      <c r="M291" s="5"/>
      <c r="N291" s="109"/>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87:E287"/>
    <mergeCell ref="A289:N28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539</v>
      </c>
      <c r="B3" s="248"/>
      <c r="C3" s="248"/>
      <c r="D3" s="248"/>
      <c r="E3" s="248"/>
      <c r="F3" s="248"/>
      <c r="G3" s="248"/>
      <c r="H3" s="248"/>
      <c r="I3" s="248"/>
      <c r="J3" s="248"/>
      <c r="K3" s="248"/>
    </row>
    <row r="4" spans="1:11" ht="15" customHeight="1" x14ac:dyDescent="0.25">
      <c r="A4" s="235"/>
      <c r="B4" s="235"/>
      <c r="C4" s="190"/>
      <c r="D4" s="235"/>
      <c r="E4" s="235"/>
      <c r="F4" s="235"/>
      <c r="G4" s="235"/>
      <c r="H4" s="235"/>
      <c r="I4" s="235"/>
      <c r="J4" s="235"/>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+G10+G26</f>
        <v>0</v>
      </c>
      <c r="H9" s="159">
        <f>+H10+H26</f>
        <v>7893784910.3999996</v>
      </c>
      <c r="I9" s="194">
        <f>+H9/H86</f>
        <v>0.97741160853492304</v>
      </c>
      <c r="J9" s="159">
        <f>+J10+J26</f>
        <v>6858440499.3999996</v>
      </c>
      <c r="K9" s="195">
        <f t="shared" ref="K9:K40" si="0">+J9/H9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7">
        <f>+H12/H86</f>
        <v>1.9673118886664991E-3</v>
      </c>
      <c r="J12" s="34">
        <f>+J13</f>
        <v>15888431</v>
      </c>
      <c r="K12" s="198">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7">
        <f>+H13/H86</f>
        <v>1.9673118886664991E-3</v>
      </c>
      <c r="J13" s="34">
        <f>+J14</f>
        <v>15888431</v>
      </c>
      <c r="K13" s="198">
        <f t="shared" si="0"/>
        <v>1</v>
      </c>
    </row>
    <row r="14" spans="1:11" ht="25.5" customHeight="1" x14ac:dyDescent="0.25">
      <c r="A14" s="92" t="s">
        <v>32</v>
      </c>
      <c r="B14" s="26" t="s">
        <v>12</v>
      </c>
      <c r="C14" s="46">
        <v>20</v>
      </c>
      <c r="D14" s="26" t="s">
        <v>13</v>
      </c>
      <c r="E14" s="27" t="s">
        <v>33</v>
      </c>
      <c r="F14" s="29">
        <v>15888431</v>
      </c>
      <c r="G14" s="29">
        <v>0</v>
      </c>
      <c r="H14" s="29">
        <f>+F14-G14</f>
        <v>15888431</v>
      </c>
      <c r="I14" s="199">
        <f>+H14/H86</f>
        <v>1.9673118886664991E-3</v>
      </c>
      <c r="J14" s="29">
        <v>15888431</v>
      </c>
      <c r="K14" s="200">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0"/>
        <v>1</v>
      </c>
    </row>
    <row r="17" spans="1:11" ht="36" customHeight="1" x14ac:dyDescent="0.25">
      <c r="A17" s="86" t="s">
        <v>38</v>
      </c>
      <c r="B17" s="26" t="s">
        <v>12</v>
      </c>
      <c r="C17" s="46">
        <v>20</v>
      </c>
      <c r="D17" s="26" t="s">
        <v>13</v>
      </c>
      <c r="E17" s="27" t="s">
        <v>39</v>
      </c>
      <c r="F17" s="29">
        <v>5000000</v>
      </c>
      <c r="G17" s="29">
        <v>0</v>
      </c>
      <c r="H17" s="29">
        <f>+F17-G17</f>
        <v>5000000</v>
      </c>
      <c r="I17" s="199">
        <f>+H17/H86</f>
        <v>6.1910200216324035E-4</v>
      </c>
      <c r="J17" s="29" t="s">
        <v>210</v>
      </c>
      <c r="K17" s="200">
        <f t="shared" si="0"/>
        <v>1</v>
      </c>
    </row>
    <row r="18" spans="1:11" ht="36" customHeight="1" x14ac:dyDescent="0.25">
      <c r="A18" s="86" t="s">
        <v>40</v>
      </c>
      <c r="B18" s="26" t="s">
        <v>12</v>
      </c>
      <c r="C18" s="46">
        <v>20</v>
      </c>
      <c r="D18" s="26" t="s">
        <v>13</v>
      </c>
      <c r="E18" s="27" t="s">
        <v>41</v>
      </c>
      <c r="F18" s="29">
        <v>86879918</v>
      </c>
      <c r="G18" s="29">
        <v>0</v>
      </c>
      <c r="H18" s="29">
        <f>+F18-G18</f>
        <v>86879918</v>
      </c>
      <c r="I18" s="199">
        <f>+H18/H86</f>
        <v>1.075750623631563E-2</v>
      </c>
      <c r="J18" s="29" t="s">
        <v>209</v>
      </c>
      <c r="K18" s="200">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0"/>
        <v>1</v>
      </c>
    </row>
    <row r="20" spans="1:11" ht="32.25" customHeight="1" x14ac:dyDescent="0.25">
      <c r="A20" s="86" t="s">
        <v>48</v>
      </c>
      <c r="B20" s="26" t="s">
        <v>12</v>
      </c>
      <c r="C20" s="46">
        <v>20</v>
      </c>
      <c r="D20" s="26" t="s">
        <v>13</v>
      </c>
      <c r="E20" s="27" t="s">
        <v>49</v>
      </c>
      <c r="F20" s="29">
        <v>65938906</v>
      </c>
      <c r="G20" s="29">
        <v>0</v>
      </c>
      <c r="H20" s="29">
        <f>+F20-G20</f>
        <v>65938906</v>
      </c>
      <c r="I20" s="199">
        <f>+H20/H86</f>
        <v>8.1645817450107412E-3</v>
      </c>
      <c r="J20" s="29" t="s">
        <v>208</v>
      </c>
      <c r="K20" s="200">
        <f t="shared" si="0"/>
        <v>1</v>
      </c>
    </row>
    <row r="21" spans="1:11" ht="32.25" customHeight="1" x14ac:dyDescent="0.25">
      <c r="A21" s="86" t="s">
        <v>50</v>
      </c>
      <c r="B21" s="26" t="s">
        <v>12</v>
      </c>
      <c r="C21" s="46">
        <v>20</v>
      </c>
      <c r="D21" s="26" t="s">
        <v>13</v>
      </c>
      <c r="E21" s="27" t="s">
        <v>51</v>
      </c>
      <c r="F21" s="29">
        <v>85282330</v>
      </c>
      <c r="G21" s="29">
        <v>0</v>
      </c>
      <c r="H21" s="29">
        <f>+F21-G21</f>
        <v>85282330</v>
      </c>
      <c r="I21" s="199">
        <f>+H21/H86</f>
        <v>1.0559692250429235E-2</v>
      </c>
      <c r="J21" s="29" t="s">
        <v>207</v>
      </c>
      <c r="K21" s="200">
        <f t="shared" si="0"/>
        <v>1</v>
      </c>
    </row>
    <row r="22" spans="1:11" ht="44.25" customHeight="1" x14ac:dyDescent="0.25">
      <c r="A22" s="86" t="s">
        <v>52</v>
      </c>
      <c r="B22" s="26" t="s">
        <v>12</v>
      </c>
      <c r="C22" s="46">
        <v>20</v>
      </c>
      <c r="D22" s="26" t="s">
        <v>13</v>
      </c>
      <c r="E22" s="27" t="s">
        <v>53</v>
      </c>
      <c r="F22" s="29">
        <v>4342204</v>
      </c>
      <c r="G22" s="29">
        <v>0</v>
      </c>
      <c r="H22" s="29">
        <f>+F22-G22</f>
        <v>4342204</v>
      </c>
      <c r="I22" s="199">
        <f>+H22/H86</f>
        <v>5.3765343804024624E-4</v>
      </c>
      <c r="J22" s="29" t="s">
        <v>206</v>
      </c>
      <c r="K22" s="200">
        <f t="shared" si="0"/>
        <v>1</v>
      </c>
    </row>
    <row r="23" spans="1:11" ht="32.25" customHeight="1" x14ac:dyDescent="0.25">
      <c r="A23" s="86" t="s">
        <v>54</v>
      </c>
      <c r="B23" s="26" t="s">
        <v>12</v>
      </c>
      <c r="C23" s="46">
        <v>20</v>
      </c>
      <c r="D23" s="26" t="s">
        <v>13</v>
      </c>
      <c r="E23" s="27" t="s">
        <v>55</v>
      </c>
      <c r="F23" s="29">
        <v>17226144</v>
      </c>
      <c r="G23" s="29">
        <v>0</v>
      </c>
      <c r="H23" s="29">
        <f>+F23-G23</f>
        <v>17226144</v>
      </c>
      <c r="I23" s="199">
        <f>+H23/H86</f>
        <v>2.1329480479904579E-3</v>
      </c>
      <c r="J23" s="29" t="s">
        <v>205</v>
      </c>
      <c r="K23" s="200">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9">
        <f>+H24/H86</f>
        <v>2.1051945434975923E-3</v>
      </c>
      <c r="J24" s="29">
        <v>17002000.77</v>
      </c>
      <c r="K24" s="200">
        <f t="shared" si="0"/>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7">
        <f>+H26/H86</f>
        <v>0.94038441867114531</v>
      </c>
      <c r="J26" s="34">
        <f>+J27</f>
        <v>6559401005.6300001</v>
      </c>
      <c r="K26" s="198">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7">
        <f>+H27/H86</f>
        <v>0.94038441867114531</v>
      </c>
      <c r="J27" s="34">
        <f>+J28</f>
        <v>6559401005.6300001</v>
      </c>
      <c r="K27" s="198">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9">
        <f>+H29/H86</f>
        <v>0.31872726070570317</v>
      </c>
      <c r="J29" s="29">
        <v>2574109432.6300001</v>
      </c>
      <c r="K29" s="200">
        <f t="shared" si="0"/>
        <v>1</v>
      </c>
    </row>
    <row r="30" spans="1:11" ht="24.75" customHeight="1" thickBot="1" x14ac:dyDescent="0.3">
      <c r="A30" s="84" t="s">
        <v>201</v>
      </c>
      <c r="B30" s="41" t="s">
        <v>12</v>
      </c>
      <c r="C30" s="201">
        <v>20</v>
      </c>
      <c r="D30" s="41" t="s">
        <v>13</v>
      </c>
      <c r="E30" s="128" t="s">
        <v>200</v>
      </c>
      <c r="F30" s="43">
        <v>5020635984</v>
      </c>
      <c r="G30" s="43">
        <v>0</v>
      </c>
      <c r="H30" s="43">
        <f>+F30-G30</f>
        <v>5020635984</v>
      </c>
      <c r="I30" s="202">
        <f>+H30/H86</f>
        <v>0.62165715796544208</v>
      </c>
      <c r="J30" s="43">
        <v>3985291573</v>
      </c>
      <c r="K30" s="203">
        <f t="shared" si="0"/>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 t="shared" si="0"/>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si="0"/>
        <v>1</v>
      </c>
    </row>
    <row r="33" spans="1:11" s="2" customFormat="1" ht="24" customHeight="1" thickBot="1" x14ac:dyDescent="0.3">
      <c r="A33" s="156" t="s">
        <v>69</v>
      </c>
      <c r="B33" s="171" t="s">
        <v>12</v>
      </c>
      <c r="C33" s="204">
        <v>20</v>
      </c>
      <c r="D33" s="171" t="s">
        <v>13</v>
      </c>
      <c r="E33" s="158" t="s">
        <v>501</v>
      </c>
      <c r="F33" s="159">
        <f t="shared" ref="F33:F48" si="3">+F36</f>
        <v>52514494</v>
      </c>
      <c r="G33" s="159">
        <f>+G40+G54+G60+G66+G74</f>
        <v>0</v>
      </c>
      <c r="H33" s="159">
        <f t="shared" ref="H33:H48" si="4">+H36</f>
        <v>52514494</v>
      </c>
      <c r="I33" s="194">
        <f>+H33/H86</f>
        <v>6.5023656755978949E-3</v>
      </c>
      <c r="J33" s="159">
        <f t="shared" ref="J33:J48" si="5">+J36</f>
        <v>52514494</v>
      </c>
      <c r="K33" s="195">
        <f t="shared" si="0"/>
        <v>1</v>
      </c>
    </row>
    <row r="34" spans="1:11" ht="24" customHeight="1" x14ac:dyDescent="0.25">
      <c r="A34" s="89" t="s">
        <v>71</v>
      </c>
      <c r="B34" s="179" t="s">
        <v>67</v>
      </c>
      <c r="C34" s="180">
        <v>11</v>
      </c>
      <c r="D34" s="179"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81" t="s">
        <v>67</v>
      </c>
      <c r="C35" s="182">
        <v>54</v>
      </c>
      <c r="D35" s="181" t="s">
        <v>13</v>
      </c>
      <c r="E35" s="22" t="s">
        <v>72</v>
      </c>
      <c r="F35" s="34">
        <f t="shared" si="3"/>
        <v>7993176.8000000715</v>
      </c>
      <c r="G35" s="34">
        <f>+G40</f>
        <v>0</v>
      </c>
      <c r="H35" s="34">
        <f t="shared" si="4"/>
        <v>7993176.8000000715</v>
      </c>
      <c r="I35" s="197">
        <f>+H35/H86</f>
        <v>9.897183521049614E-4</v>
      </c>
      <c r="J35" s="34">
        <f t="shared" si="5"/>
        <v>7993176.8000000715</v>
      </c>
      <c r="K35" s="198">
        <f t="shared" si="0"/>
        <v>1</v>
      </c>
    </row>
    <row r="36" spans="1:11" ht="24" customHeight="1" x14ac:dyDescent="0.25">
      <c r="A36" s="88" t="s">
        <v>71</v>
      </c>
      <c r="B36" s="181" t="s">
        <v>12</v>
      </c>
      <c r="C36" s="182">
        <v>20</v>
      </c>
      <c r="D36" s="181" t="s">
        <v>13</v>
      </c>
      <c r="E36" s="22" t="s">
        <v>72</v>
      </c>
      <c r="F36" s="34">
        <f t="shared" si="3"/>
        <v>52514494</v>
      </c>
      <c r="G36" s="34">
        <f>+G43</f>
        <v>0</v>
      </c>
      <c r="H36" s="34">
        <f t="shared" si="4"/>
        <v>52514494</v>
      </c>
      <c r="I36" s="197">
        <f>+H36/H86</f>
        <v>6.5023656755978949E-3</v>
      </c>
      <c r="J36" s="34">
        <f t="shared" si="5"/>
        <v>52514494</v>
      </c>
      <c r="K36" s="198">
        <f t="shared" si="0"/>
        <v>1</v>
      </c>
    </row>
    <row r="37" spans="1:11" ht="24" customHeight="1" x14ac:dyDescent="0.25">
      <c r="A37" s="88" t="s">
        <v>73</v>
      </c>
      <c r="B37" s="181" t="s">
        <v>67</v>
      </c>
      <c r="C37" s="182">
        <v>11</v>
      </c>
      <c r="D37" s="181" t="s">
        <v>13</v>
      </c>
      <c r="E37" s="22" t="s">
        <v>74</v>
      </c>
      <c r="F37" s="34">
        <f t="shared" si="3"/>
        <v>36129245.029999733</v>
      </c>
      <c r="G37" s="34">
        <f>+G40</f>
        <v>0</v>
      </c>
      <c r="H37" s="34">
        <f t="shared" si="4"/>
        <v>36129245.029999733</v>
      </c>
      <c r="I37" s="197">
        <f>+H37/H86</f>
        <v>4.4735375869438274E-3</v>
      </c>
      <c r="J37" s="34">
        <f t="shared" si="5"/>
        <v>36129245.029999733</v>
      </c>
      <c r="K37" s="198">
        <f t="shared" si="0"/>
        <v>1</v>
      </c>
    </row>
    <row r="38" spans="1:11" ht="24" customHeight="1" x14ac:dyDescent="0.25">
      <c r="A38" s="88" t="s">
        <v>73</v>
      </c>
      <c r="B38" s="181" t="s">
        <v>67</v>
      </c>
      <c r="C38" s="182">
        <v>54</v>
      </c>
      <c r="D38" s="181" t="s">
        <v>13</v>
      </c>
      <c r="E38" s="22" t="s">
        <v>74</v>
      </c>
      <c r="F38" s="34">
        <f t="shared" si="3"/>
        <v>7993176.8000000715</v>
      </c>
      <c r="G38" s="34">
        <f>+G43</f>
        <v>0</v>
      </c>
      <c r="H38" s="34">
        <f t="shared" si="4"/>
        <v>7993176.8000000715</v>
      </c>
      <c r="I38" s="197">
        <f>+H38/H86</f>
        <v>9.897183521049614E-4</v>
      </c>
      <c r="J38" s="34">
        <f t="shared" si="5"/>
        <v>7993176.8000000715</v>
      </c>
      <c r="K38" s="198">
        <f t="shared" si="0"/>
        <v>1</v>
      </c>
    </row>
    <row r="39" spans="1:11" ht="24" customHeight="1" x14ac:dyDescent="0.25">
      <c r="A39" s="88" t="s">
        <v>73</v>
      </c>
      <c r="B39" s="181" t="s">
        <v>12</v>
      </c>
      <c r="C39" s="182">
        <v>20</v>
      </c>
      <c r="D39" s="181" t="s">
        <v>13</v>
      </c>
      <c r="E39" s="22" t="s">
        <v>74</v>
      </c>
      <c r="F39" s="34">
        <f t="shared" si="3"/>
        <v>52514494</v>
      </c>
      <c r="G39" s="34">
        <f>+G46</f>
        <v>0</v>
      </c>
      <c r="H39" s="34">
        <f t="shared" si="4"/>
        <v>52514494</v>
      </c>
      <c r="I39" s="197">
        <f>+H39/H86</f>
        <v>6.5023656755978949E-3</v>
      </c>
      <c r="J39" s="34">
        <f t="shared" si="5"/>
        <v>52514494</v>
      </c>
      <c r="K39" s="198">
        <f t="shared" si="0"/>
        <v>1</v>
      </c>
    </row>
    <row r="40" spans="1:11" ht="49.5" customHeight="1" x14ac:dyDescent="0.25">
      <c r="A40" s="85" t="s">
        <v>77</v>
      </c>
      <c r="B40" s="181" t="s">
        <v>67</v>
      </c>
      <c r="C40" s="182">
        <v>11</v>
      </c>
      <c r="D40" s="181" t="s">
        <v>13</v>
      </c>
      <c r="E40" s="22" t="s">
        <v>78</v>
      </c>
      <c r="F40" s="34">
        <f t="shared" si="3"/>
        <v>36129245.029999733</v>
      </c>
      <c r="G40" s="34">
        <f>+G43</f>
        <v>0</v>
      </c>
      <c r="H40" s="34">
        <f t="shared" si="4"/>
        <v>36129245.029999733</v>
      </c>
      <c r="I40" s="197">
        <f>+H40/H86</f>
        <v>4.4735375869438274E-3</v>
      </c>
      <c r="J40" s="34">
        <f t="shared" si="5"/>
        <v>36129245.029999733</v>
      </c>
      <c r="K40" s="198">
        <f t="shared" si="0"/>
        <v>1</v>
      </c>
    </row>
    <row r="41" spans="1:11" ht="49.5" customHeight="1" x14ac:dyDescent="0.25">
      <c r="A41" s="85" t="s">
        <v>77</v>
      </c>
      <c r="B41" s="181" t="s">
        <v>67</v>
      </c>
      <c r="C41" s="182">
        <v>54</v>
      </c>
      <c r="D41" s="181" t="s">
        <v>13</v>
      </c>
      <c r="E41" s="22" t="s">
        <v>78</v>
      </c>
      <c r="F41" s="34">
        <f t="shared" si="3"/>
        <v>7993176.8000000715</v>
      </c>
      <c r="G41" s="34">
        <f>+G46</f>
        <v>0</v>
      </c>
      <c r="H41" s="34">
        <f t="shared" si="4"/>
        <v>7993176.8000000715</v>
      </c>
      <c r="I41" s="197">
        <f>+H41/H86</f>
        <v>9.897183521049614E-4</v>
      </c>
      <c r="J41" s="34">
        <f t="shared" si="5"/>
        <v>7993176.8000000715</v>
      </c>
      <c r="K41" s="198">
        <f t="shared" ref="K41:K72" si="6">+J41/H41</f>
        <v>1</v>
      </c>
    </row>
    <row r="42" spans="1:11" ht="49.5" customHeight="1" x14ac:dyDescent="0.25">
      <c r="A42" s="85" t="s">
        <v>77</v>
      </c>
      <c r="B42" s="181" t="s">
        <v>12</v>
      </c>
      <c r="C42" s="182">
        <v>20</v>
      </c>
      <c r="D42" s="181" t="s">
        <v>13</v>
      </c>
      <c r="E42" s="22" t="s">
        <v>78</v>
      </c>
      <c r="F42" s="34">
        <f t="shared" si="3"/>
        <v>52514494</v>
      </c>
      <c r="G42" s="34">
        <f>+G49</f>
        <v>0</v>
      </c>
      <c r="H42" s="34">
        <f t="shared" si="4"/>
        <v>52514494</v>
      </c>
      <c r="I42" s="197">
        <f>+H42/H86</f>
        <v>6.5023656755978949E-3</v>
      </c>
      <c r="J42" s="34">
        <f t="shared" si="5"/>
        <v>52514494</v>
      </c>
      <c r="K42" s="198">
        <f t="shared" si="6"/>
        <v>1</v>
      </c>
    </row>
    <row r="43" spans="1:11" ht="49.5" customHeight="1" x14ac:dyDescent="0.25">
      <c r="A43" s="88" t="s">
        <v>79</v>
      </c>
      <c r="B43" s="181" t="s">
        <v>67</v>
      </c>
      <c r="C43" s="182">
        <v>11</v>
      </c>
      <c r="D43" s="181" t="s">
        <v>13</v>
      </c>
      <c r="E43" s="22" t="s">
        <v>78</v>
      </c>
      <c r="F43" s="34">
        <f t="shared" si="3"/>
        <v>36129245.029999733</v>
      </c>
      <c r="G43" s="34">
        <f>+G46</f>
        <v>0</v>
      </c>
      <c r="H43" s="34">
        <f t="shared" si="4"/>
        <v>36129245.029999733</v>
      </c>
      <c r="I43" s="197">
        <f>+H43/H86</f>
        <v>4.4735375869438274E-3</v>
      </c>
      <c r="J43" s="34">
        <f t="shared" si="5"/>
        <v>36129245.029999733</v>
      </c>
      <c r="K43" s="198">
        <f t="shared" si="6"/>
        <v>1</v>
      </c>
    </row>
    <row r="44" spans="1:11" ht="49.5" customHeight="1" x14ac:dyDescent="0.25">
      <c r="A44" s="88" t="s">
        <v>79</v>
      </c>
      <c r="B44" s="181" t="s">
        <v>67</v>
      </c>
      <c r="C44" s="182">
        <v>54</v>
      </c>
      <c r="D44" s="181" t="s">
        <v>13</v>
      </c>
      <c r="E44" s="22" t="s">
        <v>78</v>
      </c>
      <c r="F44" s="34">
        <f t="shared" si="3"/>
        <v>7993176.8000000715</v>
      </c>
      <c r="G44" s="34">
        <f>+G49</f>
        <v>0</v>
      </c>
      <c r="H44" s="34">
        <f t="shared" si="4"/>
        <v>7993176.8000000715</v>
      </c>
      <c r="I44" s="197">
        <f>+H44/H86</f>
        <v>9.897183521049614E-4</v>
      </c>
      <c r="J44" s="34">
        <f t="shared" si="5"/>
        <v>7993176.8000000715</v>
      </c>
      <c r="K44" s="198">
        <f t="shared" si="6"/>
        <v>1</v>
      </c>
    </row>
    <row r="45" spans="1:11" ht="49.5" customHeight="1" x14ac:dyDescent="0.25">
      <c r="A45" s="88" t="s">
        <v>79</v>
      </c>
      <c r="B45" s="181" t="s">
        <v>12</v>
      </c>
      <c r="C45" s="182">
        <v>20</v>
      </c>
      <c r="D45" s="181" t="s">
        <v>13</v>
      </c>
      <c r="E45" s="22" t="s">
        <v>78</v>
      </c>
      <c r="F45" s="34">
        <f t="shared" si="3"/>
        <v>52514494</v>
      </c>
      <c r="G45" s="34">
        <f>+G50</f>
        <v>0</v>
      </c>
      <c r="H45" s="34">
        <f t="shared" si="4"/>
        <v>52514494</v>
      </c>
      <c r="I45" s="197">
        <f>+H45/H86</f>
        <v>6.5023656755978949E-3</v>
      </c>
      <c r="J45" s="34">
        <f t="shared" si="5"/>
        <v>52514494</v>
      </c>
      <c r="K45" s="198">
        <f t="shared" si="6"/>
        <v>1</v>
      </c>
    </row>
    <row r="46" spans="1:11" ht="49.5" customHeight="1" x14ac:dyDescent="0.25">
      <c r="A46" s="88" t="s">
        <v>80</v>
      </c>
      <c r="B46" s="181" t="s">
        <v>67</v>
      </c>
      <c r="C46" s="182">
        <v>11</v>
      </c>
      <c r="D46" s="181" t="s">
        <v>13</v>
      </c>
      <c r="E46" s="22" t="s">
        <v>81</v>
      </c>
      <c r="F46" s="34">
        <f t="shared" si="3"/>
        <v>36129245.029999733</v>
      </c>
      <c r="G46" s="34">
        <f>SUM(G49:G51)</f>
        <v>0</v>
      </c>
      <c r="H46" s="34">
        <f t="shared" si="4"/>
        <v>36129245.029999733</v>
      </c>
      <c r="I46" s="197">
        <f>+H46/H86</f>
        <v>4.4735375869438274E-3</v>
      </c>
      <c r="J46" s="34">
        <f t="shared" si="5"/>
        <v>36129245.029999733</v>
      </c>
      <c r="K46" s="198">
        <f t="shared" si="6"/>
        <v>1</v>
      </c>
    </row>
    <row r="47" spans="1:11" ht="49.5" customHeight="1" x14ac:dyDescent="0.25">
      <c r="A47" s="88" t="s">
        <v>80</v>
      </c>
      <c r="B47" s="181" t="s">
        <v>67</v>
      </c>
      <c r="C47" s="182">
        <v>54</v>
      </c>
      <c r="D47" s="181" t="s">
        <v>13</v>
      </c>
      <c r="E47" s="22" t="s">
        <v>81</v>
      </c>
      <c r="F47" s="34">
        <f t="shared" si="3"/>
        <v>7993176.8000000715</v>
      </c>
      <c r="G47" s="34">
        <f>SUM(G50:G52)</f>
        <v>0</v>
      </c>
      <c r="H47" s="34">
        <f t="shared" si="4"/>
        <v>7993176.8000000715</v>
      </c>
      <c r="I47" s="197">
        <f>+H47/H86</f>
        <v>9.897183521049614E-4</v>
      </c>
      <c r="J47" s="34">
        <f t="shared" si="5"/>
        <v>7993176.8000000715</v>
      </c>
      <c r="K47" s="198">
        <f t="shared" si="6"/>
        <v>1</v>
      </c>
    </row>
    <row r="48" spans="1:11" ht="49.5" customHeight="1" x14ac:dyDescent="0.25">
      <c r="A48" s="88" t="s">
        <v>80</v>
      </c>
      <c r="B48" s="181" t="s">
        <v>12</v>
      </c>
      <c r="C48" s="182">
        <v>20</v>
      </c>
      <c r="D48" s="181" t="s">
        <v>13</v>
      </c>
      <c r="E48" s="22" t="s">
        <v>81</v>
      </c>
      <c r="F48" s="34">
        <f t="shared" si="3"/>
        <v>52514494</v>
      </c>
      <c r="G48" s="34">
        <f>SUM(G51:G53)</f>
        <v>0</v>
      </c>
      <c r="H48" s="34">
        <f t="shared" si="4"/>
        <v>52514494</v>
      </c>
      <c r="I48" s="197">
        <f>+H48/H86</f>
        <v>6.5023656755978949E-3</v>
      </c>
      <c r="J48" s="34">
        <f t="shared" si="5"/>
        <v>52514494</v>
      </c>
      <c r="K48" s="198">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9">
        <f>+H49/H86</f>
        <v>4.4735375869438274E-3</v>
      </c>
      <c r="J49" s="29">
        <v>36129245.029999733</v>
      </c>
      <c r="K49" s="200">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9">
        <f>+H50/H86</f>
        <v>9.897183521049614E-4</v>
      </c>
      <c r="J50" s="29">
        <v>7993176.8000000715</v>
      </c>
      <c r="K50" s="200">
        <f t="shared" si="6"/>
        <v>1</v>
      </c>
    </row>
    <row r="51" spans="1:11" ht="30" customHeight="1" x14ac:dyDescent="0.25">
      <c r="A51" s="86" t="s">
        <v>82</v>
      </c>
      <c r="B51" s="26" t="s">
        <v>12</v>
      </c>
      <c r="C51" s="46">
        <v>20</v>
      </c>
      <c r="D51" s="26" t="s">
        <v>13</v>
      </c>
      <c r="E51" s="27" t="s">
        <v>75</v>
      </c>
      <c r="F51" s="29">
        <v>52514494</v>
      </c>
      <c r="G51" s="29">
        <v>0</v>
      </c>
      <c r="H51" s="29">
        <f>+F51-G51</f>
        <v>52514494</v>
      </c>
      <c r="I51" s="199">
        <f>+H51/H86</f>
        <v>6.5023656755978949E-3</v>
      </c>
      <c r="J51" s="29">
        <v>52514494</v>
      </c>
      <c r="K51" s="200">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7">
        <f>+H52/H86</f>
        <v>1.6309012660886159E-3</v>
      </c>
      <c r="J52" s="34">
        <f>+J53</f>
        <v>13171506.960000038</v>
      </c>
      <c r="K52" s="198">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7">
        <f>+H53/H86</f>
        <v>1.6309012660886159E-3</v>
      </c>
      <c r="J53" s="34">
        <f>+J54</f>
        <v>13171506.960000038</v>
      </c>
      <c r="K53" s="198">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7">
        <f>+H54/H86</f>
        <v>1.6309012660886159E-3</v>
      </c>
      <c r="J54" s="34">
        <f>+J55</f>
        <v>13171506.960000038</v>
      </c>
      <c r="K54" s="198">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7">
        <f>+H55/H86</f>
        <v>1.6309012660886159E-3</v>
      </c>
      <c r="J55" s="34">
        <f>+J56</f>
        <v>13171506.960000038</v>
      </c>
      <c r="K55" s="198">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7">
        <f>+H56/H86</f>
        <v>1.6309012660886159E-3</v>
      </c>
      <c r="J56" s="34">
        <f>+J57</f>
        <v>13171506.960000038</v>
      </c>
      <c r="K56" s="198">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7">
        <f>+H58/H86</f>
        <v>4.0098184206709402E-4</v>
      </c>
      <c r="J58" s="34">
        <f>+J59</f>
        <v>3238415</v>
      </c>
      <c r="K58" s="198">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7">
        <f>+H59/H86</f>
        <v>4.0098184206709402E-4</v>
      </c>
      <c r="J59" s="34">
        <f>+J60</f>
        <v>3238415</v>
      </c>
      <c r="K59" s="198">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7">
        <f>+H60/H86</f>
        <v>4.0098184206709402E-4</v>
      </c>
      <c r="J60" s="34">
        <f>+J61</f>
        <v>3238415</v>
      </c>
      <c r="K60" s="198">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7">
        <f>+H61/H86</f>
        <v>4.0098184206709402E-4</v>
      </c>
      <c r="J61" s="34">
        <f>+J62</f>
        <v>3238415</v>
      </c>
      <c r="K61" s="198">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7">
        <f>+H62/H86</f>
        <v>4.0098184206709402E-4</v>
      </c>
      <c r="J62" s="23">
        <f>+J63</f>
        <v>3238415</v>
      </c>
      <c r="K62" s="198">
        <f t="shared" si="6"/>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7">
        <f>+H64/H86</f>
        <v>2.9862773139860709E-3</v>
      </c>
      <c r="J64" s="32">
        <f>+J65</f>
        <v>24117813.409999847</v>
      </c>
      <c r="K64" s="198">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7">
        <f>+H65/H86</f>
        <v>2.9862773139860709E-3</v>
      </c>
      <c r="J65" s="32">
        <f>+J66</f>
        <v>24117813.409999847</v>
      </c>
      <c r="K65" s="198">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7">
        <f>+H66/H86</f>
        <v>2.9862773139860709E-3</v>
      </c>
      <c r="J66" s="34">
        <f>+J67</f>
        <v>24117813.409999847</v>
      </c>
      <c r="K66" s="198">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7">
        <f>+H67/H86</f>
        <v>2.9862773139860709E-3</v>
      </c>
      <c r="J67" s="34">
        <f>+J68</f>
        <v>24117813.409999847</v>
      </c>
      <c r="K67" s="198">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7">
        <f>+H68/H86</f>
        <v>2.9862773139860709E-3</v>
      </c>
      <c r="J68" s="34">
        <f>+J69</f>
        <v>24117813.409999847</v>
      </c>
      <c r="K68" s="198">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6"/>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6"/>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11">+J76</f>
        <v>14814632</v>
      </c>
      <c r="K74" s="198">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11"/>
        <v>27165902.800000191</v>
      </c>
      <c r="K75" s="198">
        <f t="shared" si="10"/>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11"/>
        <v>14814632</v>
      </c>
      <c r="K76" s="198">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11"/>
        <v>27165902.800000191</v>
      </c>
      <c r="K77" s="198">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11"/>
        <v>14814632</v>
      </c>
      <c r="K78" s="198">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11"/>
        <v>27165902.800000191</v>
      </c>
      <c r="K79" s="198">
        <f t="shared" si="10"/>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7">
        <f>+H82/H86</f>
        <v>4.0656279897579477E-4</v>
      </c>
      <c r="J82" s="33">
        <f>+J83</f>
        <v>3283488</v>
      </c>
      <c r="K82" s="198">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7">
        <f>+H83/H86</f>
        <v>4.0656279897579477E-4</v>
      </c>
      <c r="J83" s="33">
        <f>+J84</f>
        <v>3283488</v>
      </c>
      <c r="K83" s="198">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7">
        <f>+H84/H86</f>
        <v>4.0656279897579477E-4</v>
      </c>
      <c r="J84" s="33">
        <f>+J85</f>
        <v>3283488</v>
      </c>
      <c r="K84" s="198">
        <f t="shared" si="10"/>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0"/>
        <v>1</v>
      </c>
    </row>
    <row r="86" spans="1:11" s="60" customFormat="1" ht="33" customHeight="1" thickBot="1" x14ac:dyDescent="0.3">
      <c r="A86" s="280" t="s">
        <v>172</v>
      </c>
      <c r="B86" s="281"/>
      <c r="C86" s="281"/>
      <c r="D86" s="281"/>
      <c r="E86" s="281"/>
      <c r="F86" s="212">
        <f>+F9+F31+F32+F33</f>
        <v>8076213584.3999996</v>
      </c>
      <c r="G86" s="212">
        <f>+G9+G31+G32+G33</f>
        <v>0</v>
      </c>
      <c r="H86" s="212">
        <f>+F86-G86</f>
        <v>8076213584.3999996</v>
      </c>
      <c r="I86" s="213">
        <f>+I9+I31+I32+I33</f>
        <v>1</v>
      </c>
      <c r="J86" s="212">
        <f>+J9+J31+J32+J33</f>
        <v>7040869173.3999996</v>
      </c>
      <c r="K86" s="214">
        <f t="shared" si="10"/>
        <v>0.87180324044427582</v>
      </c>
    </row>
    <row r="87" spans="1:11" s="62" customFormat="1" ht="18" customHeight="1" x14ac:dyDescent="0.25">
      <c r="A87" s="61" t="s">
        <v>537</v>
      </c>
      <c r="B87" s="80"/>
      <c r="C87" s="215"/>
      <c r="F87" s="79"/>
      <c r="G87" s="78"/>
      <c r="H87" s="78"/>
      <c r="I87" s="78"/>
    </row>
    <row r="88" spans="1:11" s="62" customFormat="1" ht="18" customHeight="1" x14ac:dyDescent="0.25">
      <c r="A88" s="61" t="s">
        <v>532</v>
      </c>
      <c r="B88" s="80"/>
      <c r="C88" s="215"/>
      <c r="F88" s="79"/>
      <c r="G88" s="78"/>
      <c r="H88" s="78"/>
      <c r="I88" s="78"/>
    </row>
  </sheetData>
  <mergeCells count="15">
    <mergeCell ref="A1:K1"/>
    <mergeCell ref="A2:K2"/>
    <mergeCell ref="A3:K3"/>
    <mergeCell ref="A7:A8"/>
    <mergeCell ref="B7:B8"/>
    <mergeCell ref="H7:H8"/>
    <mergeCell ref="I7:I8"/>
    <mergeCell ref="J7:J8"/>
    <mergeCell ref="K7:K8"/>
    <mergeCell ref="G7:G8"/>
    <mergeCell ref="A86:E86"/>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tabSelected="1"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6" t="s">
        <v>218</v>
      </c>
      <c r="B1" s="246"/>
      <c r="C1" s="246"/>
      <c r="D1" s="246"/>
      <c r="E1" s="246"/>
      <c r="F1" s="246"/>
      <c r="G1" s="246"/>
      <c r="H1" s="246"/>
      <c r="I1" s="246"/>
      <c r="J1" s="246"/>
      <c r="K1" s="246"/>
    </row>
    <row r="2" spans="1:11" ht="24.95" customHeight="1" x14ac:dyDescent="0.25">
      <c r="A2" s="247" t="s">
        <v>217</v>
      </c>
      <c r="B2" s="247"/>
      <c r="C2" s="247"/>
      <c r="D2" s="247"/>
      <c r="E2" s="247"/>
      <c r="F2" s="247"/>
      <c r="G2" s="247"/>
      <c r="H2" s="247"/>
      <c r="I2" s="247"/>
      <c r="J2" s="247"/>
      <c r="K2" s="247"/>
    </row>
    <row r="3" spans="1:11" ht="24.95" customHeight="1" x14ac:dyDescent="0.25">
      <c r="A3" s="248" t="s">
        <v>542</v>
      </c>
      <c r="B3" s="248"/>
      <c r="C3" s="248"/>
      <c r="D3" s="248"/>
      <c r="E3" s="248"/>
      <c r="F3" s="248"/>
      <c r="G3" s="248"/>
      <c r="H3" s="248"/>
      <c r="I3" s="248"/>
      <c r="J3" s="248"/>
      <c r="K3" s="248"/>
    </row>
    <row r="4" spans="1:11" ht="15" customHeight="1" x14ac:dyDescent="0.25">
      <c r="A4" s="241"/>
      <c r="B4" s="241"/>
      <c r="C4" s="190"/>
      <c r="D4" s="241"/>
      <c r="E4" s="241"/>
      <c r="F4" s="241"/>
      <c r="G4" s="241"/>
      <c r="H4" s="241"/>
      <c r="I4" s="241"/>
      <c r="J4" s="241"/>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49" t="s">
        <v>4</v>
      </c>
      <c r="B7" s="251" t="s">
        <v>5</v>
      </c>
      <c r="C7" s="251" t="s">
        <v>6</v>
      </c>
      <c r="D7" s="251" t="s">
        <v>7</v>
      </c>
      <c r="E7" s="251" t="s">
        <v>8</v>
      </c>
      <c r="F7" s="255" t="s">
        <v>215</v>
      </c>
      <c r="G7" s="264" t="s">
        <v>214</v>
      </c>
      <c r="H7" s="255" t="s">
        <v>213</v>
      </c>
      <c r="I7" s="255" t="s">
        <v>9</v>
      </c>
      <c r="J7" s="275" t="s">
        <v>212</v>
      </c>
      <c r="K7" s="277" t="s">
        <v>211</v>
      </c>
    </row>
    <row r="8" spans="1:11" ht="84.75" customHeight="1" thickBot="1" x14ac:dyDescent="0.3">
      <c r="A8" s="250"/>
      <c r="B8" s="252"/>
      <c r="C8" s="252"/>
      <c r="D8" s="252"/>
      <c r="E8" s="252"/>
      <c r="F8" s="256"/>
      <c r="G8" s="265"/>
      <c r="H8" s="256"/>
      <c r="I8" s="256"/>
      <c r="J8" s="282"/>
      <c r="K8" s="283"/>
    </row>
    <row r="9" spans="1:11" s="2" customFormat="1" ht="27.75" customHeight="1" thickBot="1" x14ac:dyDescent="0.3">
      <c r="A9" s="156" t="s">
        <v>10</v>
      </c>
      <c r="B9" s="163" t="s">
        <v>12</v>
      </c>
      <c r="C9" s="193">
        <v>20</v>
      </c>
      <c r="D9" s="163" t="s">
        <v>13</v>
      </c>
      <c r="E9" s="158" t="s">
        <v>11</v>
      </c>
      <c r="F9" s="159">
        <f>+F10+F26</f>
        <v>7893784910.3999996</v>
      </c>
      <c r="G9" s="159">
        <f>+G10+G26</f>
        <v>0</v>
      </c>
      <c r="H9" s="159">
        <f>+H10+H26</f>
        <v>7893784910.3999996</v>
      </c>
      <c r="I9" s="194">
        <f>+H9/H86</f>
        <v>0.97741160853492304</v>
      </c>
      <c r="J9" s="159">
        <f>+J10+J26</f>
        <v>6858440499.3999996</v>
      </c>
      <c r="K9" s="195">
        <f t="shared" ref="K9:K72" si="0">+J9/H9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7">
        <f>+H12/H86</f>
        <v>1.9673118886664991E-3</v>
      </c>
      <c r="J12" s="34">
        <f>+J13</f>
        <v>15888431</v>
      </c>
      <c r="K12" s="198">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7">
        <f>+H13/H86</f>
        <v>1.9673118886664991E-3</v>
      </c>
      <c r="J13" s="34">
        <f>+J14</f>
        <v>15888431</v>
      </c>
      <c r="K13" s="198">
        <f t="shared" si="0"/>
        <v>1</v>
      </c>
    </row>
    <row r="14" spans="1:11" ht="25.5" customHeight="1" x14ac:dyDescent="0.25">
      <c r="A14" s="92" t="s">
        <v>32</v>
      </c>
      <c r="B14" s="26" t="s">
        <v>12</v>
      </c>
      <c r="C14" s="46">
        <v>20</v>
      </c>
      <c r="D14" s="26" t="s">
        <v>13</v>
      </c>
      <c r="E14" s="27" t="s">
        <v>33</v>
      </c>
      <c r="F14" s="29">
        <v>15888431</v>
      </c>
      <c r="G14" s="29">
        <v>0</v>
      </c>
      <c r="H14" s="29">
        <f>+F14-G14</f>
        <v>15888431</v>
      </c>
      <c r="I14" s="199">
        <f>+H14/H86</f>
        <v>1.9673118886664991E-3</v>
      </c>
      <c r="J14" s="29">
        <v>15888431</v>
      </c>
      <c r="K14" s="200">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0"/>
        <v>1</v>
      </c>
    </row>
    <row r="17" spans="1:11" ht="36" customHeight="1" x14ac:dyDescent="0.25">
      <c r="A17" s="86" t="s">
        <v>38</v>
      </c>
      <c r="B17" s="26" t="s">
        <v>12</v>
      </c>
      <c r="C17" s="46">
        <v>20</v>
      </c>
      <c r="D17" s="26" t="s">
        <v>13</v>
      </c>
      <c r="E17" s="27" t="s">
        <v>39</v>
      </c>
      <c r="F17" s="29">
        <v>5000000</v>
      </c>
      <c r="G17" s="29">
        <v>0</v>
      </c>
      <c r="H17" s="29">
        <f>+F17-G17</f>
        <v>5000000</v>
      </c>
      <c r="I17" s="199">
        <f>+H17/H86</f>
        <v>6.1910200216324035E-4</v>
      </c>
      <c r="J17" s="29" t="s">
        <v>210</v>
      </c>
      <c r="K17" s="200">
        <f t="shared" si="0"/>
        <v>1</v>
      </c>
    </row>
    <row r="18" spans="1:11" ht="36" customHeight="1" x14ac:dyDescent="0.25">
      <c r="A18" s="86" t="s">
        <v>40</v>
      </c>
      <c r="B18" s="26" t="s">
        <v>12</v>
      </c>
      <c r="C18" s="46">
        <v>20</v>
      </c>
      <c r="D18" s="26" t="s">
        <v>13</v>
      </c>
      <c r="E18" s="27" t="s">
        <v>41</v>
      </c>
      <c r="F18" s="29">
        <v>86879918</v>
      </c>
      <c r="G18" s="29">
        <v>0</v>
      </c>
      <c r="H18" s="29">
        <f>+F18-G18</f>
        <v>86879918</v>
      </c>
      <c r="I18" s="199">
        <f>+H18/H86</f>
        <v>1.075750623631563E-2</v>
      </c>
      <c r="J18" s="29" t="s">
        <v>209</v>
      </c>
      <c r="K18" s="200">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0"/>
        <v>1</v>
      </c>
    </row>
    <row r="20" spans="1:11" ht="32.25" customHeight="1" x14ac:dyDescent="0.25">
      <c r="A20" s="86" t="s">
        <v>48</v>
      </c>
      <c r="B20" s="26" t="s">
        <v>12</v>
      </c>
      <c r="C20" s="46">
        <v>20</v>
      </c>
      <c r="D20" s="26" t="s">
        <v>13</v>
      </c>
      <c r="E20" s="27" t="s">
        <v>49</v>
      </c>
      <c r="F20" s="29">
        <v>65938906</v>
      </c>
      <c r="G20" s="29">
        <v>0</v>
      </c>
      <c r="H20" s="29">
        <f>+F20-G20</f>
        <v>65938906</v>
      </c>
      <c r="I20" s="199">
        <f>+H20/H86</f>
        <v>8.1645817450107412E-3</v>
      </c>
      <c r="J20" s="29" t="s">
        <v>208</v>
      </c>
      <c r="K20" s="200">
        <f t="shared" si="0"/>
        <v>1</v>
      </c>
    </row>
    <row r="21" spans="1:11" ht="32.25" customHeight="1" x14ac:dyDescent="0.25">
      <c r="A21" s="86" t="s">
        <v>50</v>
      </c>
      <c r="B21" s="26" t="s">
        <v>12</v>
      </c>
      <c r="C21" s="46">
        <v>20</v>
      </c>
      <c r="D21" s="26" t="s">
        <v>13</v>
      </c>
      <c r="E21" s="27" t="s">
        <v>51</v>
      </c>
      <c r="F21" s="29">
        <v>85282330</v>
      </c>
      <c r="G21" s="29">
        <v>0</v>
      </c>
      <c r="H21" s="29">
        <f>+F21-G21</f>
        <v>85282330</v>
      </c>
      <c r="I21" s="199">
        <f>+H21/H86</f>
        <v>1.0559692250429235E-2</v>
      </c>
      <c r="J21" s="29" t="s">
        <v>207</v>
      </c>
      <c r="K21" s="200">
        <f t="shared" si="0"/>
        <v>1</v>
      </c>
    </row>
    <row r="22" spans="1:11" ht="44.25" customHeight="1" x14ac:dyDescent="0.25">
      <c r="A22" s="86" t="s">
        <v>52</v>
      </c>
      <c r="B22" s="26" t="s">
        <v>12</v>
      </c>
      <c r="C22" s="46">
        <v>20</v>
      </c>
      <c r="D22" s="26" t="s">
        <v>13</v>
      </c>
      <c r="E22" s="27" t="s">
        <v>53</v>
      </c>
      <c r="F22" s="29">
        <v>4342204</v>
      </c>
      <c r="G22" s="29">
        <v>0</v>
      </c>
      <c r="H22" s="29">
        <f>+F22-G22</f>
        <v>4342204</v>
      </c>
      <c r="I22" s="199">
        <f>+H22/H86</f>
        <v>5.3765343804024624E-4</v>
      </c>
      <c r="J22" s="29" t="s">
        <v>206</v>
      </c>
      <c r="K22" s="200">
        <f t="shared" si="0"/>
        <v>1</v>
      </c>
    </row>
    <row r="23" spans="1:11" ht="32.25" customHeight="1" x14ac:dyDescent="0.25">
      <c r="A23" s="86" t="s">
        <v>54</v>
      </c>
      <c r="B23" s="26" t="s">
        <v>12</v>
      </c>
      <c r="C23" s="46">
        <v>20</v>
      </c>
      <c r="D23" s="26" t="s">
        <v>13</v>
      </c>
      <c r="E23" s="27" t="s">
        <v>55</v>
      </c>
      <c r="F23" s="29">
        <v>17226144</v>
      </c>
      <c r="G23" s="29">
        <v>0</v>
      </c>
      <c r="H23" s="29">
        <f>+F23-G23</f>
        <v>17226144</v>
      </c>
      <c r="I23" s="199">
        <f>+H23/H86</f>
        <v>2.1329480479904579E-3</v>
      </c>
      <c r="J23" s="29" t="s">
        <v>205</v>
      </c>
      <c r="K23" s="200">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9">
        <f>+H24/H86</f>
        <v>2.1051945434975923E-3</v>
      </c>
      <c r="J24" s="29">
        <v>17002000.77</v>
      </c>
      <c r="K24" s="200">
        <f t="shared" si="0"/>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7">
        <f>+H26/H86</f>
        <v>0.94038441867114531</v>
      </c>
      <c r="J26" s="34">
        <f>+J27</f>
        <v>6559401005.6300001</v>
      </c>
      <c r="K26" s="198">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7">
        <f>+H27/H86</f>
        <v>0.94038441867114531</v>
      </c>
      <c r="J27" s="34">
        <f>+J28</f>
        <v>6559401005.6300001</v>
      </c>
      <c r="K27" s="198">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9">
        <f>+H29/H86</f>
        <v>0.31872726070570317</v>
      </c>
      <c r="J29" s="29">
        <v>2574109432.6300001</v>
      </c>
      <c r="K29" s="200">
        <f t="shared" si="0"/>
        <v>1</v>
      </c>
    </row>
    <row r="30" spans="1:11" ht="24.75" customHeight="1" thickBot="1" x14ac:dyDescent="0.3">
      <c r="A30" s="84" t="s">
        <v>201</v>
      </c>
      <c r="B30" s="41" t="s">
        <v>12</v>
      </c>
      <c r="C30" s="201">
        <v>20</v>
      </c>
      <c r="D30" s="41" t="s">
        <v>13</v>
      </c>
      <c r="E30" s="128" t="s">
        <v>200</v>
      </c>
      <c r="F30" s="43">
        <v>5020635984</v>
      </c>
      <c r="G30" s="43">
        <v>0</v>
      </c>
      <c r="H30" s="43">
        <f>+F30-G30</f>
        <v>5020635984</v>
      </c>
      <c r="I30" s="202">
        <f>+H30/H86</f>
        <v>0.62165715796544208</v>
      </c>
      <c r="J30" s="43">
        <v>3985291573</v>
      </c>
      <c r="K30" s="203">
        <f t="shared" si="0"/>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 t="shared" si="0"/>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si="0"/>
        <v>1</v>
      </c>
    </row>
    <row r="33" spans="1:11" s="2" customFormat="1" ht="24" customHeight="1" thickBot="1" x14ac:dyDescent="0.3">
      <c r="A33" s="156" t="s">
        <v>69</v>
      </c>
      <c r="B33" s="171" t="s">
        <v>12</v>
      </c>
      <c r="C33" s="204">
        <v>20</v>
      </c>
      <c r="D33" s="171" t="s">
        <v>13</v>
      </c>
      <c r="E33" s="158" t="s">
        <v>501</v>
      </c>
      <c r="F33" s="159">
        <f t="shared" ref="F33:F48" si="3">+F36</f>
        <v>52514494</v>
      </c>
      <c r="G33" s="159">
        <f>+G40+G54+G60+G66+G74</f>
        <v>0</v>
      </c>
      <c r="H33" s="159">
        <f t="shared" ref="H33:H48" si="4">+H36</f>
        <v>52514494</v>
      </c>
      <c r="I33" s="194">
        <f>+H33/H86</f>
        <v>6.5023656755978949E-3</v>
      </c>
      <c r="J33" s="159">
        <f t="shared" ref="J33:J48" si="5">+J36</f>
        <v>52514494</v>
      </c>
      <c r="K33" s="195">
        <f t="shared" si="0"/>
        <v>1</v>
      </c>
    </row>
    <row r="34" spans="1:11" ht="24" customHeight="1" x14ac:dyDescent="0.25">
      <c r="A34" s="89" t="s">
        <v>71</v>
      </c>
      <c r="B34" s="179" t="s">
        <v>67</v>
      </c>
      <c r="C34" s="180">
        <v>11</v>
      </c>
      <c r="D34" s="179"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81" t="s">
        <v>67</v>
      </c>
      <c r="C35" s="182">
        <v>54</v>
      </c>
      <c r="D35" s="181" t="s">
        <v>13</v>
      </c>
      <c r="E35" s="22" t="s">
        <v>72</v>
      </c>
      <c r="F35" s="34">
        <f t="shared" si="3"/>
        <v>7993176.8000000715</v>
      </c>
      <c r="G35" s="34">
        <f>+G40</f>
        <v>0</v>
      </c>
      <c r="H35" s="34">
        <f t="shared" si="4"/>
        <v>7993176.8000000715</v>
      </c>
      <c r="I35" s="197">
        <f>+H35/H86</f>
        <v>9.897183521049614E-4</v>
      </c>
      <c r="J35" s="34">
        <f t="shared" si="5"/>
        <v>7993176.8000000715</v>
      </c>
      <c r="K35" s="198">
        <f t="shared" si="0"/>
        <v>1</v>
      </c>
    </row>
    <row r="36" spans="1:11" ht="24" customHeight="1" x14ac:dyDescent="0.25">
      <c r="A36" s="88" t="s">
        <v>71</v>
      </c>
      <c r="B36" s="181" t="s">
        <v>12</v>
      </c>
      <c r="C36" s="182">
        <v>20</v>
      </c>
      <c r="D36" s="181" t="s">
        <v>13</v>
      </c>
      <c r="E36" s="22" t="s">
        <v>72</v>
      </c>
      <c r="F36" s="34">
        <f t="shared" si="3"/>
        <v>52514494</v>
      </c>
      <c r="G36" s="34">
        <f>+G43</f>
        <v>0</v>
      </c>
      <c r="H36" s="34">
        <f t="shared" si="4"/>
        <v>52514494</v>
      </c>
      <c r="I36" s="197">
        <f>+H36/H86</f>
        <v>6.5023656755978949E-3</v>
      </c>
      <c r="J36" s="34">
        <f t="shared" si="5"/>
        <v>52514494</v>
      </c>
      <c r="K36" s="198">
        <f t="shared" si="0"/>
        <v>1</v>
      </c>
    </row>
    <row r="37" spans="1:11" ht="24" customHeight="1" x14ac:dyDescent="0.25">
      <c r="A37" s="88" t="s">
        <v>73</v>
      </c>
      <c r="B37" s="181" t="s">
        <v>67</v>
      </c>
      <c r="C37" s="182">
        <v>11</v>
      </c>
      <c r="D37" s="181" t="s">
        <v>13</v>
      </c>
      <c r="E37" s="22" t="s">
        <v>74</v>
      </c>
      <c r="F37" s="34">
        <f t="shared" si="3"/>
        <v>36129245.029999733</v>
      </c>
      <c r="G37" s="34">
        <f>+G40</f>
        <v>0</v>
      </c>
      <c r="H37" s="34">
        <f t="shared" si="4"/>
        <v>36129245.029999733</v>
      </c>
      <c r="I37" s="197">
        <f>+H37/H86</f>
        <v>4.4735375869438274E-3</v>
      </c>
      <c r="J37" s="34">
        <f t="shared" si="5"/>
        <v>36129245.029999733</v>
      </c>
      <c r="K37" s="198">
        <f t="shared" si="0"/>
        <v>1</v>
      </c>
    </row>
    <row r="38" spans="1:11" ht="24" customHeight="1" x14ac:dyDescent="0.25">
      <c r="A38" s="88" t="s">
        <v>73</v>
      </c>
      <c r="B38" s="181" t="s">
        <v>67</v>
      </c>
      <c r="C38" s="182">
        <v>54</v>
      </c>
      <c r="D38" s="181" t="s">
        <v>13</v>
      </c>
      <c r="E38" s="22" t="s">
        <v>74</v>
      </c>
      <c r="F38" s="34">
        <f t="shared" si="3"/>
        <v>7993176.8000000715</v>
      </c>
      <c r="G38" s="34">
        <f>+G43</f>
        <v>0</v>
      </c>
      <c r="H38" s="34">
        <f t="shared" si="4"/>
        <v>7993176.8000000715</v>
      </c>
      <c r="I38" s="197">
        <f>+H38/H86</f>
        <v>9.897183521049614E-4</v>
      </c>
      <c r="J38" s="34">
        <f t="shared" si="5"/>
        <v>7993176.8000000715</v>
      </c>
      <c r="K38" s="198">
        <f t="shared" si="0"/>
        <v>1</v>
      </c>
    </row>
    <row r="39" spans="1:11" ht="24" customHeight="1" x14ac:dyDescent="0.25">
      <c r="A39" s="88" t="s">
        <v>73</v>
      </c>
      <c r="B39" s="181" t="s">
        <v>12</v>
      </c>
      <c r="C39" s="182">
        <v>20</v>
      </c>
      <c r="D39" s="181" t="s">
        <v>13</v>
      </c>
      <c r="E39" s="22" t="s">
        <v>74</v>
      </c>
      <c r="F39" s="34">
        <f t="shared" si="3"/>
        <v>52514494</v>
      </c>
      <c r="G39" s="34">
        <f>+G46</f>
        <v>0</v>
      </c>
      <c r="H39" s="34">
        <f t="shared" si="4"/>
        <v>52514494</v>
      </c>
      <c r="I39" s="197">
        <f>+H39/H86</f>
        <v>6.5023656755978949E-3</v>
      </c>
      <c r="J39" s="34">
        <f t="shared" si="5"/>
        <v>52514494</v>
      </c>
      <c r="K39" s="198">
        <f t="shared" si="0"/>
        <v>1</v>
      </c>
    </row>
    <row r="40" spans="1:11" ht="49.5" customHeight="1" x14ac:dyDescent="0.25">
      <c r="A40" s="85" t="s">
        <v>77</v>
      </c>
      <c r="B40" s="181" t="s">
        <v>67</v>
      </c>
      <c r="C40" s="182">
        <v>11</v>
      </c>
      <c r="D40" s="181" t="s">
        <v>13</v>
      </c>
      <c r="E40" s="22" t="s">
        <v>78</v>
      </c>
      <c r="F40" s="34">
        <f t="shared" si="3"/>
        <v>36129245.029999733</v>
      </c>
      <c r="G40" s="34">
        <f>+G43</f>
        <v>0</v>
      </c>
      <c r="H40" s="34">
        <f t="shared" si="4"/>
        <v>36129245.029999733</v>
      </c>
      <c r="I40" s="197">
        <f>+H40/H86</f>
        <v>4.4735375869438274E-3</v>
      </c>
      <c r="J40" s="34">
        <f t="shared" si="5"/>
        <v>36129245.029999733</v>
      </c>
      <c r="K40" s="198">
        <f t="shared" si="0"/>
        <v>1</v>
      </c>
    </row>
    <row r="41" spans="1:11" ht="49.5" customHeight="1" x14ac:dyDescent="0.25">
      <c r="A41" s="85" t="s">
        <v>77</v>
      </c>
      <c r="B41" s="181" t="s">
        <v>67</v>
      </c>
      <c r="C41" s="182">
        <v>54</v>
      </c>
      <c r="D41" s="181" t="s">
        <v>13</v>
      </c>
      <c r="E41" s="22" t="s">
        <v>78</v>
      </c>
      <c r="F41" s="34">
        <f t="shared" si="3"/>
        <v>7993176.8000000715</v>
      </c>
      <c r="G41" s="34">
        <f>+G46</f>
        <v>0</v>
      </c>
      <c r="H41" s="34">
        <f t="shared" si="4"/>
        <v>7993176.8000000715</v>
      </c>
      <c r="I41" s="197">
        <f>+H41/H86</f>
        <v>9.897183521049614E-4</v>
      </c>
      <c r="J41" s="34">
        <f t="shared" si="5"/>
        <v>7993176.8000000715</v>
      </c>
      <c r="K41" s="198">
        <f t="shared" si="0"/>
        <v>1</v>
      </c>
    </row>
    <row r="42" spans="1:11" ht="49.5" customHeight="1" x14ac:dyDescent="0.25">
      <c r="A42" s="85" t="s">
        <v>77</v>
      </c>
      <c r="B42" s="181" t="s">
        <v>12</v>
      </c>
      <c r="C42" s="182">
        <v>20</v>
      </c>
      <c r="D42" s="181" t="s">
        <v>13</v>
      </c>
      <c r="E42" s="22" t="s">
        <v>78</v>
      </c>
      <c r="F42" s="34">
        <f t="shared" si="3"/>
        <v>52514494</v>
      </c>
      <c r="G42" s="34">
        <f>+G49</f>
        <v>0</v>
      </c>
      <c r="H42" s="34">
        <f t="shared" si="4"/>
        <v>52514494</v>
      </c>
      <c r="I42" s="197">
        <f>+H42/H86</f>
        <v>6.5023656755978949E-3</v>
      </c>
      <c r="J42" s="34">
        <f t="shared" si="5"/>
        <v>52514494</v>
      </c>
      <c r="K42" s="198">
        <f t="shared" si="0"/>
        <v>1</v>
      </c>
    </row>
    <row r="43" spans="1:11" ht="49.5" customHeight="1" x14ac:dyDescent="0.25">
      <c r="A43" s="88" t="s">
        <v>79</v>
      </c>
      <c r="B43" s="181" t="s">
        <v>67</v>
      </c>
      <c r="C43" s="182">
        <v>11</v>
      </c>
      <c r="D43" s="181" t="s">
        <v>13</v>
      </c>
      <c r="E43" s="22" t="s">
        <v>78</v>
      </c>
      <c r="F43" s="34">
        <f t="shared" si="3"/>
        <v>36129245.029999733</v>
      </c>
      <c r="G43" s="34">
        <f>+G46</f>
        <v>0</v>
      </c>
      <c r="H43" s="34">
        <f t="shared" si="4"/>
        <v>36129245.029999733</v>
      </c>
      <c r="I43" s="197">
        <f>+H43/H86</f>
        <v>4.4735375869438274E-3</v>
      </c>
      <c r="J43" s="34">
        <f t="shared" si="5"/>
        <v>36129245.029999733</v>
      </c>
      <c r="K43" s="198">
        <f t="shared" si="0"/>
        <v>1</v>
      </c>
    </row>
    <row r="44" spans="1:11" ht="49.5" customHeight="1" x14ac:dyDescent="0.25">
      <c r="A44" s="88" t="s">
        <v>79</v>
      </c>
      <c r="B44" s="181" t="s">
        <v>67</v>
      </c>
      <c r="C44" s="182">
        <v>54</v>
      </c>
      <c r="D44" s="181" t="s">
        <v>13</v>
      </c>
      <c r="E44" s="22" t="s">
        <v>78</v>
      </c>
      <c r="F44" s="34">
        <f t="shared" si="3"/>
        <v>7993176.8000000715</v>
      </c>
      <c r="G44" s="34">
        <f>+G49</f>
        <v>0</v>
      </c>
      <c r="H44" s="34">
        <f t="shared" si="4"/>
        <v>7993176.8000000715</v>
      </c>
      <c r="I44" s="197">
        <f>+H44/H86</f>
        <v>9.897183521049614E-4</v>
      </c>
      <c r="J44" s="34">
        <f t="shared" si="5"/>
        <v>7993176.8000000715</v>
      </c>
      <c r="K44" s="198">
        <f t="shared" si="0"/>
        <v>1</v>
      </c>
    </row>
    <row r="45" spans="1:11" ht="49.5" customHeight="1" x14ac:dyDescent="0.25">
      <c r="A45" s="88" t="s">
        <v>79</v>
      </c>
      <c r="B45" s="181" t="s">
        <v>12</v>
      </c>
      <c r="C45" s="182">
        <v>20</v>
      </c>
      <c r="D45" s="181" t="s">
        <v>13</v>
      </c>
      <c r="E45" s="22" t="s">
        <v>78</v>
      </c>
      <c r="F45" s="34">
        <f t="shared" si="3"/>
        <v>52514494</v>
      </c>
      <c r="G45" s="34">
        <f>+G50</f>
        <v>0</v>
      </c>
      <c r="H45" s="34">
        <f t="shared" si="4"/>
        <v>52514494</v>
      </c>
      <c r="I45" s="197">
        <f>+H45/H86</f>
        <v>6.5023656755978949E-3</v>
      </c>
      <c r="J45" s="34">
        <f t="shared" si="5"/>
        <v>52514494</v>
      </c>
      <c r="K45" s="198">
        <f t="shared" si="0"/>
        <v>1</v>
      </c>
    </row>
    <row r="46" spans="1:11" ht="49.5" customHeight="1" x14ac:dyDescent="0.25">
      <c r="A46" s="88" t="s">
        <v>80</v>
      </c>
      <c r="B46" s="181" t="s">
        <v>67</v>
      </c>
      <c r="C46" s="182">
        <v>11</v>
      </c>
      <c r="D46" s="181" t="s">
        <v>13</v>
      </c>
      <c r="E46" s="22" t="s">
        <v>81</v>
      </c>
      <c r="F46" s="34">
        <f t="shared" si="3"/>
        <v>36129245.029999733</v>
      </c>
      <c r="G46" s="34">
        <f>SUM(G49:G51)</f>
        <v>0</v>
      </c>
      <c r="H46" s="34">
        <f t="shared" si="4"/>
        <v>36129245.029999733</v>
      </c>
      <c r="I46" s="197">
        <f>+H46/H86</f>
        <v>4.4735375869438274E-3</v>
      </c>
      <c r="J46" s="34">
        <f t="shared" si="5"/>
        <v>36129245.029999733</v>
      </c>
      <c r="K46" s="198">
        <f t="shared" si="0"/>
        <v>1</v>
      </c>
    </row>
    <row r="47" spans="1:11" ht="49.5" customHeight="1" x14ac:dyDescent="0.25">
      <c r="A47" s="88" t="s">
        <v>80</v>
      </c>
      <c r="B47" s="181" t="s">
        <v>67</v>
      </c>
      <c r="C47" s="182">
        <v>54</v>
      </c>
      <c r="D47" s="181" t="s">
        <v>13</v>
      </c>
      <c r="E47" s="22" t="s">
        <v>81</v>
      </c>
      <c r="F47" s="34">
        <f t="shared" si="3"/>
        <v>7993176.8000000715</v>
      </c>
      <c r="G47" s="34">
        <f>SUM(G50:G52)</f>
        <v>0</v>
      </c>
      <c r="H47" s="34">
        <f t="shared" si="4"/>
        <v>7993176.8000000715</v>
      </c>
      <c r="I47" s="197">
        <f>+H47/H86</f>
        <v>9.897183521049614E-4</v>
      </c>
      <c r="J47" s="34">
        <f t="shared" si="5"/>
        <v>7993176.8000000715</v>
      </c>
      <c r="K47" s="198">
        <f t="shared" si="0"/>
        <v>1</v>
      </c>
    </row>
    <row r="48" spans="1:11" ht="49.5" customHeight="1" x14ac:dyDescent="0.25">
      <c r="A48" s="88" t="s">
        <v>80</v>
      </c>
      <c r="B48" s="181" t="s">
        <v>12</v>
      </c>
      <c r="C48" s="182">
        <v>20</v>
      </c>
      <c r="D48" s="181" t="s">
        <v>13</v>
      </c>
      <c r="E48" s="22" t="s">
        <v>81</v>
      </c>
      <c r="F48" s="34">
        <f t="shared" si="3"/>
        <v>52514494</v>
      </c>
      <c r="G48" s="34">
        <f>SUM(G51:G53)</f>
        <v>0</v>
      </c>
      <c r="H48" s="34">
        <f t="shared" si="4"/>
        <v>52514494</v>
      </c>
      <c r="I48" s="197">
        <f>+H48/H86</f>
        <v>6.5023656755978949E-3</v>
      </c>
      <c r="J48" s="34">
        <f t="shared" si="5"/>
        <v>52514494</v>
      </c>
      <c r="K48" s="198">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9">
        <f>+H49/H86</f>
        <v>4.4735375869438274E-3</v>
      </c>
      <c r="J49" s="29">
        <v>36129245.029999733</v>
      </c>
      <c r="K49" s="200">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9">
        <f>+H50/H86</f>
        <v>9.897183521049614E-4</v>
      </c>
      <c r="J50" s="29">
        <v>7993176.8000000715</v>
      </c>
      <c r="K50" s="200">
        <f t="shared" si="0"/>
        <v>1</v>
      </c>
    </row>
    <row r="51" spans="1:11" ht="30" customHeight="1" x14ac:dyDescent="0.25">
      <c r="A51" s="86" t="s">
        <v>82</v>
      </c>
      <c r="B51" s="26" t="s">
        <v>12</v>
      </c>
      <c r="C51" s="46">
        <v>20</v>
      </c>
      <c r="D51" s="26" t="s">
        <v>13</v>
      </c>
      <c r="E51" s="27" t="s">
        <v>75</v>
      </c>
      <c r="F51" s="29">
        <v>52514494</v>
      </c>
      <c r="G51" s="29">
        <v>0</v>
      </c>
      <c r="H51" s="29">
        <f>+F51-G51</f>
        <v>52514494</v>
      </c>
      <c r="I51" s="199">
        <f>+H51/H86</f>
        <v>6.5023656755978949E-3</v>
      </c>
      <c r="J51" s="29">
        <v>52514494</v>
      </c>
      <c r="K51" s="200">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7">
        <f>+H52/H86</f>
        <v>1.6309012660886159E-3</v>
      </c>
      <c r="J52" s="34">
        <f>+J53</f>
        <v>13171506.960000038</v>
      </c>
      <c r="K52" s="198">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7">
        <f>+H53/H86</f>
        <v>1.6309012660886159E-3</v>
      </c>
      <c r="J53" s="34">
        <f>+J54</f>
        <v>13171506.960000038</v>
      </c>
      <c r="K53" s="198">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7">
        <f>+H54/H86</f>
        <v>1.6309012660886159E-3</v>
      </c>
      <c r="J54" s="34">
        <f>+J55</f>
        <v>13171506.960000038</v>
      </c>
      <c r="K54" s="198">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7">
        <f>+H55/H86</f>
        <v>1.6309012660886159E-3</v>
      </c>
      <c r="J55" s="34">
        <f>+J56</f>
        <v>13171506.960000038</v>
      </c>
      <c r="K55" s="198">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7">
        <f>+H56/H86</f>
        <v>1.6309012660886159E-3</v>
      </c>
      <c r="J56" s="34">
        <f>+J57</f>
        <v>13171506.960000038</v>
      </c>
      <c r="K56" s="198">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7">
        <f>+H58/H86</f>
        <v>4.0098184206709402E-4</v>
      </c>
      <c r="J58" s="34">
        <f>+J59</f>
        <v>3238415</v>
      </c>
      <c r="K58" s="198">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7">
        <f>+H59/H86</f>
        <v>4.0098184206709402E-4</v>
      </c>
      <c r="J59" s="34">
        <f>+J60</f>
        <v>3238415</v>
      </c>
      <c r="K59" s="198">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7">
        <f>+H60/H86</f>
        <v>4.0098184206709402E-4</v>
      </c>
      <c r="J60" s="34">
        <f>+J61</f>
        <v>3238415</v>
      </c>
      <c r="K60" s="198">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7">
        <f>+H61/H86</f>
        <v>4.0098184206709402E-4</v>
      </c>
      <c r="J61" s="34">
        <f>+J62</f>
        <v>3238415</v>
      </c>
      <c r="K61" s="198">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7">
        <f>+H62/H86</f>
        <v>4.0098184206709402E-4</v>
      </c>
      <c r="J62" s="23">
        <f>+J63</f>
        <v>3238415</v>
      </c>
      <c r="K62" s="198">
        <f t="shared" si="0"/>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7">
        <f>+H64/H86</f>
        <v>2.9862773139860709E-3</v>
      </c>
      <c r="J64" s="32">
        <f>+J65</f>
        <v>24117813.409999847</v>
      </c>
      <c r="K64" s="198">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7">
        <f>+H65/H86</f>
        <v>2.9862773139860709E-3</v>
      </c>
      <c r="J65" s="32">
        <f>+J66</f>
        <v>24117813.409999847</v>
      </c>
      <c r="K65" s="198">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7">
        <f>+H66/H86</f>
        <v>2.9862773139860709E-3</v>
      </c>
      <c r="J66" s="34">
        <f>+J67</f>
        <v>24117813.409999847</v>
      </c>
      <c r="K66" s="198">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7">
        <f>+H67/H86</f>
        <v>2.9862773139860709E-3</v>
      </c>
      <c r="J67" s="34">
        <f>+J68</f>
        <v>24117813.409999847</v>
      </c>
      <c r="K67" s="198">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7">
        <f>+H68/H86</f>
        <v>2.9862773139860709E-3</v>
      </c>
      <c r="J68" s="34">
        <f>+J69</f>
        <v>24117813.409999847</v>
      </c>
      <c r="K68" s="198">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0"/>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0"/>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10">+J76</f>
        <v>14814632</v>
      </c>
      <c r="K74" s="198">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10"/>
        <v>27165902.800000191</v>
      </c>
      <c r="K75" s="198">
        <f t="shared" si="9"/>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10"/>
        <v>14814632</v>
      </c>
      <c r="K76" s="198">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10"/>
        <v>27165902.800000191</v>
      </c>
      <c r="K77" s="198">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10"/>
        <v>14814632</v>
      </c>
      <c r="K78" s="198">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10"/>
        <v>27165902.800000191</v>
      </c>
      <c r="K79" s="198">
        <f t="shared" si="9"/>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7">
        <f>+H82/H86</f>
        <v>4.0656279897579477E-4</v>
      </c>
      <c r="J82" s="33">
        <f>+J83</f>
        <v>3283488</v>
      </c>
      <c r="K82" s="198">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7">
        <f>+H83/H86</f>
        <v>4.0656279897579477E-4</v>
      </c>
      <c r="J83" s="33">
        <f>+J84</f>
        <v>3283488</v>
      </c>
      <c r="K83" s="198">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7">
        <f>+H84/H86</f>
        <v>4.0656279897579477E-4</v>
      </c>
      <c r="J84" s="33">
        <f>+J85</f>
        <v>3283488</v>
      </c>
      <c r="K84" s="198">
        <f t="shared" si="9"/>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9"/>
        <v>1</v>
      </c>
    </row>
    <row r="86" spans="1:11" s="60" customFormat="1" ht="33" customHeight="1" thickBot="1" x14ac:dyDescent="0.3">
      <c r="A86" s="280" t="s">
        <v>172</v>
      </c>
      <c r="B86" s="281"/>
      <c r="C86" s="281"/>
      <c r="D86" s="281"/>
      <c r="E86" s="281"/>
      <c r="F86" s="212">
        <f>+F9+F31+F32+F33</f>
        <v>8076213584.3999996</v>
      </c>
      <c r="G86" s="212">
        <f>+G9+G31+G32+G33</f>
        <v>0</v>
      </c>
      <c r="H86" s="212">
        <f>+F86-G86</f>
        <v>8076213584.3999996</v>
      </c>
      <c r="I86" s="213">
        <f>+I9+I31+I32+I33</f>
        <v>1</v>
      </c>
      <c r="J86" s="212">
        <f>+J9+J31+J32+J33</f>
        <v>7040869173.3999996</v>
      </c>
      <c r="K86" s="214">
        <f t="shared" si="9"/>
        <v>0.87180324044427582</v>
      </c>
    </row>
    <row r="87" spans="1:11" s="62" customFormat="1" ht="23.25" customHeight="1" x14ac:dyDescent="0.25">
      <c r="A87" s="61" t="s">
        <v>541</v>
      </c>
      <c r="B87" s="80"/>
      <c r="C87" s="215"/>
      <c r="F87" s="79"/>
      <c r="G87" s="78"/>
      <c r="H87" s="78"/>
      <c r="I87" s="78"/>
    </row>
    <row r="88" spans="1:11" s="62" customFormat="1" ht="18" customHeight="1" x14ac:dyDescent="0.25">
      <c r="A88" s="61" t="s">
        <v>532</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7" customFormat="1" ht="23.25" x14ac:dyDescent="0.25">
      <c r="A1" s="246" t="s">
        <v>509</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506</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216" t="s">
        <v>235</v>
      </c>
      <c r="H6" s="216" t="s">
        <v>236</v>
      </c>
      <c r="I6" s="216" t="s">
        <v>237</v>
      </c>
      <c r="J6" s="216" t="s">
        <v>238</v>
      </c>
      <c r="K6" s="216" t="s">
        <v>239</v>
      </c>
      <c r="L6" s="263"/>
      <c r="M6" s="265"/>
      <c r="N6" s="265"/>
      <c r="O6" s="256"/>
      <c r="P6" s="256"/>
      <c r="Q6" s="256"/>
      <c r="R6" s="256"/>
      <c r="S6" s="256"/>
      <c r="T6" s="256"/>
      <c r="U6" s="256"/>
      <c r="V6" s="256"/>
      <c r="W6" s="256"/>
      <c r="X6" s="217" t="s">
        <v>240</v>
      </c>
      <c r="Y6" s="217" t="s">
        <v>241</v>
      </c>
      <c r="Z6" s="217" t="s">
        <v>242</v>
      </c>
      <c r="AA6" s="217" t="s">
        <v>243</v>
      </c>
      <c r="AB6" s="10" t="s">
        <v>244</v>
      </c>
    </row>
    <row r="7" spans="1:28" s="2" customFormat="1" ht="28.5" customHeight="1" thickBot="1" x14ac:dyDescent="0.3">
      <c r="A7" s="156" t="s">
        <v>10</v>
      </c>
      <c r="B7" s="157" t="s">
        <v>67</v>
      </c>
      <c r="C7" s="157">
        <v>10</v>
      </c>
      <c r="D7" s="157" t="s">
        <v>13</v>
      </c>
      <c r="E7" s="158" t="s">
        <v>11</v>
      </c>
      <c r="F7" s="159">
        <f>+F94</f>
        <v>1451042370</v>
      </c>
      <c r="G7" s="159">
        <f t="shared" ref="G7:J7" si="0">+G94</f>
        <v>0</v>
      </c>
      <c r="H7" s="159">
        <f t="shared" si="0"/>
        <v>0</v>
      </c>
      <c r="I7" s="159">
        <f t="shared" si="0"/>
        <v>0</v>
      </c>
      <c r="J7" s="159">
        <f t="shared" si="0"/>
        <v>0</v>
      </c>
      <c r="K7" s="159">
        <f t="shared" ref="K7:K71" si="1">+G7-H7+I7-J7</f>
        <v>0</v>
      </c>
      <c r="L7" s="159">
        <f>+F7+K7</f>
        <v>1451042370</v>
      </c>
      <c r="M7" s="160">
        <f t="shared" ref="M7:M14" si="2">L7/$L$288</f>
        <v>2.5136841656891578E-4</v>
      </c>
      <c r="N7" s="159">
        <f t="shared" ref="N7:O7" si="3">+N94</f>
        <v>0</v>
      </c>
      <c r="O7" s="159">
        <f t="shared" si="3"/>
        <v>0</v>
      </c>
      <c r="P7" s="159">
        <f>+P94</f>
        <v>1451042370</v>
      </c>
      <c r="Q7" s="159">
        <f t="shared" ref="Q7:W7" si="4">+Q94</f>
        <v>0</v>
      </c>
      <c r="R7" s="159">
        <f t="shared" si="4"/>
        <v>1451042370</v>
      </c>
      <c r="S7" s="159">
        <f t="shared" si="4"/>
        <v>0</v>
      </c>
      <c r="T7" s="159">
        <f t="shared" si="4"/>
        <v>0</v>
      </c>
      <c r="U7" s="159">
        <f t="shared" si="4"/>
        <v>0</v>
      </c>
      <c r="V7" s="159">
        <f t="shared" si="4"/>
        <v>0</v>
      </c>
      <c r="W7" s="159">
        <f t="shared" si="4"/>
        <v>0</v>
      </c>
      <c r="X7" s="161">
        <f t="shared" ref="X7:X71" si="5">+Q7/L7</f>
        <v>0</v>
      </c>
      <c r="Y7" s="161">
        <f t="shared" ref="Y7:Y71" si="6">+T7/L7</f>
        <v>0</v>
      </c>
      <c r="Z7" s="161">
        <f>+V7/L7</f>
        <v>0</v>
      </c>
      <c r="AA7" s="161" t="s">
        <v>267</v>
      </c>
      <c r="AB7" s="162" t="s">
        <v>267</v>
      </c>
    </row>
    <row r="8" spans="1:28" s="2" customFormat="1" ht="28.5" customHeight="1" thickBot="1" x14ac:dyDescent="0.3">
      <c r="A8" s="156" t="s">
        <v>10</v>
      </c>
      <c r="B8" s="157" t="s">
        <v>12</v>
      </c>
      <c r="C8" s="157">
        <v>20</v>
      </c>
      <c r="D8" s="157" t="s">
        <v>13</v>
      </c>
      <c r="E8" s="158" t="s">
        <v>11</v>
      </c>
      <c r="F8" s="159">
        <f>+F9+F38+F85+F101</f>
        <v>98334943000</v>
      </c>
      <c r="G8" s="159">
        <f t="shared" ref="G8:J8" si="7">+G9+G38+G85+G101</f>
        <v>0</v>
      </c>
      <c r="H8" s="159">
        <f t="shared" si="7"/>
        <v>0</v>
      </c>
      <c r="I8" s="159">
        <f t="shared" si="7"/>
        <v>118021000</v>
      </c>
      <c r="J8" s="159">
        <f t="shared" si="7"/>
        <v>118021000</v>
      </c>
      <c r="K8" s="159">
        <f t="shared" si="1"/>
        <v>0</v>
      </c>
      <c r="L8" s="159">
        <f>+F8+K8</f>
        <v>98334943000</v>
      </c>
      <c r="M8" s="160">
        <f t="shared" si="2"/>
        <v>1.7034856752876616E-2</v>
      </c>
      <c r="N8" s="159">
        <f>+N9+N38+N85+N101</f>
        <v>7856453000</v>
      </c>
      <c r="O8" s="159">
        <f t="shared" ref="O8" si="8">+O9+O38+O85+O101</f>
        <v>63561860317.779999</v>
      </c>
      <c r="P8" s="159">
        <f>+P9+P38+P85+P101</f>
        <v>34773082682.220001</v>
      </c>
      <c r="Q8" s="159">
        <f t="shared" ref="Q8:W8" si="9">+Q9+Q38+Q85+Q101</f>
        <v>23586893098.450005</v>
      </c>
      <c r="R8" s="159">
        <f t="shared" si="9"/>
        <v>74748049901.549988</v>
      </c>
      <c r="S8" s="159">
        <f t="shared" si="9"/>
        <v>39974967219.330002</v>
      </c>
      <c r="T8" s="159">
        <f t="shared" si="9"/>
        <v>15006592410.740002</v>
      </c>
      <c r="U8" s="159">
        <f t="shared" si="9"/>
        <v>8580300687.71</v>
      </c>
      <c r="V8" s="159">
        <f t="shared" si="9"/>
        <v>13913491643.740002</v>
      </c>
      <c r="W8" s="159">
        <f t="shared" si="9"/>
        <v>1093100767</v>
      </c>
      <c r="X8" s="161">
        <f t="shared" si="5"/>
        <v>0.23986278304396846</v>
      </c>
      <c r="Y8" s="161">
        <f t="shared" si="6"/>
        <v>0.15260691624888623</v>
      </c>
      <c r="Z8" s="161">
        <f t="shared" ref="Z8:Z72" si="10">+V8/L8</f>
        <v>0.14149081922730156</v>
      </c>
      <c r="AA8" s="161">
        <f t="shared" ref="AA8:AA35" si="11">+T8/Q8</f>
        <v>0.63622590512890187</v>
      </c>
      <c r="AB8" s="162">
        <f t="shared" ref="AB8:AB35" si="12">+V8/T8</f>
        <v>0.92715862888248479</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1"/>
        <v>0</v>
      </c>
      <c r="L9" s="115">
        <f>+L10</f>
        <v>51464345000</v>
      </c>
      <c r="M9" s="116">
        <f t="shared" si="2"/>
        <v>8.915322653470413E-3</v>
      </c>
      <c r="N9" s="115">
        <f t="shared" ref="N9:W9" si="13">+N10</f>
        <v>2282058000</v>
      </c>
      <c r="O9" s="115">
        <f t="shared" si="13"/>
        <v>49182287000</v>
      </c>
      <c r="P9" s="115">
        <f t="shared" si="13"/>
        <v>2282058000</v>
      </c>
      <c r="Q9" s="115">
        <f t="shared" si="13"/>
        <v>10892914200.5</v>
      </c>
      <c r="R9" s="115">
        <f t="shared" si="13"/>
        <v>40571430799.5</v>
      </c>
      <c r="S9" s="115">
        <f t="shared" si="13"/>
        <v>38289372799.5</v>
      </c>
      <c r="T9" s="115">
        <f t="shared" si="13"/>
        <v>10892914200.5</v>
      </c>
      <c r="U9" s="115">
        <f t="shared" si="13"/>
        <v>0</v>
      </c>
      <c r="V9" s="115">
        <f t="shared" si="13"/>
        <v>9982507741.5</v>
      </c>
      <c r="W9" s="115">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7">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7">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7">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8">
        <f t="shared" ref="L13:L21" si="17">+F13+K13</f>
        <v>24891309551</v>
      </c>
      <c r="M13" s="117">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8">
        <f t="shared" si="17"/>
        <v>1976608680</v>
      </c>
      <c r="M14" s="119">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8">
        <f t="shared" si="17"/>
        <v>3991193</v>
      </c>
      <c r="M15" s="120">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8">
        <f t="shared" si="17"/>
        <v>4218200</v>
      </c>
      <c r="M16" s="120">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8">
        <f t="shared" si="17"/>
        <v>1317739120</v>
      </c>
      <c r="M17" s="119">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8">
        <f t="shared" si="17"/>
        <v>859861479</v>
      </c>
      <c r="M18" s="119">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8">
        <f t="shared" si="17"/>
        <v>129930180</v>
      </c>
      <c r="M19" s="121">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8">
        <f t="shared" si="17"/>
        <v>2109645697</v>
      </c>
      <c r="M20" s="119">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8">
        <f t="shared" si="17"/>
        <v>1650173900</v>
      </c>
      <c r="M21" s="119">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7">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8">
        <f t="shared" ref="L23:L29" si="25">+F23+K23</f>
        <v>3715862224</v>
      </c>
      <c r="M23" s="119">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8">
        <f t="shared" si="25"/>
        <v>2627749752</v>
      </c>
      <c r="M24" s="119">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8">
        <f t="shared" si="25"/>
        <v>2520758848</v>
      </c>
      <c r="M25" s="119">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8">
        <f t="shared" si="25"/>
        <v>1291042158</v>
      </c>
      <c r="M26" s="119">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8">
        <f t="shared" si="25"/>
        <v>153073328</v>
      </c>
      <c r="M27" s="121">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8">
        <f t="shared" si="25"/>
        <v>968339892</v>
      </c>
      <c r="M28" s="119">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8">
        <f t="shared" si="25"/>
        <v>645611798</v>
      </c>
      <c r="M29" s="119">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7">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2">
        <f>+L32+L33+L34</f>
        <v>2014091242</v>
      </c>
      <c r="M31" s="117">
        <f t="shared" si="23"/>
        <v>3.4890705936234026E-4</v>
      </c>
      <c r="N31" s="23">
        <f t="shared" ref="N31:W31" si="32">+N32+N33+N34</f>
        <v>0</v>
      </c>
      <c r="O31" s="23">
        <f t="shared" si="32"/>
        <v>2014091242</v>
      </c>
      <c r="P31" s="122">
        <f t="shared" si="32"/>
        <v>0</v>
      </c>
      <c r="Q31" s="122">
        <f t="shared" si="32"/>
        <v>503963778</v>
      </c>
      <c r="R31" s="122">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8">
        <f t="shared" ref="L32:L37" si="33">+F32+K32</f>
        <v>750824259</v>
      </c>
      <c r="M32" s="119">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8">
        <f t="shared" si="33"/>
        <v>1055441724</v>
      </c>
      <c r="M33" s="119">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8">
        <f t="shared" si="33"/>
        <v>207825259</v>
      </c>
      <c r="M34" s="121">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8">
        <f t="shared" si="33"/>
        <v>2176888008</v>
      </c>
      <c r="M35" s="119">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8">
        <f t="shared" si="33"/>
        <v>125391750</v>
      </c>
      <c r="M36" s="121">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7">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7">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7">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3">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4">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20">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20">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20">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7">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3">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4">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20">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20">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20">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3">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1">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52">
        <f t="shared" si="6"/>
        <v>1.02358192917769E-2</v>
      </c>
      <c r="Z52" s="152">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1">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20">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5">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52">
        <f t="shared" si="6"/>
        <v>0.28635968096143399</v>
      </c>
      <c r="Z55" s="152">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5">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52">
        <f t="shared" si="6"/>
        <v>1.9260172334095839E-7</v>
      </c>
      <c r="Z56" s="152">
        <f t="shared" si="10"/>
        <v>1.9260172334095839E-7</v>
      </c>
      <c r="AA56" s="152">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20">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7">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7">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5">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5">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5">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5">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9">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9">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7">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9">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9">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20">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7">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9">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9">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9">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9">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1">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9">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7">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1">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1">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20">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1">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1">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3">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3">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3">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7">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7">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9">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3">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3">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3">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1">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1">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3">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3">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3">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3">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1">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1">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1">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53" t="s">
        <v>12</v>
      </c>
      <c r="C101" s="153">
        <v>20</v>
      </c>
      <c r="D101" s="153"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7">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53" t="s">
        <v>12</v>
      </c>
      <c r="C102" s="153">
        <v>20</v>
      </c>
      <c r="D102" s="153"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7">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8" t="s">
        <v>356</v>
      </c>
      <c r="F103" s="42">
        <v>14051472000</v>
      </c>
      <c r="G103" s="42">
        <v>0</v>
      </c>
      <c r="H103" s="42">
        <v>0</v>
      </c>
      <c r="I103" s="42"/>
      <c r="J103" s="42">
        <v>0</v>
      </c>
      <c r="K103" s="42">
        <f t="shared" si="77"/>
        <v>0</v>
      </c>
      <c r="L103" s="42">
        <f>+F103+K103</f>
        <v>14051472000</v>
      </c>
      <c r="M103" s="129">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30">
        <f t="shared" si="80"/>
        <v>0</v>
      </c>
      <c r="AA103" s="36" t="s">
        <v>267</v>
      </c>
      <c r="AB103" s="30" t="s">
        <v>267</v>
      </c>
    </row>
    <row r="104" spans="1:28" s="2" customFormat="1" ht="28.5" customHeight="1" thickBot="1" x14ac:dyDescent="0.3">
      <c r="A104" s="156" t="s">
        <v>357</v>
      </c>
      <c r="B104" s="163" t="s">
        <v>67</v>
      </c>
      <c r="C104" s="164">
        <v>11</v>
      </c>
      <c r="D104" s="163" t="s">
        <v>366</v>
      </c>
      <c r="E104" s="158" t="s">
        <v>358</v>
      </c>
      <c r="F104" s="159">
        <f>+F106</f>
        <v>139786580047</v>
      </c>
      <c r="G104" s="159">
        <f t="shared" ref="G104:J106" si="112">+G106</f>
        <v>0</v>
      </c>
      <c r="H104" s="159">
        <f t="shared" si="112"/>
        <v>0</v>
      </c>
      <c r="I104" s="159">
        <f t="shared" si="112"/>
        <v>0</v>
      </c>
      <c r="J104" s="159">
        <f t="shared" si="112"/>
        <v>0</v>
      </c>
      <c r="K104" s="159">
        <f t="shared" si="77"/>
        <v>0</v>
      </c>
      <c r="L104" s="159">
        <f>+L106</f>
        <v>139786580047</v>
      </c>
      <c r="M104" s="160">
        <f t="shared" si="89"/>
        <v>2.4215648013088953E-2</v>
      </c>
      <c r="N104" s="159">
        <f t="shared" ref="N104:W106" si="113">+N106</f>
        <v>0</v>
      </c>
      <c r="O104" s="159">
        <f t="shared" si="113"/>
        <v>0</v>
      </c>
      <c r="P104" s="159">
        <f t="shared" si="113"/>
        <v>139786580047</v>
      </c>
      <c r="Q104" s="159">
        <f t="shared" si="113"/>
        <v>0</v>
      </c>
      <c r="R104" s="159">
        <f t="shared" si="113"/>
        <v>139786580047</v>
      </c>
      <c r="S104" s="159">
        <f t="shared" si="113"/>
        <v>0</v>
      </c>
      <c r="T104" s="159">
        <f t="shared" si="113"/>
        <v>0</v>
      </c>
      <c r="U104" s="159">
        <f t="shared" si="113"/>
        <v>0</v>
      </c>
      <c r="V104" s="159">
        <f t="shared" si="113"/>
        <v>0</v>
      </c>
      <c r="W104" s="159">
        <f t="shared" ref="W104:W105" si="114">+W106+W107</f>
        <v>0</v>
      </c>
      <c r="X104" s="161">
        <f t="shared" si="78"/>
        <v>0</v>
      </c>
      <c r="Y104" s="161">
        <f t="shared" si="79"/>
        <v>0</v>
      </c>
      <c r="Z104" s="161">
        <f t="shared" si="80"/>
        <v>0</v>
      </c>
      <c r="AA104" s="161" t="s">
        <v>267</v>
      </c>
      <c r="AB104" s="161" t="s">
        <v>267</v>
      </c>
    </row>
    <row r="105" spans="1:28" s="2" customFormat="1" ht="28.5" customHeight="1" thickBot="1" x14ac:dyDescent="0.3">
      <c r="A105" s="156" t="s">
        <v>357</v>
      </c>
      <c r="B105" s="163" t="s">
        <v>67</v>
      </c>
      <c r="C105" s="164">
        <v>11</v>
      </c>
      <c r="D105" s="163" t="s">
        <v>13</v>
      </c>
      <c r="E105" s="158" t="s">
        <v>358</v>
      </c>
      <c r="F105" s="159">
        <f>+F107</f>
        <v>1027817755000</v>
      </c>
      <c r="G105" s="159">
        <f t="shared" si="112"/>
        <v>0</v>
      </c>
      <c r="H105" s="159">
        <f t="shared" si="112"/>
        <v>0</v>
      </c>
      <c r="I105" s="159">
        <f t="shared" si="112"/>
        <v>0</v>
      </c>
      <c r="J105" s="159">
        <f t="shared" si="112"/>
        <v>0</v>
      </c>
      <c r="K105" s="159">
        <f t="shared" si="77"/>
        <v>0</v>
      </c>
      <c r="L105" s="159">
        <f>+L107</f>
        <v>1027817755000</v>
      </c>
      <c r="M105" s="160">
        <f t="shared" si="89"/>
        <v>0.17805194868001534</v>
      </c>
      <c r="N105" s="159">
        <f t="shared" si="113"/>
        <v>0</v>
      </c>
      <c r="O105" s="159">
        <f t="shared" si="113"/>
        <v>82787334910</v>
      </c>
      <c r="P105" s="159">
        <f t="shared" si="113"/>
        <v>945030420090</v>
      </c>
      <c r="Q105" s="159">
        <f t="shared" si="113"/>
        <v>82787334910</v>
      </c>
      <c r="R105" s="159">
        <f t="shared" si="113"/>
        <v>945030420090</v>
      </c>
      <c r="S105" s="159">
        <f t="shared" si="113"/>
        <v>0</v>
      </c>
      <c r="T105" s="159">
        <f t="shared" si="113"/>
        <v>82787334910</v>
      </c>
      <c r="U105" s="159">
        <f t="shared" si="113"/>
        <v>0</v>
      </c>
      <c r="V105" s="159">
        <f t="shared" si="113"/>
        <v>82787334910</v>
      </c>
      <c r="W105" s="159">
        <f t="shared" si="114"/>
        <v>0</v>
      </c>
      <c r="X105" s="161">
        <f t="shared" si="78"/>
        <v>8.0546706366246806E-2</v>
      </c>
      <c r="Y105" s="161">
        <f t="shared" si="79"/>
        <v>8.0546706366246806E-2</v>
      </c>
      <c r="Z105" s="161">
        <f t="shared" si="80"/>
        <v>8.0546706366246806E-2</v>
      </c>
      <c r="AA105" s="161">
        <f t="shared" ref="AA105:AA107" si="115">+T105/Q105</f>
        <v>1</v>
      </c>
      <c r="AB105" s="161">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7">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53" t="s">
        <v>67</v>
      </c>
      <c r="C107" s="153">
        <v>11</v>
      </c>
      <c r="D107" s="153"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7">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7">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7">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7">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30">
        <f t="shared" ref="X110:X177" si="121">+Q110/L110</f>
        <v>0</v>
      </c>
      <c r="Y110" s="130">
        <f t="shared" ref="Y110:Y177" si="122">+T110/L110</f>
        <v>0</v>
      </c>
      <c r="Z110" s="130">
        <f t="shared" si="80"/>
        <v>0</v>
      </c>
      <c r="AA110" s="30" t="s">
        <v>267</v>
      </c>
      <c r="AB110" s="30" t="s">
        <v>267</v>
      </c>
    </row>
    <row r="111" spans="1:28" ht="23.25" customHeight="1" x14ac:dyDescent="0.25">
      <c r="A111" s="20" t="s">
        <v>367</v>
      </c>
      <c r="B111" s="153" t="s">
        <v>67</v>
      </c>
      <c r="C111" s="153">
        <v>11</v>
      </c>
      <c r="D111" s="153" t="s">
        <v>13</v>
      </c>
      <c r="E111" s="22" t="s">
        <v>368</v>
      </c>
      <c r="F111" s="35">
        <f>+F112</f>
        <v>1027817755000</v>
      </c>
      <c r="G111" s="35">
        <f>+G112</f>
        <v>0</v>
      </c>
      <c r="H111" s="35">
        <f>+H112</f>
        <v>0</v>
      </c>
      <c r="I111" s="35">
        <f>+I112</f>
        <v>0</v>
      </c>
      <c r="J111" s="35">
        <f>+J112</f>
        <v>0</v>
      </c>
      <c r="K111" s="35">
        <f t="shared" si="77"/>
        <v>0</v>
      </c>
      <c r="L111" s="35">
        <f>+L112</f>
        <v>1027817755000</v>
      </c>
      <c r="M111" s="117">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8" t="s">
        <v>370</v>
      </c>
      <c r="F112" s="28">
        <v>1027817755000</v>
      </c>
      <c r="G112" s="43">
        <v>0</v>
      </c>
      <c r="H112" s="43">
        <v>0</v>
      </c>
      <c r="I112" s="43">
        <v>0</v>
      </c>
      <c r="J112" s="43">
        <v>0</v>
      </c>
      <c r="K112" s="43">
        <f t="shared" si="77"/>
        <v>0</v>
      </c>
      <c r="L112" s="43">
        <f>+F112+K112</f>
        <v>1027817755000</v>
      </c>
      <c r="M112" s="129">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30">
        <f t="shared" si="121"/>
        <v>8.0546706366246806E-2</v>
      </c>
      <c r="Y112" s="130">
        <f t="shared" si="122"/>
        <v>8.0546706366246806E-2</v>
      </c>
      <c r="Z112" s="130">
        <f t="shared" si="80"/>
        <v>8.0546706366246806E-2</v>
      </c>
      <c r="AA112" s="30">
        <f t="shared" si="124"/>
        <v>1</v>
      </c>
      <c r="AB112" s="30">
        <f t="shared" si="125"/>
        <v>1</v>
      </c>
    </row>
    <row r="113" spans="1:28" s="2" customFormat="1" ht="28.5" customHeight="1" thickBot="1" x14ac:dyDescent="0.3">
      <c r="A113" s="156" t="s">
        <v>69</v>
      </c>
      <c r="B113" s="163" t="s">
        <v>67</v>
      </c>
      <c r="C113" s="164">
        <v>11</v>
      </c>
      <c r="D113" s="163" t="s">
        <v>13</v>
      </c>
      <c r="E113" s="158" t="s">
        <v>501</v>
      </c>
      <c r="F113" s="159">
        <f>+F116</f>
        <v>25000000000</v>
      </c>
      <c r="G113" s="159">
        <f t="shared" ref="G113:J113" si="126">+G116</f>
        <v>0</v>
      </c>
      <c r="H113" s="159">
        <f t="shared" si="126"/>
        <v>0</v>
      </c>
      <c r="I113" s="159">
        <f t="shared" si="126"/>
        <v>0</v>
      </c>
      <c r="J113" s="159">
        <f t="shared" si="126"/>
        <v>0</v>
      </c>
      <c r="K113" s="159">
        <f t="shared" si="77"/>
        <v>0</v>
      </c>
      <c r="L113" s="159">
        <f>+L116</f>
        <v>25000000000</v>
      </c>
      <c r="M113" s="160">
        <f t="shared" si="89"/>
        <v>4.330824891228293E-3</v>
      </c>
      <c r="N113" s="159">
        <f t="shared" ref="N113:O113" si="127">+N116</f>
        <v>0</v>
      </c>
      <c r="O113" s="159">
        <f t="shared" si="127"/>
        <v>2974170000</v>
      </c>
      <c r="P113" s="159">
        <f>+P116</f>
        <v>22025830000</v>
      </c>
      <c r="Q113" s="159">
        <f t="shared" ref="Q113:W113" si="128">+Q116</f>
        <v>16549.91</v>
      </c>
      <c r="R113" s="159">
        <f t="shared" si="128"/>
        <v>24999983450.09</v>
      </c>
      <c r="S113" s="159">
        <f t="shared" si="128"/>
        <v>2974153450.0900002</v>
      </c>
      <c r="T113" s="159">
        <f t="shared" si="128"/>
        <v>16549.91</v>
      </c>
      <c r="U113" s="159">
        <f t="shared" si="128"/>
        <v>0</v>
      </c>
      <c r="V113" s="159">
        <f t="shared" si="128"/>
        <v>16549.91</v>
      </c>
      <c r="W113" s="159">
        <f t="shared" si="128"/>
        <v>0</v>
      </c>
      <c r="X113" s="165">
        <f t="shared" si="121"/>
        <v>6.6199640000000004E-7</v>
      </c>
      <c r="Y113" s="165">
        <f t="shared" si="122"/>
        <v>6.6199640000000004E-7</v>
      </c>
      <c r="Z113" s="165">
        <f t="shared" si="80"/>
        <v>6.6199640000000004E-7</v>
      </c>
      <c r="AA113" s="161">
        <f t="shared" si="124"/>
        <v>1</v>
      </c>
      <c r="AB113" s="161">
        <f t="shared" si="68"/>
        <v>1</v>
      </c>
    </row>
    <row r="114" spans="1:28" s="2" customFormat="1" ht="28.5" customHeight="1" thickBot="1" x14ac:dyDescent="0.3">
      <c r="A114" s="156" t="s">
        <v>69</v>
      </c>
      <c r="B114" s="163" t="s">
        <v>67</v>
      </c>
      <c r="C114" s="164">
        <v>13</v>
      </c>
      <c r="D114" s="163" t="s">
        <v>13</v>
      </c>
      <c r="E114" s="158" t="s">
        <v>501</v>
      </c>
      <c r="F114" s="159">
        <f>+F117+F222+F232+F246+F256+F262</f>
        <v>4393946143700</v>
      </c>
      <c r="G114" s="159">
        <f t="shared" ref="G114:J114" si="129">+G117+G222+G232+G246+G256+G262</f>
        <v>0</v>
      </c>
      <c r="H114" s="159">
        <f t="shared" si="129"/>
        <v>0</v>
      </c>
      <c r="I114" s="159">
        <f t="shared" si="129"/>
        <v>0</v>
      </c>
      <c r="J114" s="159">
        <f t="shared" si="129"/>
        <v>0</v>
      </c>
      <c r="K114" s="159">
        <f t="shared" si="77"/>
        <v>0</v>
      </c>
      <c r="L114" s="159">
        <f>+L117+L222+L232+L246+L256+L262</f>
        <v>4393946143700</v>
      </c>
      <c r="M114" s="160">
        <f t="shared" si="89"/>
        <v>0.76117645319410121</v>
      </c>
      <c r="N114" s="159">
        <f t="shared" ref="N114:O114" si="130">+N117+N222+N232+N246+N256+N262</f>
        <v>0</v>
      </c>
      <c r="O114" s="159">
        <f t="shared" si="130"/>
        <v>4272997265353.6099</v>
      </c>
      <c r="P114" s="159">
        <f>+P117+P222+P232+P246+P256+P262</f>
        <v>120948878346.39</v>
      </c>
      <c r="Q114" s="159">
        <f t="shared" ref="Q114:W114" si="131">+Q117+Q222+Q232+Q246+Q256+Q262</f>
        <v>4269000982692.5498</v>
      </c>
      <c r="R114" s="159">
        <f t="shared" si="131"/>
        <v>124945161007.45001</v>
      </c>
      <c r="S114" s="159">
        <f t="shared" si="131"/>
        <v>3996282661.0599999</v>
      </c>
      <c r="T114" s="159">
        <f t="shared" si="131"/>
        <v>323269928862.22998</v>
      </c>
      <c r="U114" s="159">
        <f t="shared" si="131"/>
        <v>3945731053830.3193</v>
      </c>
      <c r="V114" s="159">
        <f t="shared" si="131"/>
        <v>323000460186.22998</v>
      </c>
      <c r="W114" s="159">
        <f t="shared" si="131"/>
        <v>269468676</v>
      </c>
      <c r="X114" s="161">
        <f t="shared" si="121"/>
        <v>0.97156424841788391</v>
      </c>
      <c r="Y114" s="161">
        <f t="shared" si="122"/>
        <v>7.3571663896183956E-2</v>
      </c>
      <c r="Z114" s="161">
        <f t="shared" si="80"/>
        <v>7.3510336636543688E-2</v>
      </c>
      <c r="AA114" s="161">
        <f t="shared" si="124"/>
        <v>7.5724960048694293E-2</v>
      </c>
      <c r="AB114" s="161">
        <f t="shared" si="68"/>
        <v>0.99916642826337598</v>
      </c>
    </row>
    <row r="115" spans="1:28" s="2" customFormat="1" ht="28.5" customHeight="1" thickBot="1" x14ac:dyDescent="0.3">
      <c r="A115" s="156" t="s">
        <v>69</v>
      </c>
      <c r="B115" s="163" t="s">
        <v>12</v>
      </c>
      <c r="C115" s="164">
        <v>20</v>
      </c>
      <c r="D115" s="163" t="s">
        <v>13</v>
      </c>
      <c r="E115" s="158" t="s">
        <v>501</v>
      </c>
      <c r="F115" s="159">
        <f>+F233+F263</f>
        <v>86235881312</v>
      </c>
      <c r="G115" s="159">
        <f t="shared" ref="G115:J115" si="132">+G233+G263</f>
        <v>0</v>
      </c>
      <c r="H115" s="159">
        <f t="shared" si="132"/>
        <v>0</v>
      </c>
      <c r="I115" s="159">
        <f t="shared" si="132"/>
        <v>0</v>
      </c>
      <c r="J115" s="159">
        <f t="shared" si="132"/>
        <v>0</v>
      </c>
      <c r="K115" s="159">
        <f t="shared" si="77"/>
        <v>0</v>
      </c>
      <c r="L115" s="159">
        <f>+L233+L263</f>
        <v>86235881312</v>
      </c>
      <c r="M115" s="160">
        <f t="shared" si="89"/>
        <v>1.4938900052120735E-2</v>
      </c>
      <c r="N115" s="159">
        <f t="shared" ref="N115:O115" si="133">+N233+N263</f>
        <v>0</v>
      </c>
      <c r="O115" s="159">
        <f t="shared" si="133"/>
        <v>49002053305</v>
      </c>
      <c r="P115" s="159">
        <f>+P233+P263</f>
        <v>37233828007</v>
      </c>
      <c r="Q115" s="159">
        <f t="shared" ref="Q115:W115" si="134">+Q233+Q263</f>
        <v>29487449537</v>
      </c>
      <c r="R115" s="159">
        <f t="shared" si="134"/>
        <v>56748431775</v>
      </c>
      <c r="S115" s="159">
        <f t="shared" si="134"/>
        <v>19514603768</v>
      </c>
      <c r="T115" s="159">
        <f t="shared" si="134"/>
        <v>324727575</v>
      </c>
      <c r="U115" s="159">
        <f>+U233+U263</f>
        <v>29162721962</v>
      </c>
      <c r="V115" s="159">
        <f t="shared" si="134"/>
        <v>324727575</v>
      </c>
      <c r="W115" s="159">
        <f t="shared" si="134"/>
        <v>0</v>
      </c>
      <c r="X115" s="161">
        <f t="shared" si="121"/>
        <v>0.34193944664767667</v>
      </c>
      <c r="Y115" s="161">
        <f t="shared" si="122"/>
        <v>3.7655737966559534E-3</v>
      </c>
      <c r="Z115" s="161">
        <f t="shared" si="80"/>
        <v>3.7655737966559534E-3</v>
      </c>
      <c r="AA115" s="161">
        <f t="shared" si="124"/>
        <v>1.1012399515683485E-2</v>
      </c>
      <c r="AB115" s="161">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6">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51">
        <f t="shared" si="121"/>
        <v>6.6199640000000004E-7</v>
      </c>
      <c r="Y116" s="151">
        <f t="shared" si="122"/>
        <v>6.6199640000000004E-7</v>
      </c>
      <c r="Z116" s="151">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6">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7">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51">
        <f t="shared" si="121"/>
        <v>6.6199640000000004E-7</v>
      </c>
      <c r="Y118" s="151">
        <f t="shared" si="122"/>
        <v>6.6199640000000004E-7</v>
      </c>
      <c r="Z118" s="151">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7">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7">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7">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7">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9">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30">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7">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7">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7">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9">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30"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7">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7">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7">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9">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7">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7">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7">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9">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30">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7">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7">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7">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9">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30">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7">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7">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7">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9">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30">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7">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7">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7">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9">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30">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7">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7">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7">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9">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30">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7">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7">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7">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9">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30">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7">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7">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7">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9">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30">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7">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1">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7">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1">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7">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1">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7">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30">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7">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1">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7">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1">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7">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1">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9">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30">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7">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1">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7">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1">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7">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1">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9">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30">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7">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1">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7">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1">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7">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1">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9">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30">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7">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1">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7">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1">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7">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1">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9">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30">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7">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1">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7">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1">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7">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1">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9">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30">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7">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1">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7">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1">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7">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1">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9">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30">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7">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1">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7">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1">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7">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1">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9">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30">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7">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1">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7">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1">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7">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1">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9">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30">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7">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1">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7">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1">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7">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1">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9">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30">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7">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1">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7">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1">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7">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1">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9">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30">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7">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1">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7">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1">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7">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1">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9">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30">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7">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7">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7">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9">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30"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7">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51">
        <f t="shared" si="183"/>
        <v>6.6199640000000004E-7</v>
      </c>
      <c r="Y212" s="151">
        <f t="shared" si="184"/>
        <v>6.6199640000000004E-7</v>
      </c>
      <c r="Z212" s="151">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7">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7">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51">
        <f t="shared" si="183"/>
        <v>6.6199640000000004E-7</v>
      </c>
      <c r="Y214" s="151">
        <f t="shared" si="184"/>
        <v>6.6199640000000004E-7</v>
      </c>
      <c r="Z214" s="151">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7">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7">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9">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30"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7">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7">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30"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7">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51">
        <f t="shared" si="183"/>
        <v>1.27307E-6</v>
      </c>
      <c r="Y220" s="151">
        <f t="shared" si="184"/>
        <v>1.27307E-6</v>
      </c>
      <c r="Z220" s="151">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9">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7">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7">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7">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7">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7">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9">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30">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7">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54"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7">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7">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9">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30"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7">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7">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7">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7">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7">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7">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7">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9">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7">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7">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7">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7">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7">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9">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30">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7">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7">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7">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7">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7">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9">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30"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7">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7">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7">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9">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7">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7">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7">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7">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7">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9">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7">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1">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7">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1"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7">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1">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7">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1"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3">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3">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3">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1">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30">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7">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7">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7">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7">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7">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7">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7">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9">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30">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9">
        <f t="shared" si="276"/>
        <v>3.4646599129826341E-3</v>
      </c>
      <c r="N278" s="133">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30">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9">
        <f t="shared" si="276"/>
        <v>1.732329956491317E-3</v>
      </c>
      <c r="N279" s="133">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30" t="s">
        <v>267</v>
      </c>
    </row>
    <row r="280" spans="1:28" ht="66" customHeight="1" x14ac:dyDescent="0.25">
      <c r="A280" s="49" t="s">
        <v>160</v>
      </c>
      <c r="B280" s="155" t="s">
        <v>67</v>
      </c>
      <c r="C280" s="153">
        <v>13</v>
      </c>
      <c r="D280" s="153"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7">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55" t="s">
        <v>67</v>
      </c>
      <c r="C281" s="153">
        <v>13</v>
      </c>
      <c r="D281" s="153"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7">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55" t="s">
        <v>67</v>
      </c>
      <c r="C282" s="153">
        <v>13</v>
      </c>
      <c r="D282" s="153"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7">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9">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30">
        <f>+V283/T283</f>
        <v>0.98882038156862617</v>
      </c>
    </row>
    <row r="284" spans="1:28" ht="72" customHeight="1" x14ac:dyDescent="0.25">
      <c r="A284" s="49" t="s">
        <v>166</v>
      </c>
      <c r="B284" s="155" t="s">
        <v>67</v>
      </c>
      <c r="C284" s="153">
        <v>13</v>
      </c>
      <c r="D284" s="153"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7">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55" t="s">
        <v>67</v>
      </c>
      <c r="C285" s="153">
        <v>13</v>
      </c>
      <c r="D285" s="153"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7">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55" t="s">
        <v>67</v>
      </c>
      <c r="C286" s="153">
        <v>13</v>
      </c>
      <c r="D286" s="153"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7">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4">
        <v>1000000000</v>
      </c>
      <c r="G287" s="42">
        <v>0</v>
      </c>
      <c r="H287" s="42">
        <v>0</v>
      </c>
      <c r="I287" s="42">
        <v>0</v>
      </c>
      <c r="J287" s="42">
        <v>0</v>
      </c>
      <c r="K287" s="42">
        <f t="shared" si="265"/>
        <v>0</v>
      </c>
      <c r="L287" s="42">
        <f>+F287+K287</f>
        <v>1000000000</v>
      </c>
      <c r="M287" s="129">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30">
        <f t="shared" si="241"/>
        <v>0.91072700884000002</v>
      </c>
      <c r="Y287" s="130">
        <f t="shared" si="242"/>
        <v>0.12020425784000001</v>
      </c>
      <c r="Z287" s="130">
        <f t="shared" si="266"/>
        <v>0.11214417584</v>
      </c>
      <c r="AA287" s="130">
        <f t="shared" si="286"/>
        <v>0.1319871450755645</v>
      </c>
      <c r="AB287" s="130">
        <f>+V287/T287</f>
        <v>0.93294678454128876</v>
      </c>
    </row>
    <row r="288" spans="1:28" s="60" customFormat="1" ht="33" customHeight="1" thickBot="1" x14ac:dyDescent="0.3">
      <c r="A288" s="257" t="s">
        <v>172</v>
      </c>
      <c r="B288" s="258"/>
      <c r="C288" s="258"/>
      <c r="D288" s="258"/>
      <c r="E288" s="258"/>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5">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6">
        <f t="shared" si="241"/>
        <v>0.76306755692302275</v>
      </c>
      <c r="Y288" s="136">
        <f t="shared" si="242"/>
        <v>7.2998409563728675E-2</v>
      </c>
      <c r="Z288" s="136">
        <f t="shared" si="266"/>
        <v>7.2762367577337825E-2</v>
      </c>
      <c r="AA288" s="136">
        <f t="shared" si="286"/>
        <v>9.5664412543085831E-2</v>
      </c>
      <c r="AB288" s="137">
        <f>+V288/T288</f>
        <v>0.99676647768353377</v>
      </c>
    </row>
    <row r="289" spans="1:28" s="62" customFormat="1" ht="15" customHeight="1" thickBot="1" x14ac:dyDescent="0.3">
      <c r="A289" s="61" t="s">
        <v>173</v>
      </c>
      <c r="E289" s="63"/>
      <c r="F289" s="138"/>
      <c r="G289" s="138"/>
      <c r="H289" s="138"/>
      <c r="I289" s="138"/>
      <c r="J289" s="138"/>
      <c r="K289" s="138"/>
      <c r="L289" s="138"/>
      <c r="M289" s="139"/>
      <c r="N289" s="138"/>
      <c r="O289" s="138"/>
      <c r="P289" s="138"/>
      <c r="Q289" s="138"/>
      <c r="R289" s="138"/>
      <c r="S289" s="138"/>
      <c r="T289" s="138"/>
      <c r="U289" s="138"/>
      <c r="V289" s="138"/>
      <c r="W289" s="138"/>
      <c r="X289" s="140"/>
      <c r="Y289" s="140"/>
      <c r="Z289" s="140"/>
      <c r="AA289" s="140"/>
      <c r="AB289" s="140"/>
    </row>
    <row r="290" spans="1:28" s="60" customFormat="1" ht="134.25" customHeight="1" thickBot="1" x14ac:dyDescent="0.3">
      <c r="A290" s="259" t="s">
        <v>487</v>
      </c>
      <c r="B290" s="260"/>
      <c r="C290" s="260"/>
      <c r="D290" s="260"/>
      <c r="E290" s="260"/>
      <c r="F290" s="260"/>
      <c r="G290" s="260"/>
      <c r="H290" s="260"/>
      <c r="I290" s="260"/>
      <c r="J290" s="260"/>
      <c r="K290" s="260"/>
      <c r="L290" s="260"/>
      <c r="M290" s="260"/>
      <c r="N290" s="261"/>
      <c r="O290" s="141"/>
      <c r="P290" s="141"/>
      <c r="Q290" s="141"/>
      <c r="R290" s="141"/>
      <c r="S290" s="141"/>
      <c r="T290" s="141"/>
      <c r="U290" s="141"/>
      <c r="V290" s="141"/>
      <c r="W290" s="141"/>
      <c r="X290" s="142"/>
      <c r="Y290" s="142"/>
      <c r="Z290" s="142"/>
      <c r="AA290" s="142"/>
      <c r="AB290" s="142"/>
    </row>
    <row r="291" spans="1:28" s="62" customFormat="1" ht="15.75" customHeight="1" x14ac:dyDescent="0.25">
      <c r="A291" s="61" t="s">
        <v>504</v>
      </c>
      <c r="E291" s="63"/>
      <c r="F291" s="63"/>
      <c r="G291" s="63"/>
      <c r="H291" s="63"/>
      <c r="I291" s="63"/>
      <c r="J291" s="63"/>
      <c r="K291" s="63"/>
      <c r="L291" s="63"/>
      <c r="M291" s="64"/>
      <c r="N291" s="143"/>
      <c r="O291" s="64"/>
      <c r="P291" s="64"/>
      <c r="Q291" s="64"/>
      <c r="R291" s="64"/>
      <c r="S291" s="64"/>
      <c r="T291" s="64"/>
      <c r="U291" s="64"/>
      <c r="V291" s="64"/>
      <c r="W291" s="64"/>
      <c r="X291" s="65"/>
      <c r="Y291" s="65"/>
      <c r="Z291" s="65"/>
      <c r="AA291" s="65"/>
      <c r="AB291" s="65"/>
    </row>
    <row r="292" spans="1:28" x14ac:dyDescent="0.25">
      <c r="A292" s="61" t="s">
        <v>175</v>
      </c>
      <c r="M292" s="5"/>
      <c r="N292" s="109"/>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7" customFormat="1" ht="23.25" x14ac:dyDescent="0.25">
      <c r="A1" s="246" t="s">
        <v>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513</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218" t="s">
        <v>235</v>
      </c>
      <c r="H6" s="218" t="s">
        <v>236</v>
      </c>
      <c r="I6" s="218" t="s">
        <v>237</v>
      </c>
      <c r="J6" s="218" t="s">
        <v>238</v>
      </c>
      <c r="K6" s="218" t="s">
        <v>239</v>
      </c>
      <c r="L6" s="263"/>
      <c r="M6" s="265"/>
      <c r="N6" s="265"/>
      <c r="O6" s="256"/>
      <c r="P6" s="256"/>
      <c r="Q6" s="256"/>
      <c r="R6" s="256"/>
      <c r="S6" s="256"/>
      <c r="T6" s="256"/>
      <c r="U6" s="256"/>
      <c r="V6" s="256"/>
      <c r="W6" s="256"/>
      <c r="X6" s="219" t="s">
        <v>240</v>
      </c>
      <c r="Y6" s="219" t="s">
        <v>241</v>
      </c>
      <c r="Z6" s="219" t="s">
        <v>242</v>
      </c>
      <c r="AA6" s="219" t="s">
        <v>243</v>
      </c>
      <c r="AB6" s="10" t="s">
        <v>244</v>
      </c>
    </row>
    <row r="7" spans="1:28" s="2" customFormat="1" ht="28.5" customHeight="1" thickBot="1" x14ac:dyDescent="0.3">
      <c r="A7" s="156" t="s">
        <v>10</v>
      </c>
      <c r="B7" s="157" t="s">
        <v>67</v>
      </c>
      <c r="C7" s="157">
        <v>10</v>
      </c>
      <c r="D7" s="157" t="s">
        <v>13</v>
      </c>
      <c r="E7" s="158" t="s">
        <v>11</v>
      </c>
      <c r="F7" s="159">
        <f>+F94</f>
        <v>1451042370</v>
      </c>
      <c r="G7" s="159">
        <f>+G94</f>
        <v>0</v>
      </c>
      <c r="H7" s="159">
        <f>+H94</f>
        <v>0</v>
      </c>
      <c r="I7" s="159">
        <f>+I94</f>
        <v>0</v>
      </c>
      <c r="J7" s="159">
        <f>+J94</f>
        <v>0</v>
      </c>
      <c r="K7" s="159">
        <f t="shared" ref="K7:K70" si="0">+G7-H7+I7-J7</f>
        <v>0</v>
      </c>
      <c r="L7" s="159">
        <f>+F7+K7</f>
        <v>1451042370</v>
      </c>
      <c r="M7" s="160">
        <f t="shared" ref="M7:M14" si="1">L7/$L$288</f>
        <v>2.5136841656891578E-4</v>
      </c>
      <c r="N7" s="159">
        <f t="shared" ref="N7:W7" si="2">+N94</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0" si="3">+Q7/L7</f>
        <v>0</v>
      </c>
      <c r="Y7" s="161">
        <f t="shared" ref="Y7:Y70" si="4">+T7/L7</f>
        <v>0</v>
      </c>
      <c r="Z7" s="161">
        <f t="shared" ref="Z7:Z70" si="5">+V7/L7</f>
        <v>0</v>
      </c>
      <c r="AA7" s="161" t="s">
        <v>267</v>
      </c>
      <c r="AB7" s="162" t="s">
        <v>267</v>
      </c>
    </row>
    <row r="8" spans="1:28" s="2" customFormat="1" ht="28.5" customHeight="1" thickBot="1" x14ac:dyDescent="0.3">
      <c r="A8" s="156" t="s">
        <v>10</v>
      </c>
      <c r="B8" s="157" t="s">
        <v>12</v>
      </c>
      <c r="C8" s="157">
        <v>20</v>
      </c>
      <c r="D8" s="157" t="s">
        <v>13</v>
      </c>
      <c r="E8" s="158" t="s">
        <v>11</v>
      </c>
      <c r="F8" s="159">
        <f>+F9+F38+F85+F101</f>
        <v>98334943000</v>
      </c>
      <c r="G8" s="159">
        <f>+G9+G38+G85+G101</f>
        <v>0</v>
      </c>
      <c r="H8" s="159">
        <f>+H9+H38+H85+H101</f>
        <v>0</v>
      </c>
      <c r="I8" s="159">
        <f>+I9+I38+I85+I101</f>
        <v>118021000</v>
      </c>
      <c r="J8" s="159">
        <f>+J9+J38+J85+J101</f>
        <v>118021000</v>
      </c>
      <c r="K8" s="159">
        <f t="shared" si="0"/>
        <v>0</v>
      </c>
      <c r="L8" s="159">
        <f>+F8+K8</f>
        <v>98334943000</v>
      </c>
      <c r="M8" s="160">
        <f t="shared" si="1"/>
        <v>1.7034856752876616E-2</v>
      </c>
      <c r="N8" s="159">
        <f t="shared" ref="N8:W8" si="6">+N9+N38+N85+N101</f>
        <v>7856453000</v>
      </c>
      <c r="O8" s="159">
        <f t="shared" si="6"/>
        <v>65404981455.739998</v>
      </c>
      <c r="P8" s="159">
        <f t="shared" si="6"/>
        <v>32929961544.260002</v>
      </c>
      <c r="Q8" s="159">
        <f t="shared" si="6"/>
        <v>27959434408.560001</v>
      </c>
      <c r="R8" s="159">
        <f t="shared" si="6"/>
        <v>70375508591.440002</v>
      </c>
      <c r="S8" s="159">
        <f t="shared" si="6"/>
        <v>37445547047.18</v>
      </c>
      <c r="T8" s="159">
        <f t="shared" si="6"/>
        <v>20337191976.580002</v>
      </c>
      <c r="U8" s="159">
        <f t="shared" si="6"/>
        <v>7622242431.9800005</v>
      </c>
      <c r="V8" s="159">
        <f t="shared" si="6"/>
        <v>19373831115.580002</v>
      </c>
      <c r="W8" s="159">
        <f t="shared" si="6"/>
        <v>963360861</v>
      </c>
      <c r="X8" s="161">
        <f t="shared" si="3"/>
        <v>0.28432857695926056</v>
      </c>
      <c r="Y8" s="161">
        <f t="shared" si="4"/>
        <v>0.20681551599190942</v>
      </c>
      <c r="Z8" s="161">
        <f t="shared" si="5"/>
        <v>0.19701878624752955</v>
      </c>
      <c r="AA8" s="161">
        <f t="shared" ref="AA8:AA35" si="7">+T8/Q8</f>
        <v>0.72738209505245255</v>
      </c>
      <c r="AB8" s="162">
        <f t="shared" ref="AB8:AB35" si="8">+V8/T8</f>
        <v>0.95263058626238117</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15115564992.41</v>
      </c>
      <c r="R9" s="115">
        <f t="shared" si="9"/>
        <v>36348780007.589996</v>
      </c>
      <c r="S9" s="115">
        <f t="shared" si="9"/>
        <v>34066722007.59</v>
      </c>
      <c r="T9" s="115">
        <f t="shared" si="9"/>
        <v>15115564992.41</v>
      </c>
      <c r="U9" s="115">
        <f t="shared" si="9"/>
        <v>0</v>
      </c>
      <c r="V9" s="115">
        <f t="shared" si="9"/>
        <v>14174328468.41</v>
      </c>
      <c r="W9" s="115">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582836052</v>
      </c>
      <c r="R31" s="122">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7">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7">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3">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4">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20">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20">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20">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7">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3">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4">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20">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20">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20">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3">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1">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52">
        <f t="shared" si="4"/>
        <v>1.0236384920051319E-2</v>
      </c>
      <c r="Z52" s="152">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1">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20">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5">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52">
        <f t="shared" si="4"/>
        <v>0.28637550517350935</v>
      </c>
      <c r="Z55" s="152">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5">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52">
        <f t="shared" si="4"/>
        <v>1.9260172334095839E-7</v>
      </c>
      <c r="Z56" s="152">
        <f t="shared" si="5"/>
        <v>1.9260172334095839E-7</v>
      </c>
      <c r="AA56" s="152">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20">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7">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7">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5">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5">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5">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5">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9">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9">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7">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9">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9">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20">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7">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9">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9">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9">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9">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1">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9">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7">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1">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1">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20">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1">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1">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3">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3">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3">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7">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7">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9">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3">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3">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3">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1">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1">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3">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3">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3">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3">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1">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1">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1">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53" t="s">
        <v>12</v>
      </c>
      <c r="C101" s="153">
        <v>20</v>
      </c>
      <c r="D101" s="153"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7">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53" t="s">
        <v>12</v>
      </c>
      <c r="C102" s="153">
        <v>20</v>
      </c>
      <c r="D102" s="153"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7">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8" t="s">
        <v>356</v>
      </c>
      <c r="F103" s="42">
        <v>14051472000</v>
      </c>
      <c r="G103" s="42">
        <v>0</v>
      </c>
      <c r="H103" s="42">
        <v>0</v>
      </c>
      <c r="I103" s="42"/>
      <c r="J103" s="42">
        <v>0</v>
      </c>
      <c r="K103" s="42">
        <f t="shared" si="63"/>
        <v>0</v>
      </c>
      <c r="L103" s="42">
        <f>+F103+K103</f>
        <v>14051472000</v>
      </c>
      <c r="M103" s="129">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30">
        <f t="shared" si="72"/>
        <v>0</v>
      </c>
      <c r="AA103" s="30" t="s">
        <v>267</v>
      </c>
      <c r="AB103" s="30" t="s">
        <v>267</v>
      </c>
    </row>
    <row r="104" spans="1:28" s="2" customFormat="1" ht="28.5" customHeight="1" thickBot="1" x14ac:dyDescent="0.3">
      <c r="A104" s="156" t="s">
        <v>357</v>
      </c>
      <c r="B104" s="163" t="s">
        <v>67</v>
      </c>
      <c r="C104" s="164">
        <v>11</v>
      </c>
      <c r="D104" s="163" t="s">
        <v>366</v>
      </c>
      <c r="E104" s="158" t="s">
        <v>358</v>
      </c>
      <c r="F104" s="159">
        <f t="shared" ref="F104:J106" si="95">+F106</f>
        <v>139786580047</v>
      </c>
      <c r="G104" s="159">
        <f t="shared" si="95"/>
        <v>0</v>
      </c>
      <c r="H104" s="159">
        <f t="shared" si="95"/>
        <v>0</v>
      </c>
      <c r="I104" s="159">
        <f t="shared" si="95"/>
        <v>0</v>
      </c>
      <c r="J104" s="159">
        <f t="shared" si="95"/>
        <v>0</v>
      </c>
      <c r="K104" s="159">
        <f t="shared" si="63"/>
        <v>0</v>
      </c>
      <c r="L104" s="159">
        <f>+L106</f>
        <v>139786580047</v>
      </c>
      <c r="M104" s="160">
        <f t="shared" si="80"/>
        <v>2.4215648013088953E-2</v>
      </c>
      <c r="N104" s="159">
        <f t="shared" ref="N104:V106" si="96">+N106</f>
        <v>0</v>
      </c>
      <c r="O104" s="159">
        <f t="shared" si="96"/>
        <v>0</v>
      </c>
      <c r="P104" s="159">
        <f t="shared" si="96"/>
        <v>139786580047</v>
      </c>
      <c r="Q104" s="159">
        <f t="shared" si="96"/>
        <v>0</v>
      </c>
      <c r="R104" s="159">
        <f t="shared" si="96"/>
        <v>139786580047</v>
      </c>
      <c r="S104" s="159">
        <f t="shared" si="96"/>
        <v>0</v>
      </c>
      <c r="T104" s="159">
        <f t="shared" si="96"/>
        <v>0</v>
      </c>
      <c r="U104" s="159">
        <f t="shared" si="96"/>
        <v>0</v>
      </c>
      <c r="V104" s="159">
        <f t="shared" si="96"/>
        <v>0</v>
      </c>
      <c r="W104" s="159">
        <f>+W106+W107</f>
        <v>0</v>
      </c>
      <c r="X104" s="161">
        <f t="shared" si="70"/>
        <v>0</v>
      </c>
      <c r="Y104" s="161">
        <f t="shared" si="71"/>
        <v>0</v>
      </c>
      <c r="Z104" s="161">
        <f t="shared" si="72"/>
        <v>0</v>
      </c>
      <c r="AA104" s="161" t="s">
        <v>267</v>
      </c>
      <c r="AB104" s="161" t="s">
        <v>267</v>
      </c>
    </row>
    <row r="105" spans="1:28" s="2" customFormat="1" ht="28.5" customHeight="1" thickBot="1" x14ac:dyDescent="0.3">
      <c r="A105" s="156" t="s">
        <v>357</v>
      </c>
      <c r="B105" s="163" t="s">
        <v>67</v>
      </c>
      <c r="C105" s="164">
        <v>11</v>
      </c>
      <c r="D105" s="163" t="s">
        <v>13</v>
      </c>
      <c r="E105" s="158" t="s">
        <v>358</v>
      </c>
      <c r="F105" s="159">
        <f t="shared" si="95"/>
        <v>1027817755000</v>
      </c>
      <c r="G105" s="159">
        <f t="shared" si="95"/>
        <v>0</v>
      </c>
      <c r="H105" s="159">
        <f t="shared" si="95"/>
        <v>0</v>
      </c>
      <c r="I105" s="159">
        <f t="shared" si="95"/>
        <v>0</v>
      </c>
      <c r="J105" s="159">
        <f t="shared" si="95"/>
        <v>0</v>
      </c>
      <c r="K105" s="159">
        <f t="shared" si="63"/>
        <v>0</v>
      </c>
      <c r="L105" s="159">
        <f>+L107</f>
        <v>1027817755000</v>
      </c>
      <c r="M105" s="160">
        <f t="shared" si="80"/>
        <v>0.17805194868001534</v>
      </c>
      <c r="N105" s="159">
        <f t="shared" si="96"/>
        <v>0</v>
      </c>
      <c r="O105" s="159">
        <f t="shared" si="96"/>
        <v>157603582277</v>
      </c>
      <c r="P105" s="159">
        <f t="shared" si="96"/>
        <v>870214172723</v>
      </c>
      <c r="Q105" s="159">
        <f t="shared" si="96"/>
        <v>157603582277</v>
      </c>
      <c r="R105" s="159">
        <f t="shared" si="96"/>
        <v>870214172723</v>
      </c>
      <c r="S105" s="159">
        <f t="shared" si="96"/>
        <v>0</v>
      </c>
      <c r="T105" s="159">
        <f t="shared" si="96"/>
        <v>157603582277</v>
      </c>
      <c r="U105" s="159">
        <f t="shared" si="96"/>
        <v>0</v>
      </c>
      <c r="V105" s="159">
        <f t="shared" si="96"/>
        <v>157603582277</v>
      </c>
      <c r="W105" s="159">
        <f>+W107+W108</f>
        <v>0</v>
      </c>
      <c r="X105" s="161">
        <f t="shared" si="70"/>
        <v>0.15333806164595784</v>
      </c>
      <c r="Y105" s="176">
        <f t="shared" si="71"/>
        <v>0.15333806164595784</v>
      </c>
      <c r="Z105" s="176">
        <f t="shared" si="72"/>
        <v>0.15333806164595784</v>
      </c>
      <c r="AA105" s="176">
        <f t="shared" ref="AA105" si="97">+T105/Q105</f>
        <v>1</v>
      </c>
      <c r="AB105" s="176">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7">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53" t="s">
        <v>67</v>
      </c>
      <c r="C107" s="153">
        <v>11</v>
      </c>
      <c r="D107" s="153" t="s">
        <v>13</v>
      </c>
      <c r="E107" s="22" t="s">
        <v>360</v>
      </c>
      <c r="F107" s="35">
        <f>+F111</f>
        <v>1027817755000</v>
      </c>
      <c r="G107" s="35">
        <f>+G111</f>
        <v>0</v>
      </c>
      <c r="H107" s="35">
        <f>+H111</f>
        <v>0</v>
      </c>
      <c r="I107" s="35">
        <f>+I111</f>
        <v>0</v>
      </c>
      <c r="J107" s="35">
        <f>+J111</f>
        <v>0</v>
      </c>
      <c r="K107" s="35">
        <f t="shared" si="63"/>
        <v>0</v>
      </c>
      <c r="L107" s="35">
        <f>+L111</f>
        <v>1027817755000</v>
      </c>
      <c r="M107" s="117">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7">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7">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7">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30">
        <f t="shared" ref="X110:X173" si="104">+Q110/L110</f>
        <v>0</v>
      </c>
      <c r="Y110" s="30">
        <f t="shared" ref="Y110:Y173" si="105">+T110/L110</f>
        <v>0</v>
      </c>
      <c r="Z110" s="30">
        <f t="shared" si="72"/>
        <v>0</v>
      </c>
      <c r="AA110" s="30" t="s">
        <v>267</v>
      </c>
      <c r="AB110" s="30" t="s">
        <v>267</v>
      </c>
    </row>
    <row r="111" spans="1:28" ht="23.25" customHeight="1" x14ac:dyDescent="0.25">
      <c r="A111" s="20" t="s">
        <v>367</v>
      </c>
      <c r="B111" s="153" t="s">
        <v>67</v>
      </c>
      <c r="C111" s="153">
        <v>11</v>
      </c>
      <c r="D111" s="153" t="s">
        <v>13</v>
      </c>
      <c r="E111" s="22" t="s">
        <v>368</v>
      </c>
      <c r="F111" s="35">
        <f>+F112</f>
        <v>1027817755000</v>
      </c>
      <c r="G111" s="35">
        <f>+G112</f>
        <v>0</v>
      </c>
      <c r="H111" s="35">
        <f>+H112</f>
        <v>0</v>
      </c>
      <c r="I111" s="35">
        <f>+I112</f>
        <v>0</v>
      </c>
      <c r="J111" s="35">
        <f>+J112</f>
        <v>0</v>
      </c>
      <c r="K111" s="35">
        <f t="shared" si="63"/>
        <v>0</v>
      </c>
      <c r="L111" s="35">
        <f>+L112</f>
        <v>1027817755000</v>
      </c>
      <c r="M111" s="117">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8" t="s">
        <v>370</v>
      </c>
      <c r="F112" s="28">
        <v>1027817755000</v>
      </c>
      <c r="G112" s="43">
        <v>0</v>
      </c>
      <c r="H112" s="43">
        <v>0</v>
      </c>
      <c r="I112" s="43">
        <v>0</v>
      </c>
      <c r="J112" s="43">
        <v>0</v>
      </c>
      <c r="K112" s="43">
        <f t="shared" si="63"/>
        <v>0</v>
      </c>
      <c r="L112" s="43">
        <f>+F112+K112</f>
        <v>1027817755000</v>
      </c>
      <c r="M112" s="129">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30">
        <f t="shared" si="104"/>
        <v>0.15333806164595784</v>
      </c>
      <c r="Y112" s="130">
        <f t="shared" si="105"/>
        <v>0.15333806164595784</v>
      </c>
      <c r="Z112" s="130">
        <f t="shared" si="72"/>
        <v>0.15333806164595784</v>
      </c>
      <c r="AA112" s="30">
        <f t="shared" si="107"/>
        <v>1</v>
      </c>
      <c r="AB112" s="30">
        <f>+V112/T112</f>
        <v>1</v>
      </c>
    </row>
    <row r="113" spans="1:28" s="2" customFormat="1" ht="28.5" customHeight="1" thickBot="1" x14ac:dyDescent="0.3">
      <c r="A113" s="156" t="s">
        <v>69</v>
      </c>
      <c r="B113" s="163" t="s">
        <v>67</v>
      </c>
      <c r="C113" s="164">
        <v>11</v>
      </c>
      <c r="D113" s="163" t="s">
        <v>13</v>
      </c>
      <c r="E113" s="158" t="s">
        <v>501</v>
      </c>
      <c r="F113" s="159">
        <f>+F116</f>
        <v>25000000000</v>
      </c>
      <c r="G113" s="159">
        <f>+G116</f>
        <v>0</v>
      </c>
      <c r="H113" s="159">
        <f>+H116</f>
        <v>0</v>
      </c>
      <c r="I113" s="159">
        <f>+I116</f>
        <v>0</v>
      </c>
      <c r="J113" s="159">
        <f>+J116</f>
        <v>0</v>
      </c>
      <c r="K113" s="159">
        <f t="shared" si="63"/>
        <v>0</v>
      </c>
      <c r="L113" s="159">
        <f>+L116</f>
        <v>25000000000</v>
      </c>
      <c r="M113" s="160">
        <f t="shared" si="80"/>
        <v>4.330824891228293E-3</v>
      </c>
      <c r="N113" s="159">
        <f t="shared" ref="N113:W113" si="108">+N116</f>
        <v>0</v>
      </c>
      <c r="O113" s="159">
        <f t="shared" si="108"/>
        <v>4234124000</v>
      </c>
      <c r="P113" s="159">
        <f t="shared" si="108"/>
        <v>20765876000</v>
      </c>
      <c r="Q113" s="159">
        <f t="shared" si="108"/>
        <v>715167733.46000004</v>
      </c>
      <c r="R113" s="159">
        <f t="shared" si="108"/>
        <v>24284832266.540001</v>
      </c>
      <c r="S113" s="159">
        <f t="shared" si="108"/>
        <v>3518956266.54</v>
      </c>
      <c r="T113" s="159">
        <f t="shared" si="108"/>
        <v>715167733.46000004</v>
      </c>
      <c r="U113" s="159">
        <f t="shared" si="108"/>
        <v>0</v>
      </c>
      <c r="V113" s="159">
        <f t="shared" si="108"/>
        <v>715167733.46000004</v>
      </c>
      <c r="W113" s="159">
        <f t="shared" si="108"/>
        <v>0</v>
      </c>
      <c r="X113" s="165">
        <f t="shared" si="104"/>
        <v>2.86067093384E-2</v>
      </c>
      <c r="Y113" s="165">
        <f t="shared" si="105"/>
        <v>2.86067093384E-2</v>
      </c>
      <c r="Z113" s="165">
        <f t="shared" si="72"/>
        <v>2.86067093384E-2</v>
      </c>
      <c r="AA113" s="161">
        <f t="shared" si="107"/>
        <v>1</v>
      </c>
      <c r="AB113" s="161">
        <f>+V113/T113</f>
        <v>1</v>
      </c>
    </row>
    <row r="114" spans="1:28" s="2" customFormat="1" ht="28.5" customHeight="1" thickBot="1" x14ac:dyDescent="0.3">
      <c r="A114" s="156" t="s">
        <v>69</v>
      </c>
      <c r="B114" s="163" t="s">
        <v>67</v>
      </c>
      <c r="C114" s="164">
        <v>13</v>
      </c>
      <c r="D114" s="163" t="s">
        <v>13</v>
      </c>
      <c r="E114" s="158" t="s">
        <v>501</v>
      </c>
      <c r="F114" s="159">
        <f>+F117+F222+F232+F246+F256+F262</f>
        <v>4393946143700</v>
      </c>
      <c r="G114" s="159">
        <f>+G117+G222+G232+G246+G256+G262</f>
        <v>0</v>
      </c>
      <c r="H114" s="159">
        <f>+H117+H222+H232+H246+H256+H262</f>
        <v>0</v>
      </c>
      <c r="I114" s="159">
        <f>+I117+I222+I232+I246+I256+I262</f>
        <v>0</v>
      </c>
      <c r="J114" s="159">
        <f>+J117+J222+J232+J246+J256+J262</f>
        <v>0</v>
      </c>
      <c r="K114" s="159">
        <f t="shared" si="63"/>
        <v>0</v>
      </c>
      <c r="L114" s="159">
        <f>+L117+L222+L232+L246+L256+L262</f>
        <v>4393946143700</v>
      </c>
      <c r="M114" s="160">
        <f t="shared" si="80"/>
        <v>0.76117645319410121</v>
      </c>
      <c r="N114" s="159">
        <f t="shared" ref="N114:W114" si="109">+N117+N222+N232+N246+N256+N262</f>
        <v>0</v>
      </c>
      <c r="O114" s="159">
        <f t="shared" si="109"/>
        <v>4273024415934.6099</v>
      </c>
      <c r="P114" s="159">
        <f t="shared" si="109"/>
        <v>120921727765.39</v>
      </c>
      <c r="Q114" s="159">
        <f t="shared" si="109"/>
        <v>4270172490013.9404</v>
      </c>
      <c r="R114" s="159">
        <f t="shared" si="109"/>
        <v>123773653686.06</v>
      </c>
      <c r="S114" s="159">
        <f t="shared" si="109"/>
        <v>2851925920.6699982</v>
      </c>
      <c r="T114" s="159">
        <f t="shared" si="109"/>
        <v>326018937562.82007</v>
      </c>
      <c r="U114" s="159">
        <f t="shared" si="109"/>
        <v>3944153552451.1201</v>
      </c>
      <c r="V114" s="159">
        <f t="shared" si="109"/>
        <v>325997638458.82007</v>
      </c>
      <c r="W114" s="159">
        <f t="shared" si="109"/>
        <v>21299104</v>
      </c>
      <c r="X114" s="161">
        <f t="shared" si="104"/>
        <v>0.97183086691594411</v>
      </c>
      <c r="Y114" s="161">
        <f t="shared" si="105"/>
        <v>7.4197299398005373E-2</v>
      </c>
      <c r="Z114" s="161">
        <f t="shared" si="72"/>
        <v>7.4192452023162034E-2</v>
      </c>
      <c r="AA114" s="161">
        <f t="shared" si="107"/>
        <v>7.6347955106084192E-2</v>
      </c>
      <c r="AB114" s="161">
        <f t="shared" ref="AB114:AB177" si="110">+V114/T114</f>
        <v>0.99993466912026885</v>
      </c>
    </row>
    <row r="115" spans="1:28" s="2" customFormat="1" ht="28.5" customHeight="1" x14ac:dyDescent="0.25">
      <c r="A115" s="172" t="s">
        <v>69</v>
      </c>
      <c r="B115" s="222" t="s">
        <v>12</v>
      </c>
      <c r="C115" s="223">
        <v>20</v>
      </c>
      <c r="D115" s="222" t="s">
        <v>13</v>
      </c>
      <c r="E115" s="174" t="s">
        <v>501</v>
      </c>
      <c r="F115" s="175">
        <f>+F233+F263</f>
        <v>86235881312</v>
      </c>
      <c r="G115" s="175">
        <f>+G233+G263</f>
        <v>0</v>
      </c>
      <c r="H115" s="175">
        <f>+H233+H263</f>
        <v>0</v>
      </c>
      <c r="I115" s="175">
        <f>+I233+I263</f>
        <v>0</v>
      </c>
      <c r="J115" s="175">
        <f>+J233+J263</f>
        <v>0</v>
      </c>
      <c r="K115" s="175">
        <f t="shared" si="63"/>
        <v>0</v>
      </c>
      <c r="L115" s="175">
        <f>+L233+L263</f>
        <v>86235881312</v>
      </c>
      <c r="M115" s="224">
        <f t="shared" si="80"/>
        <v>1.4938900052120735E-2</v>
      </c>
      <c r="N115" s="175">
        <f t="shared" ref="N115:W115" si="111">+N233+N263</f>
        <v>0</v>
      </c>
      <c r="O115" s="175">
        <f t="shared" si="111"/>
        <v>49002053305</v>
      </c>
      <c r="P115" s="175">
        <f t="shared" si="111"/>
        <v>37233828007</v>
      </c>
      <c r="Q115" s="175">
        <f t="shared" si="111"/>
        <v>46317131484</v>
      </c>
      <c r="R115" s="175">
        <f t="shared" si="111"/>
        <v>39918749828</v>
      </c>
      <c r="S115" s="175">
        <f t="shared" si="111"/>
        <v>2684921821</v>
      </c>
      <c r="T115" s="175">
        <f t="shared" si="111"/>
        <v>5697780308.3000002</v>
      </c>
      <c r="U115" s="175">
        <f t="shared" si="111"/>
        <v>40619351175.699997</v>
      </c>
      <c r="V115" s="175">
        <f t="shared" si="111"/>
        <v>5697780308.3000002</v>
      </c>
      <c r="W115" s="175">
        <f t="shared" si="111"/>
        <v>0</v>
      </c>
      <c r="X115" s="176">
        <f t="shared" si="104"/>
        <v>0.53709814034862569</v>
      </c>
      <c r="Y115" s="176">
        <f t="shared" si="105"/>
        <v>6.607203662342738E-2</v>
      </c>
      <c r="Z115" s="176">
        <f t="shared" si="72"/>
        <v>6.607203662342738E-2</v>
      </c>
      <c r="AA115" s="176">
        <f t="shared" si="107"/>
        <v>0.12301669222042101</v>
      </c>
      <c r="AB115" s="176">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7">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51">
        <f t="shared" si="104"/>
        <v>2.86067093384E-2</v>
      </c>
      <c r="Y116" s="151">
        <f t="shared" si="105"/>
        <v>2.86067093384E-2</v>
      </c>
      <c r="Z116" s="151">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7">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7">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51">
        <f t="shared" si="104"/>
        <v>2.86067093384E-2</v>
      </c>
      <c r="Y118" s="151">
        <f t="shared" si="105"/>
        <v>2.86067093384E-2</v>
      </c>
      <c r="Z118" s="151">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7">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7">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7">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7">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9">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7">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7">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7">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9">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7">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7">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7">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9">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7">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7">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7">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9">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7">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7">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7">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9">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7">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7">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7">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9">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7">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7">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7">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9">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7">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7">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7">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9">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7">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7">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7">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9">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7">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7">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7">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9">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7">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7">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7">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7">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7">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7">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7">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9">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7">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7">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7">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9">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7">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7">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7">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9">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7">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7">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7">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9">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7">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7">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7">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9">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7">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7">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7">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9">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7">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7">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7">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9">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7">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7">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7">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9">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7">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7">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7">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9">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7">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7">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7">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9">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7">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7">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7">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9">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7">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7">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7">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9">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7">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51">
        <f t="shared" si="155"/>
        <v>2.86067093384E-2</v>
      </c>
      <c r="Y212" s="151">
        <f t="shared" si="156"/>
        <v>2.86067093384E-2</v>
      </c>
      <c r="Z212" s="151">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7">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7">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51">
        <f t="shared" si="155"/>
        <v>2.86067093384E-2</v>
      </c>
      <c r="Y214" s="151">
        <f t="shared" si="156"/>
        <v>2.86067093384E-2</v>
      </c>
      <c r="Z214" s="151">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7">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7">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9">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7">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7">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7">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9">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7">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7">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7">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7">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7">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9">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7">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7">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7">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9">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7">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7">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7">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7">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7">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7">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7">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9">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7">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7">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7">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7">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7">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9">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7">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7">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7">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7">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7">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9">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7">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7">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7">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9">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7">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7">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7">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7">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7">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9">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7">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7">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7">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7">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3">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3">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3">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1">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7">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7">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7">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7">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7">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7">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7">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9">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9">
        <f t="shared" si="232"/>
        <v>3.4646599129826341E-3</v>
      </c>
      <c r="N278" s="133">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9">
        <f t="shared" si="232"/>
        <v>1.732329956491317E-3</v>
      </c>
      <c r="N279" s="133">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7">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7">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7">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9">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7">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7">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7">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9">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66" t="s">
        <v>172</v>
      </c>
      <c r="B288" s="267"/>
      <c r="C288" s="267"/>
      <c r="D288" s="267"/>
      <c r="E288" s="267"/>
      <c r="F288" s="221">
        <f>+F7+F8+F104+F105+F113+F114+F115</f>
        <v>5772572345429</v>
      </c>
      <c r="G288" s="221">
        <f>+G7+G8+G104+G105+G113+G114+G115</f>
        <v>0</v>
      </c>
      <c r="H288" s="221">
        <f>+H7+H8+H104+H105+H113+H114+H115</f>
        <v>0</v>
      </c>
      <c r="I288" s="221">
        <f>+I7+I8+I104+I105+I113+I114+I115</f>
        <v>118021000</v>
      </c>
      <c r="J288" s="221">
        <f>+J7+J8+J104+J105+J113+J114+J115</f>
        <v>118021000</v>
      </c>
      <c r="K288" s="221">
        <f t="shared" si="227"/>
        <v>0</v>
      </c>
      <c r="L288" s="221">
        <f>+L7+L8+L104+L105+L113+L114+L115</f>
        <v>5772572345429</v>
      </c>
      <c r="M288" s="225">
        <f t="shared" si="232"/>
        <v>1</v>
      </c>
      <c r="N288" s="221">
        <f t="shared" ref="N288:W288" si="241">+N7+N8+N104+N105+N113+N114+N115</f>
        <v>7856453000</v>
      </c>
      <c r="O288" s="221">
        <f t="shared" si="241"/>
        <v>4549269156972.3496</v>
      </c>
      <c r="P288" s="221">
        <f t="shared" si="241"/>
        <v>1223303188456.6499</v>
      </c>
      <c r="Q288" s="221">
        <f t="shared" si="241"/>
        <v>4502767805916.96</v>
      </c>
      <c r="R288" s="221">
        <f t="shared" si="241"/>
        <v>1269804539512.04</v>
      </c>
      <c r="S288" s="221">
        <f t="shared" si="241"/>
        <v>46501351055.389999</v>
      </c>
      <c r="T288" s="221">
        <f t="shared" si="241"/>
        <v>510372659858.1601</v>
      </c>
      <c r="U288" s="221">
        <f t="shared" si="241"/>
        <v>3992395146058.8003</v>
      </c>
      <c r="V288" s="221">
        <f>+V7+V8+V104+V105+V113+V114+V115</f>
        <v>509387999893.1601</v>
      </c>
      <c r="W288" s="221">
        <f t="shared" si="241"/>
        <v>984659965</v>
      </c>
      <c r="X288" s="226">
        <f t="shared" si="201"/>
        <v>0.78002795573146311</v>
      </c>
      <c r="Y288" s="226">
        <f t="shared" si="202"/>
        <v>8.8413384764644429E-2</v>
      </c>
      <c r="Z288" s="226">
        <f t="shared" si="222"/>
        <v>8.8242809169211706E-2</v>
      </c>
      <c r="AA288" s="226">
        <f t="shared" si="203"/>
        <v>0.11334643087469307</v>
      </c>
      <c r="AB288" s="227">
        <f t="shared" si="207"/>
        <v>0.99807070393372233</v>
      </c>
    </row>
    <row r="289" spans="1:28" s="62" customFormat="1" ht="15" customHeight="1" thickBot="1" x14ac:dyDescent="0.3">
      <c r="A289" s="61" t="s">
        <v>173</v>
      </c>
      <c r="E289" s="63"/>
      <c r="F289" s="138"/>
      <c r="G289" s="138"/>
      <c r="H289" s="138"/>
      <c r="I289" s="138"/>
      <c r="J289" s="138"/>
      <c r="K289" s="138"/>
      <c r="L289" s="138"/>
      <c r="M289" s="139"/>
      <c r="N289" s="138"/>
      <c r="O289" s="138"/>
      <c r="P289" s="138"/>
      <c r="Q289" s="138"/>
      <c r="R289" s="138"/>
      <c r="S289" s="138"/>
      <c r="T289" s="138"/>
      <c r="U289" s="138"/>
      <c r="V289" s="138"/>
      <c r="W289" s="138"/>
      <c r="X289" s="140"/>
      <c r="Y289" s="140"/>
      <c r="Z289" s="140"/>
      <c r="AA289" s="140"/>
      <c r="AB289" s="140"/>
    </row>
    <row r="290" spans="1:28" s="60" customFormat="1" ht="134.25" customHeight="1" thickBot="1" x14ac:dyDescent="0.3">
      <c r="A290" s="259" t="s">
        <v>487</v>
      </c>
      <c r="B290" s="260"/>
      <c r="C290" s="260"/>
      <c r="D290" s="260"/>
      <c r="E290" s="260"/>
      <c r="F290" s="260"/>
      <c r="G290" s="260"/>
      <c r="H290" s="260"/>
      <c r="I290" s="260"/>
      <c r="J290" s="260"/>
      <c r="K290" s="260"/>
      <c r="L290" s="260"/>
      <c r="M290" s="260"/>
      <c r="N290" s="261"/>
      <c r="O290" s="141"/>
      <c r="P290" s="141"/>
      <c r="Q290" s="141"/>
      <c r="R290" s="141"/>
      <c r="S290" s="141"/>
      <c r="T290" s="141"/>
      <c r="U290" s="141"/>
      <c r="V290" s="141"/>
      <c r="W290" s="141"/>
      <c r="X290" s="142"/>
      <c r="Y290" s="142"/>
      <c r="Z290" s="142"/>
      <c r="AA290" s="142"/>
      <c r="AB290" s="142"/>
    </row>
    <row r="291" spans="1:28" s="62" customFormat="1" ht="15.75" customHeight="1" x14ac:dyDescent="0.25">
      <c r="A291" s="61" t="s">
        <v>511</v>
      </c>
      <c r="E291" s="63"/>
      <c r="F291" s="63"/>
      <c r="G291" s="63"/>
      <c r="H291" s="63"/>
      <c r="I291" s="63"/>
      <c r="J291" s="63"/>
      <c r="K291" s="63"/>
      <c r="L291" s="63"/>
      <c r="M291" s="64"/>
      <c r="N291" s="143"/>
      <c r="O291" s="64"/>
      <c r="P291" s="64"/>
      <c r="Q291" s="64"/>
      <c r="R291" s="64"/>
      <c r="S291" s="64"/>
      <c r="T291" s="64"/>
      <c r="U291" s="64"/>
      <c r="V291" s="64"/>
      <c r="W291" s="64"/>
      <c r="X291" s="65"/>
      <c r="Y291" s="65"/>
      <c r="Z291" s="65"/>
      <c r="AA291" s="65"/>
      <c r="AB291" s="65"/>
    </row>
    <row r="292" spans="1:28" x14ac:dyDescent="0.25">
      <c r="A292" s="61" t="s">
        <v>175</v>
      </c>
      <c r="M292" s="5"/>
      <c r="N292" s="109"/>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7" customFormat="1" ht="23.25" x14ac:dyDescent="0.25">
      <c r="A1" s="246" t="s">
        <v>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515</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231" t="s">
        <v>235</v>
      </c>
      <c r="H6" s="231" t="s">
        <v>236</v>
      </c>
      <c r="I6" s="231" t="s">
        <v>237</v>
      </c>
      <c r="J6" s="231" t="s">
        <v>238</v>
      </c>
      <c r="K6" s="231" t="s">
        <v>239</v>
      </c>
      <c r="L6" s="263"/>
      <c r="M6" s="265"/>
      <c r="N6" s="265"/>
      <c r="O6" s="256"/>
      <c r="P6" s="256"/>
      <c r="Q6" s="256"/>
      <c r="R6" s="256"/>
      <c r="S6" s="256"/>
      <c r="T6" s="256"/>
      <c r="U6" s="256"/>
      <c r="V6" s="256"/>
      <c r="W6" s="256"/>
      <c r="X6" s="232" t="s">
        <v>240</v>
      </c>
      <c r="Y6" s="232" t="s">
        <v>241</v>
      </c>
      <c r="Z6" s="232" t="s">
        <v>242</v>
      </c>
      <c r="AA6" s="232" t="s">
        <v>243</v>
      </c>
      <c r="AB6" s="10" t="s">
        <v>244</v>
      </c>
    </row>
    <row r="7" spans="1:28" s="2" customFormat="1" ht="28.5" customHeight="1" thickBot="1" x14ac:dyDescent="0.3">
      <c r="A7" s="156" t="s">
        <v>10</v>
      </c>
      <c r="B7" s="157" t="s">
        <v>67</v>
      </c>
      <c r="C7" s="157">
        <v>10</v>
      </c>
      <c r="D7" s="157" t="s">
        <v>13</v>
      </c>
      <c r="E7" s="158" t="s">
        <v>11</v>
      </c>
      <c r="F7" s="159">
        <f>+F101</f>
        <v>1451042370</v>
      </c>
      <c r="G7" s="159">
        <f>+G101</f>
        <v>0</v>
      </c>
      <c r="H7" s="159">
        <f>+H101</f>
        <v>0</v>
      </c>
      <c r="I7" s="159">
        <f>+I101</f>
        <v>0</v>
      </c>
      <c r="J7" s="159">
        <f>+J101</f>
        <v>0</v>
      </c>
      <c r="K7" s="159">
        <f t="shared" ref="K7:K77" si="0">+G7-H7+I7-J7</f>
        <v>0</v>
      </c>
      <c r="L7" s="159">
        <f>+F7+K7</f>
        <v>1451042370</v>
      </c>
      <c r="M7" s="160">
        <f t="shared" ref="M7:M14" si="1">L7/$L$295</f>
        <v>2.5136841656891578E-4</v>
      </c>
      <c r="N7" s="159">
        <f t="shared" ref="N7:W7" si="2">+N101</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7" si="3">+Q7/L7</f>
        <v>0</v>
      </c>
      <c r="Y7" s="161">
        <f t="shared" ref="Y7:Y77" si="4">+T7/L7</f>
        <v>0</v>
      </c>
      <c r="Z7" s="161">
        <f t="shared" ref="Z7:Z77" si="5">+V7/L7</f>
        <v>0</v>
      </c>
      <c r="AA7" s="161" t="s">
        <v>267</v>
      </c>
      <c r="AB7" s="162" t="s">
        <v>267</v>
      </c>
    </row>
    <row r="8" spans="1:28" s="2" customFormat="1" ht="28.5" customHeight="1" thickBot="1" x14ac:dyDescent="0.3">
      <c r="A8" s="156" t="s">
        <v>10</v>
      </c>
      <c r="B8" s="157" t="s">
        <v>12</v>
      </c>
      <c r="C8" s="157">
        <v>20</v>
      </c>
      <c r="D8" s="157" t="s">
        <v>13</v>
      </c>
      <c r="E8" s="158" t="s">
        <v>11</v>
      </c>
      <c r="F8" s="159">
        <f>+F9+F38+F92+F108</f>
        <v>98334943000</v>
      </c>
      <c r="G8" s="159">
        <f>+G9+G38+G92+G108</f>
        <v>0</v>
      </c>
      <c r="H8" s="159">
        <f>+H9+H38+H92+H108</f>
        <v>0</v>
      </c>
      <c r="I8" s="159">
        <f>+I9+I38+I92+I108</f>
        <v>266903467</v>
      </c>
      <c r="J8" s="159">
        <f>+J9+J38+J92+J108</f>
        <v>266903467</v>
      </c>
      <c r="K8" s="159">
        <f t="shared" si="0"/>
        <v>0</v>
      </c>
      <c r="L8" s="159">
        <f>+F8+K8</f>
        <v>98334943000</v>
      </c>
      <c r="M8" s="160">
        <f t="shared" si="1"/>
        <v>1.7034856752876616E-2</v>
      </c>
      <c r="N8" s="159">
        <f t="shared" ref="N8:W8" si="6">+N9+N38+N92+N108</f>
        <v>7856453000</v>
      </c>
      <c r="O8" s="159">
        <f t="shared" si="6"/>
        <v>65628170666.089996</v>
      </c>
      <c r="P8" s="159">
        <f t="shared" si="6"/>
        <v>32706772333.91</v>
      </c>
      <c r="Q8" s="159">
        <f t="shared" si="6"/>
        <v>33825697352.370003</v>
      </c>
      <c r="R8" s="159">
        <f t="shared" si="6"/>
        <v>64509245647.630005</v>
      </c>
      <c r="S8" s="159">
        <f t="shared" si="6"/>
        <v>31802473313.720001</v>
      </c>
      <c r="T8" s="159">
        <f t="shared" si="6"/>
        <v>25839823353.460003</v>
      </c>
      <c r="U8" s="159">
        <f t="shared" si="6"/>
        <v>7985873998.9099998</v>
      </c>
      <c r="V8" s="159">
        <f t="shared" si="6"/>
        <v>24693090296.460003</v>
      </c>
      <c r="W8" s="159">
        <f t="shared" si="6"/>
        <v>1146733057</v>
      </c>
      <c r="X8" s="161">
        <f t="shared" si="3"/>
        <v>0.34398451171492522</v>
      </c>
      <c r="Y8" s="161">
        <f t="shared" si="4"/>
        <v>0.26277356314184269</v>
      </c>
      <c r="Z8" s="161">
        <f t="shared" si="5"/>
        <v>0.25111206192960323</v>
      </c>
      <c r="AA8" s="161">
        <f t="shared" ref="AA8:AA35" si="7">+T8/Q8</f>
        <v>0.76391103143508532</v>
      </c>
      <c r="AB8" s="162">
        <f t="shared" ref="AB8:AB35" si="8">+V8/T8</f>
        <v>0.95562148234088251</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18923725936.360001</v>
      </c>
      <c r="R9" s="115">
        <f t="shared" si="9"/>
        <v>32540619063.640003</v>
      </c>
      <c r="S9" s="115">
        <f t="shared" si="9"/>
        <v>30258561063.640003</v>
      </c>
      <c r="T9" s="115">
        <f t="shared" si="9"/>
        <v>18923725936.360001</v>
      </c>
      <c r="U9" s="115">
        <f t="shared" si="9"/>
        <v>0</v>
      </c>
      <c r="V9" s="115">
        <f t="shared" si="9"/>
        <v>17986570818.360001</v>
      </c>
      <c r="W9" s="115">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779282712</v>
      </c>
      <c r="R31" s="122">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7">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7">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3">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3">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1">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4">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20">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20">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20">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7">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3">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4">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20">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20">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0">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3">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20">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1">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52">
        <f t="shared" si="4"/>
        <v>1.2718496593210463E-2</v>
      </c>
      <c r="Z55" s="152">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1">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20">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5">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52">
        <f t="shared" si="4"/>
        <v>0.18208948753276744</v>
      </c>
      <c r="Z58" s="152">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5">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52">
        <f t="shared" si="4"/>
        <v>1.4653001427822274E-7</v>
      </c>
      <c r="Z59" s="152">
        <f t="shared" si="5"/>
        <v>1.4653001427822274E-7</v>
      </c>
      <c r="AA59" s="152">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20">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3">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1">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7">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3">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1">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7">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5">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5">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5">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5">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9">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9">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7">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9">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9">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20">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7">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9">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9">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9">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9">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1">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9">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7">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1">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1">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20">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1">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1">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3">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3">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3">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7">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7">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9">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3">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3">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3">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1">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1">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3">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3">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3">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3">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1">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1">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1">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53" t="s">
        <v>12</v>
      </c>
      <c r="C108" s="153">
        <v>20</v>
      </c>
      <c r="D108" s="153"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7">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53" t="s">
        <v>12</v>
      </c>
      <c r="C109" s="153">
        <v>20</v>
      </c>
      <c r="D109" s="153"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7">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8" t="s">
        <v>356</v>
      </c>
      <c r="F110" s="42">
        <v>14051472000</v>
      </c>
      <c r="G110" s="42">
        <v>0</v>
      </c>
      <c r="H110" s="42">
        <v>0</v>
      </c>
      <c r="I110" s="42"/>
      <c r="J110" s="42">
        <v>0</v>
      </c>
      <c r="K110" s="42">
        <f t="shared" si="75"/>
        <v>0</v>
      </c>
      <c r="L110" s="42">
        <f>+F110+K110</f>
        <v>14051472000</v>
      </c>
      <c r="M110" s="129">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30">
        <f t="shared" si="84"/>
        <v>0</v>
      </c>
      <c r="AA110" s="30" t="s">
        <v>267</v>
      </c>
      <c r="AB110" s="30" t="s">
        <v>267</v>
      </c>
    </row>
    <row r="111" spans="1:28" s="2" customFormat="1" ht="28.5" customHeight="1" thickBot="1" x14ac:dyDescent="0.3">
      <c r="A111" s="156" t="s">
        <v>357</v>
      </c>
      <c r="B111" s="163" t="s">
        <v>67</v>
      </c>
      <c r="C111" s="164">
        <v>11</v>
      </c>
      <c r="D111" s="163" t="s">
        <v>366</v>
      </c>
      <c r="E111" s="158" t="s">
        <v>358</v>
      </c>
      <c r="F111" s="159">
        <f t="shared" ref="F111:J113" si="108">+F113</f>
        <v>139786580047</v>
      </c>
      <c r="G111" s="159">
        <f t="shared" si="108"/>
        <v>0</v>
      </c>
      <c r="H111" s="159">
        <f t="shared" si="108"/>
        <v>0</v>
      </c>
      <c r="I111" s="159">
        <f t="shared" si="108"/>
        <v>0</v>
      </c>
      <c r="J111" s="159">
        <f t="shared" si="108"/>
        <v>0</v>
      </c>
      <c r="K111" s="159">
        <f t="shared" si="75"/>
        <v>0</v>
      </c>
      <c r="L111" s="159">
        <f>+L113</f>
        <v>139786580047</v>
      </c>
      <c r="M111" s="160">
        <f t="shared" si="85"/>
        <v>2.4215648013088953E-2</v>
      </c>
      <c r="N111" s="159">
        <f t="shared" ref="N111:V113" si="109">+N113</f>
        <v>0</v>
      </c>
      <c r="O111" s="159">
        <f t="shared" si="109"/>
        <v>0</v>
      </c>
      <c r="P111" s="159">
        <f t="shared" si="109"/>
        <v>139786580047</v>
      </c>
      <c r="Q111" s="159">
        <f t="shared" si="109"/>
        <v>0</v>
      </c>
      <c r="R111" s="159">
        <f t="shared" si="109"/>
        <v>139786580047</v>
      </c>
      <c r="S111" s="159">
        <f t="shared" si="109"/>
        <v>0</v>
      </c>
      <c r="T111" s="159">
        <f t="shared" si="109"/>
        <v>0</v>
      </c>
      <c r="U111" s="159">
        <f t="shared" si="109"/>
        <v>0</v>
      </c>
      <c r="V111" s="159">
        <f t="shared" si="109"/>
        <v>0</v>
      </c>
      <c r="W111" s="159">
        <f>+W113+W114</f>
        <v>0</v>
      </c>
      <c r="X111" s="161">
        <f t="shared" si="82"/>
        <v>0</v>
      </c>
      <c r="Y111" s="161">
        <f t="shared" si="83"/>
        <v>0</v>
      </c>
      <c r="Z111" s="161">
        <f t="shared" si="84"/>
        <v>0</v>
      </c>
      <c r="AA111" s="161" t="s">
        <v>267</v>
      </c>
      <c r="AB111" s="161" t="s">
        <v>267</v>
      </c>
    </row>
    <row r="112" spans="1:28" s="2" customFormat="1" ht="28.5" customHeight="1" thickBot="1" x14ac:dyDescent="0.3">
      <c r="A112" s="156" t="s">
        <v>357</v>
      </c>
      <c r="B112" s="163" t="s">
        <v>67</v>
      </c>
      <c r="C112" s="164">
        <v>11</v>
      </c>
      <c r="D112" s="163" t="s">
        <v>13</v>
      </c>
      <c r="E112" s="158" t="s">
        <v>358</v>
      </c>
      <c r="F112" s="159">
        <f t="shared" si="108"/>
        <v>1027817755000</v>
      </c>
      <c r="G112" s="159">
        <f t="shared" si="108"/>
        <v>0</v>
      </c>
      <c r="H112" s="159">
        <f t="shared" si="108"/>
        <v>0</v>
      </c>
      <c r="I112" s="159">
        <f t="shared" si="108"/>
        <v>0</v>
      </c>
      <c r="J112" s="159">
        <f t="shared" si="108"/>
        <v>0</v>
      </c>
      <c r="K112" s="159">
        <f t="shared" si="75"/>
        <v>0</v>
      </c>
      <c r="L112" s="159">
        <f>+L114</f>
        <v>1027817755000</v>
      </c>
      <c r="M112" s="160">
        <f t="shared" si="85"/>
        <v>0.17805194868001534</v>
      </c>
      <c r="N112" s="159">
        <f t="shared" si="109"/>
        <v>0</v>
      </c>
      <c r="O112" s="159">
        <f t="shared" si="109"/>
        <v>157603582277</v>
      </c>
      <c r="P112" s="159">
        <f t="shared" si="109"/>
        <v>870214172723</v>
      </c>
      <c r="Q112" s="159">
        <f t="shared" si="109"/>
        <v>157603582277</v>
      </c>
      <c r="R112" s="159">
        <f t="shared" si="109"/>
        <v>870214172723</v>
      </c>
      <c r="S112" s="159">
        <f t="shared" si="109"/>
        <v>0</v>
      </c>
      <c r="T112" s="159">
        <f t="shared" si="109"/>
        <v>157603582277</v>
      </c>
      <c r="U112" s="159">
        <f t="shared" si="109"/>
        <v>0</v>
      </c>
      <c r="V112" s="159">
        <f t="shared" si="109"/>
        <v>157603582277</v>
      </c>
      <c r="W112" s="233">
        <f>+W114+W115</f>
        <v>0</v>
      </c>
      <c r="X112" s="234">
        <f t="shared" si="82"/>
        <v>0.15333806164595784</v>
      </c>
      <c r="Y112" s="161">
        <f t="shared" si="83"/>
        <v>0.15333806164595784</v>
      </c>
      <c r="Z112" s="161">
        <f t="shared" si="84"/>
        <v>0.15333806164595784</v>
      </c>
      <c r="AA112" s="161">
        <f t="shared" ref="AA112" si="110">+T112/Q112</f>
        <v>1</v>
      </c>
      <c r="AB112" s="162">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7">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53" t="s">
        <v>67</v>
      </c>
      <c r="C114" s="153">
        <v>11</v>
      </c>
      <c r="D114" s="153" t="s">
        <v>13</v>
      </c>
      <c r="E114" s="22" t="s">
        <v>360</v>
      </c>
      <c r="F114" s="35">
        <f>+F118</f>
        <v>1027817755000</v>
      </c>
      <c r="G114" s="35">
        <f>+G118</f>
        <v>0</v>
      </c>
      <c r="H114" s="35">
        <f>+H118</f>
        <v>0</v>
      </c>
      <c r="I114" s="35">
        <f>+I118</f>
        <v>0</v>
      </c>
      <c r="J114" s="35">
        <f>+J118</f>
        <v>0</v>
      </c>
      <c r="K114" s="35">
        <f t="shared" si="75"/>
        <v>0</v>
      </c>
      <c r="L114" s="35">
        <f>+L118</f>
        <v>1027817755000</v>
      </c>
      <c r="M114" s="117">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7">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7">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7">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30">
        <f t="shared" ref="X117:X180" si="117">+Q117/L117</f>
        <v>0</v>
      </c>
      <c r="Y117" s="30">
        <f t="shared" ref="Y117:Y180" si="118">+T117/L117</f>
        <v>0</v>
      </c>
      <c r="Z117" s="30">
        <f t="shared" si="84"/>
        <v>0</v>
      </c>
      <c r="AA117" s="30" t="s">
        <v>267</v>
      </c>
      <c r="AB117" s="30" t="s">
        <v>267</v>
      </c>
    </row>
    <row r="118" spans="1:28" ht="23.25" customHeight="1" x14ac:dyDescent="0.25">
      <c r="A118" s="20" t="s">
        <v>367</v>
      </c>
      <c r="B118" s="153" t="s">
        <v>67</v>
      </c>
      <c r="C118" s="153">
        <v>11</v>
      </c>
      <c r="D118" s="153" t="s">
        <v>13</v>
      </c>
      <c r="E118" s="22" t="s">
        <v>368</v>
      </c>
      <c r="F118" s="35">
        <f>+F119</f>
        <v>1027817755000</v>
      </c>
      <c r="G118" s="35">
        <f>+G119</f>
        <v>0</v>
      </c>
      <c r="H118" s="35">
        <f>+H119</f>
        <v>0</v>
      </c>
      <c r="I118" s="35">
        <f>+I119</f>
        <v>0</v>
      </c>
      <c r="J118" s="35">
        <f>+J119</f>
        <v>0</v>
      </c>
      <c r="K118" s="35">
        <f t="shared" si="75"/>
        <v>0</v>
      </c>
      <c r="L118" s="35">
        <f>+L119</f>
        <v>1027817755000</v>
      </c>
      <c r="M118" s="117">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8" t="s">
        <v>370</v>
      </c>
      <c r="F119" s="28">
        <v>1027817755000</v>
      </c>
      <c r="G119" s="43">
        <v>0</v>
      </c>
      <c r="H119" s="43">
        <v>0</v>
      </c>
      <c r="I119" s="43">
        <v>0</v>
      </c>
      <c r="J119" s="43">
        <v>0</v>
      </c>
      <c r="K119" s="43">
        <f t="shared" si="75"/>
        <v>0</v>
      </c>
      <c r="L119" s="43">
        <f>+F119+K119</f>
        <v>1027817755000</v>
      </c>
      <c r="M119" s="129">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30">
        <f t="shared" si="117"/>
        <v>0.15333806164595784</v>
      </c>
      <c r="Y119" s="130">
        <f t="shared" si="118"/>
        <v>0.15333806164595784</v>
      </c>
      <c r="Z119" s="130">
        <f t="shared" si="84"/>
        <v>0.15333806164595784</v>
      </c>
      <c r="AA119" s="30">
        <f t="shared" si="120"/>
        <v>1</v>
      </c>
      <c r="AB119" s="30">
        <f>+V119/T119</f>
        <v>1</v>
      </c>
    </row>
    <row r="120" spans="1:28" s="2" customFormat="1" ht="28.5" customHeight="1" thickBot="1" x14ac:dyDescent="0.3">
      <c r="A120" s="156" t="s">
        <v>69</v>
      </c>
      <c r="B120" s="163" t="s">
        <v>67</v>
      </c>
      <c r="C120" s="164">
        <v>11</v>
      </c>
      <c r="D120" s="163" t="s">
        <v>13</v>
      </c>
      <c r="E120" s="158" t="s">
        <v>501</v>
      </c>
      <c r="F120" s="159">
        <f>+F123</f>
        <v>25000000000</v>
      </c>
      <c r="G120" s="159">
        <f>+G123</f>
        <v>0</v>
      </c>
      <c r="H120" s="159">
        <f>+H123</f>
        <v>0</v>
      </c>
      <c r="I120" s="159">
        <f>+I123</f>
        <v>0</v>
      </c>
      <c r="J120" s="159">
        <f>+J123</f>
        <v>0</v>
      </c>
      <c r="K120" s="159">
        <f t="shared" si="75"/>
        <v>0</v>
      </c>
      <c r="L120" s="159">
        <f>+L123</f>
        <v>25000000000</v>
      </c>
      <c r="M120" s="160">
        <f t="shared" si="85"/>
        <v>4.330824891228293E-3</v>
      </c>
      <c r="N120" s="159">
        <f t="shared" ref="N120:W120" si="121">+N123</f>
        <v>0</v>
      </c>
      <c r="O120" s="159">
        <f t="shared" si="121"/>
        <v>4357331701.8699999</v>
      </c>
      <c r="P120" s="159">
        <f t="shared" si="121"/>
        <v>20642668298.130001</v>
      </c>
      <c r="Q120" s="159">
        <f t="shared" si="121"/>
        <v>2199548525.96</v>
      </c>
      <c r="R120" s="159">
        <f t="shared" si="121"/>
        <v>22800451474.040001</v>
      </c>
      <c r="S120" s="159">
        <f t="shared" si="121"/>
        <v>2157783175.9099998</v>
      </c>
      <c r="T120" s="159">
        <f t="shared" si="121"/>
        <v>715167733.46000004</v>
      </c>
      <c r="U120" s="159">
        <f t="shared" si="121"/>
        <v>1484380792.5</v>
      </c>
      <c r="V120" s="159">
        <f t="shared" si="121"/>
        <v>715167733.46000004</v>
      </c>
      <c r="W120" s="159">
        <f t="shared" si="121"/>
        <v>0</v>
      </c>
      <c r="X120" s="161">
        <f t="shared" si="117"/>
        <v>8.7981941038399999E-2</v>
      </c>
      <c r="Y120" s="161">
        <f t="shared" si="118"/>
        <v>2.86067093384E-2</v>
      </c>
      <c r="Z120" s="161">
        <f t="shared" si="84"/>
        <v>2.86067093384E-2</v>
      </c>
      <c r="AA120" s="161">
        <f t="shared" si="120"/>
        <v>0.32514296684946414</v>
      </c>
      <c r="AB120" s="161">
        <f>+V120/T120</f>
        <v>1</v>
      </c>
    </row>
    <row r="121" spans="1:28" s="2" customFormat="1" ht="28.5" customHeight="1" thickBot="1" x14ac:dyDescent="0.3">
      <c r="A121" s="156" t="s">
        <v>69</v>
      </c>
      <c r="B121" s="163" t="s">
        <v>67</v>
      </c>
      <c r="C121" s="164">
        <v>13</v>
      </c>
      <c r="D121" s="163" t="s">
        <v>13</v>
      </c>
      <c r="E121" s="158" t="s">
        <v>501</v>
      </c>
      <c r="F121" s="159">
        <f>+F124+F229+F239+F253+F263+F269</f>
        <v>4393946143700</v>
      </c>
      <c r="G121" s="159">
        <f>+G124+G229+G239+G253+G263+G269</f>
        <v>0</v>
      </c>
      <c r="H121" s="159">
        <f>+H124+H229+H239+H253+H263+H269</f>
        <v>0</v>
      </c>
      <c r="I121" s="159">
        <f>+I124+I229+I239+I253+I263+I269</f>
        <v>0</v>
      </c>
      <c r="J121" s="159">
        <f>+J124+J229+J239+J253+J263+J269</f>
        <v>0</v>
      </c>
      <c r="K121" s="159">
        <f t="shared" si="75"/>
        <v>0</v>
      </c>
      <c r="L121" s="159">
        <f>+L124+L229+L239+L253+L263+L269</f>
        <v>4393946143700</v>
      </c>
      <c r="M121" s="160">
        <f t="shared" si="85"/>
        <v>0.76117645319410121</v>
      </c>
      <c r="N121" s="159">
        <f t="shared" ref="N121:W121" si="122">+N124+N229+N239+N253+N263+N269</f>
        <v>0</v>
      </c>
      <c r="O121" s="159">
        <f t="shared" si="122"/>
        <v>4287504589304.6099</v>
      </c>
      <c r="P121" s="159">
        <f t="shared" si="122"/>
        <v>106441554395.39</v>
      </c>
      <c r="Q121" s="159">
        <f t="shared" si="122"/>
        <v>4272795580858.9702</v>
      </c>
      <c r="R121" s="159">
        <f t="shared" si="122"/>
        <v>121150562841.03</v>
      </c>
      <c r="S121" s="159">
        <f t="shared" si="122"/>
        <v>14709008445.639999</v>
      </c>
      <c r="T121" s="159">
        <f t="shared" si="122"/>
        <v>329172256218.51007</v>
      </c>
      <c r="U121" s="159">
        <f t="shared" si="122"/>
        <v>3943623324640.46</v>
      </c>
      <c r="V121" s="159">
        <f t="shared" si="122"/>
        <v>328985193626.51007</v>
      </c>
      <c r="W121" s="159">
        <f t="shared" si="122"/>
        <v>187062592</v>
      </c>
      <c r="X121" s="161">
        <f t="shared" si="117"/>
        <v>0.97242784529465975</v>
      </c>
      <c r="Y121" s="161">
        <f t="shared" si="118"/>
        <v>7.4914950127569102E-2</v>
      </c>
      <c r="Z121" s="161">
        <f t="shared" si="84"/>
        <v>7.4872377327201894E-2</v>
      </c>
      <c r="AA121" s="161">
        <f t="shared" si="120"/>
        <v>7.7039083660617291E-2</v>
      </c>
      <c r="AB121" s="161">
        <f t="shared" ref="AB121:AB184" si="123">+V121/T121</f>
        <v>0.99943171823121135</v>
      </c>
    </row>
    <row r="122" spans="1:28" s="2" customFormat="1" ht="28.5" customHeight="1" x14ac:dyDescent="0.25">
      <c r="A122" s="172" t="s">
        <v>69</v>
      </c>
      <c r="B122" s="222" t="s">
        <v>12</v>
      </c>
      <c r="C122" s="223">
        <v>20</v>
      </c>
      <c r="D122" s="222" t="s">
        <v>13</v>
      </c>
      <c r="E122" s="174" t="s">
        <v>501</v>
      </c>
      <c r="F122" s="175">
        <f>+F240+F270</f>
        <v>86235881312</v>
      </c>
      <c r="G122" s="175">
        <f>+G240+G270</f>
        <v>0</v>
      </c>
      <c r="H122" s="175">
        <f>+H240+H270</f>
        <v>0</v>
      </c>
      <c r="I122" s="175">
        <f>+I240+I270</f>
        <v>0</v>
      </c>
      <c r="J122" s="175">
        <f>+J240+J270</f>
        <v>0</v>
      </c>
      <c r="K122" s="175">
        <f t="shared" si="75"/>
        <v>0</v>
      </c>
      <c r="L122" s="175">
        <f>+L240+L270</f>
        <v>86235881312</v>
      </c>
      <c r="M122" s="224">
        <f t="shared" si="85"/>
        <v>1.4938900052120735E-2</v>
      </c>
      <c r="N122" s="175">
        <f t="shared" ref="N122:W122" si="124">+N240+N270</f>
        <v>0</v>
      </c>
      <c r="O122" s="175">
        <f t="shared" si="124"/>
        <v>49002053305</v>
      </c>
      <c r="P122" s="175">
        <f t="shared" si="124"/>
        <v>37233828007</v>
      </c>
      <c r="Q122" s="175">
        <f t="shared" si="124"/>
        <v>48135153984</v>
      </c>
      <c r="R122" s="175">
        <f t="shared" si="124"/>
        <v>38100727328</v>
      </c>
      <c r="S122" s="175">
        <f t="shared" si="124"/>
        <v>866899321</v>
      </c>
      <c r="T122" s="175">
        <f t="shared" si="124"/>
        <v>5967172210.8000002</v>
      </c>
      <c r="U122" s="175">
        <f t="shared" si="124"/>
        <v>42167981773.199997</v>
      </c>
      <c r="V122" s="175">
        <f t="shared" si="124"/>
        <v>5967172210.8000002</v>
      </c>
      <c r="W122" s="175">
        <f t="shared" si="124"/>
        <v>0</v>
      </c>
      <c r="X122" s="176">
        <f t="shared" si="117"/>
        <v>0.55818011309988014</v>
      </c>
      <c r="Y122" s="176">
        <f t="shared" si="118"/>
        <v>6.9195932366144311E-2</v>
      </c>
      <c r="Z122" s="176">
        <f t="shared" si="84"/>
        <v>6.9195932366144311E-2</v>
      </c>
      <c r="AA122" s="176">
        <f t="shared" si="120"/>
        <v>0.12396703275912388</v>
      </c>
      <c r="AB122" s="176">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7">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7">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7">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7">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7">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7">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7">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9">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7">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7">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7">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9">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7">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7">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7">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9">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7">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7">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7">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9">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7">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7">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7">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9">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7">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7">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7">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9">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7">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7">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7">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9">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7">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7">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7">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9">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7">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7">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7">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9">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7">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7">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7">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9">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7">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7">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7">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7">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7">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7">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7">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9">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7">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7">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7">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9">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7">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7">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7">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9">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7">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7">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7">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9">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7">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7">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7">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9">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7">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7">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7">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9">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7">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7">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7">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9">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7">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7">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7">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9">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7">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7">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7">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9">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7">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7">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7">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9">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7">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7">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7">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9">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7">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7">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7">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9">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7">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7">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7">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7">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7">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9">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7">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7">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7">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9">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7">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7">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7">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7">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7">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9">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7">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7">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7">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9">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7">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7">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7">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7">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7">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7">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7">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9">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7">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7">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7">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7">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7">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9">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7">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7">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7">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7">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7">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9">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7">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7">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7">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9">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7">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7">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7">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7">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7">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9">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7">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7">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7">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7">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3">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3">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3">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1">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7">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7">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7">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7">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7">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7">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7">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9">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9">
        <f t="shared" si="240"/>
        <v>3.4646599129826341E-3</v>
      </c>
      <c r="N285" s="133">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9">
        <f t="shared" si="240"/>
        <v>1.732329956491317E-3</v>
      </c>
      <c r="N286" s="133">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7">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7">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7">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9">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7">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7">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7">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9">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66" t="s">
        <v>172</v>
      </c>
      <c r="B295" s="267"/>
      <c r="C295" s="267"/>
      <c r="D295" s="267"/>
      <c r="E295" s="267"/>
      <c r="F295" s="221">
        <f>+F7+F8+F111+F112+F120+F121+F122</f>
        <v>5772572345429</v>
      </c>
      <c r="G295" s="221">
        <f>+G7+G8+G111+G112+G120+G121+G122</f>
        <v>0</v>
      </c>
      <c r="H295" s="221">
        <f>+H7+H8+H111+H112+H120+H121+H122</f>
        <v>0</v>
      </c>
      <c r="I295" s="221">
        <f>+I7+I8+I111+I112+I120+I121+I122</f>
        <v>266903467</v>
      </c>
      <c r="J295" s="221">
        <f>+J7+J8+J111+J112+J120+J121+J122</f>
        <v>266903467</v>
      </c>
      <c r="K295" s="221">
        <f t="shared" si="242"/>
        <v>0</v>
      </c>
      <c r="L295" s="221">
        <f>+L7+L8+L111+L112+L120+L121+L122</f>
        <v>5772572345429</v>
      </c>
      <c r="M295" s="225">
        <f t="shared" si="240"/>
        <v>1</v>
      </c>
      <c r="N295" s="221">
        <f t="shared" ref="N295:W295" si="255">+N7+N8+N111+N112+N120+N121+N122</f>
        <v>7856453000</v>
      </c>
      <c r="O295" s="221">
        <f t="shared" si="255"/>
        <v>4564095727254.5703</v>
      </c>
      <c r="P295" s="221">
        <f t="shared" si="255"/>
        <v>1208476618174.4299</v>
      </c>
      <c r="Q295" s="221">
        <f t="shared" si="255"/>
        <v>4514559562998.2998</v>
      </c>
      <c r="R295" s="221">
        <f t="shared" si="255"/>
        <v>1258012782430.7</v>
      </c>
      <c r="S295" s="221">
        <f t="shared" si="255"/>
        <v>49536164256.270004</v>
      </c>
      <c r="T295" s="221">
        <f t="shared" si="255"/>
        <v>519298001793.23004</v>
      </c>
      <c r="U295" s="221">
        <f t="shared" si="255"/>
        <v>3995261561205.0703</v>
      </c>
      <c r="V295" s="221">
        <f t="shared" si="255"/>
        <v>517964206144.23004</v>
      </c>
      <c r="W295" s="221">
        <f t="shared" si="255"/>
        <v>1333795649</v>
      </c>
      <c r="X295" s="226">
        <f t="shared" si="215"/>
        <v>0.78207067713463041</v>
      </c>
      <c r="Y295" s="226">
        <f t="shared" si="216"/>
        <v>8.995954848524941E-2</v>
      </c>
      <c r="Z295" s="226">
        <f t="shared" si="236"/>
        <v>8.9728491069389363E-2</v>
      </c>
      <c r="AA295" s="226">
        <f t="shared" si="217"/>
        <v>0.11502738961502225</v>
      </c>
      <c r="AB295" s="227">
        <f t="shared" si="221"/>
        <v>0.99743154095645625</v>
      </c>
    </row>
    <row r="296" spans="1:28" s="62" customFormat="1" ht="15" customHeight="1" thickBot="1" x14ac:dyDescent="0.3">
      <c r="A296" s="61" t="s">
        <v>173</v>
      </c>
      <c r="E296" s="63"/>
      <c r="F296" s="138"/>
      <c r="G296" s="138"/>
      <c r="H296" s="138"/>
      <c r="I296" s="138"/>
      <c r="J296" s="138"/>
      <c r="K296" s="138"/>
      <c r="L296" s="138"/>
      <c r="M296" s="139"/>
      <c r="N296" s="138"/>
      <c r="O296" s="138"/>
      <c r="P296" s="138"/>
      <c r="Q296" s="138"/>
      <c r="R296" s="138"/>
      <c r="S296" s="138"/>
      <c r="T296" s="138"/>
      <c r="U296" s="138"/>
      <c r="V296" s="138"/>
      <c r="W296" s="138"/>
      <c r="X296" s="140"/>
      <c r="Y296" s="140"/>
      <c r="Z296" s="140"/>
      <c r="AA296" s="140"/>
      <c r="AB296" s="140"/>
    </row>
    <row r="297" spans="1:28" s="60" customFormat="1" ht="134.25" customHeight="1" thickBot="1" x14ac:dyDescent="0.3">
      <c r="A297" s="259" t="s">
        <v>487</v>
      </c>
      <c r="B297" s="260"/>
      <c r="C297" s="260"/>
      <c r="D297" s="260"/>
      <c r="E297" s="260"/>
      <c r="F297" s="260"/>
      <c r="G297" s="260"/>
      <c r="H297" s="260"/>
      <c r="I297" s="260"/>
      <c r="J297" s="260"/>
      <c r="K297" s="260"/>
      <c r="L297" s="260"/>
      <c r="M297" s="260"/>
      <c r="N297" s="261"/>
      <c r="O297" s="141"/>
      <c r="P297" s="141"/>
      <c r="Q297" s="141"/>
      <c r="R297" s="141"/>
      <c r="S297" s="141"/>
      <c r="T297" s="141"/>
      <c r="U297" s="141"/>
      <c r="V297" s="141"/>
      <c r="W297" s="141"/>
      <c r="X297" s="142"/>
      <c r="Y297" s="142"/>
      <c r="Z297" s="142"/>
      <c r="AA297" s="142"/>
      <c r="AB297" s="142"/>
    </row>
    <row r="298" spans="1:28" s="62" customFormat="1" ht="15.75" customHeight="1" x14ac:dyDescent="0.25">
      <c r="A298" s="61" t="s">
        <v>529</v>
      </c>
      <c r="E298" s="63"/>
      <c r="F298" s="63"/>
      <c r="G298" s="63"/>
      <c r="H298" s="63"/>
      <c r="I298" s="63"/>
      <c r="J298" s="63"/>
      <c r="K298" s="63"/>
      <c r="L298" s="63"/>
      <c r="M298" s="64"/>
      <c r="N298" s="143"/>
      <c r="O298" s="64"/>
      <c r="P298" s="64"/>
      <c r="Q298" s="64"/>
      <c r="R298" s="64"/>
      <c r="S298" s="64"/>
      <c r="T298" s="64"/>
      <c r="U298" s="64"/>
      <c r="V298" s="64"/>
      <c r="W298" s="64"/>
      <c r="X298" s="65"/>
      <c r="Y298" s="65"/>
      <c r="Z298" s="65"/>
      <c r="AA298" s="65"/>
      <c r="AB298" s="65"/>
    </row>
    <row r="299" spans="1:28" x14ac:dyDescent="0.25">
      <c r="A299" s="61" t="s">
        <v>530</v>
      </c>
      <c r="M299" s="5"/>
      <c r="N299" s="109"/>
      <c r="O299" s="5"/>
      <c r="P299" s="5"/>
      <c r="Q299" s="5"/>
      <c r="R299" s="5"/>
      <c r="S299" s="5"/>
      <c r="T299" s="5"/>
      <c r="U299" s="5"/>
      <c r="V299" s="5"/>
      <c r="W299"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7" customFormat="1" ht="23.25" x14ac:dyDescent="0.25">
      <c r="A1" s="246" t="s">
        <v>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534</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237" t="s">
        <v>235</v>
      </c>
      <c r="H6" s="237" t="s">
        <v>236</v>
      </c>
      <c r="I6" s="237" t="s">
        <v>237</v>
      </c>
      <c r="J6" s="237" t="s">
        <v>238</v>
      </c>
      <c r="K6" s="237" t="s">
        <v>239</v>
      </c>
      <c r="L6" s="263"/>
      <c r="M6" s="265"/>
      <c r="N6" s="265"/>
      <c r="O6" s="256"/>
      <c r="P6" s="256"/>
      <c r="Q6" s="256"/>
      <c r="R6" s="256"/>
      <c r="S6" s="256"/>
      <c r="T6" s="256"/>
      <c r="U6" s="256"/>
      <c r="V6" s="256"/>
      <c r="W6" s="256"/>
      <c r="X6" s="238" t="s">
        <v>240</v>
      </c>
      <c r="Y6" s="238" t="s">
        <v>241</v>
      </c>
      <c r="Z6" s="238" t="s">
        <v>242</v>
      </c>
      <c r="AA6" s="238" t="s">
        <v>243</v>
      </c>
      <c r="AB6" s="10" t="s">
        <v>244</v>
      </c>
    </row>
    <row r="7" spans="1:28" s="2" customFormat="1" ht="28.5" customHeight="1" thickBot="1" x14ac:dyDescent="0.3">
      <c r="A7" s="156" t="s">
        <v>10</v>
      </c>
      <c r="B7" s="157" t="s">
        <v>67</v>
      </c>
      <c r="C7" s="157">
        <v>10</v>
      </c>
      <c r="D7" s="157" t="s">
        <v>13</v>
      </c>
      <c r="E7" s="158" t="s">
        <v>11</v>
      </c>
      <c r="F7" s="159">
        <f>+F102</f>
        <v>1451042370</v>
      </c>
      <c r="G7" s="159">
        <f>+G102</f>
        <v>0</v>
      </c>
      <c r="H7" s="159">
        <f>+H102</f>
        <v>0</v>
      </c>
      <c r="I7" s="159">
        <f>+I102</f>
        <v>0</v>
      </c>
      <c r="J7" s="159">
        <f>+J102</f>
        <v>0</v>
      </c>
      <c r="K7" s="159">
        <f t="shared" ref="K7:K78" si="0">+G7-H7+I7-J7</f>
        <v>0</v>
      </c>
      <c r="L7" s="159">
        <f>+F7+K7</f>
        <v>1451042370</v>
      </c>
      <c r="M7" s="160">
        <f t="shared" ref="M7:M14" si="1">L7/$L$296</f>
        <v>2.5136841656891578E-4</v>
      </c>
      <c r="N7" s="159">
        <f t="shared" ref="N7:W7" si="2">+N102</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8" si="3">+Q7/L7</f>
        <v>0</v>
      </c>
      <c r="Y7" s="161">
        <f t="shared" ref="Y7:Y78" si="4">+T7/L7</f>
        <v>0</v>
      </c>
      <c r="Z7" s="161">
        <f t="shared" ref="Z7:Z78" si="5">+V7/L7</f>
        <v>0</v>
      </c>
      <c r="AA7" s="161" t="s">
        <v>267</v>
      </c>
      <c r="AB7" s="162" t="s">
        <v>267</v>
      </c>
    </row>
    <row r="8" spans="1:28" s="2" customFormat="1" ht="28.5" customHeight="1" thickBot="1" x14ac:dyDescent="0.3">
      <c r="A8" s="156" t="s">
        <v>10</v>
      </c>
      <c r="B8" s="157" t="s">
        <v>12</v>
      </c>
      <c r="C8" s="157">
        <v>20</v>
      </c>
      <c r="D8" s="157" t="s">
        <v>13</v>
      </c>
      <c r="E8" s="158" t="s">
        <v>11</v>
      </c>
      <c r="F8" s="159">
        <f>+F9+F38+F93+F109</f>
        <v>98334943000</v>
      </c>
      <c r="G8" s="159">
        <f>+G9+G38+G93+G109</f>
        <v>0</v>
      </c>
      <c r="H8" s="159">
        <f>+H9+H38+H93+H109</f>
        <v>0</v>
      </c>
      <c r="I8" s="159">
        <f>+I9+I38+I93+I109</f>
        <v>354515732.60000002</v>
      </c>
      <c r="J8" s="159">
        <f>+J9+J38+J93+J109</f>
        <v>354515732.60000002</v>
      </c>
      <c r="K8" s="159">
        <f t="shared" si="0"/>
        <v>0</v>
      </c>
      <c r="L8" s="159">
        <f>+F8+K8</f>
        <v>98334943000</v>
      </c>
      <c r="M8" s="160">
        <f t="shared" si="1"/>
        <v>1.7034856752876616E-2</v>
      </c>
      <c r="N8" s="159">
        <f t="shared" ref="N8:W8" si="6">+N9+N38+N93+N109</f>
        <v>7856453000</v>
      </c>
      <c r="O8" s="159">
        <f t="shared" si="6"/>
        <v>66298719061.57</v>
      </c>
      <c r="P8" s="159">
        <f t="shared" si="6"/>
        <v>32036223938.43</v>
      </c>
      <c r="Q8" s="159">
        <f t="shared" si="6"/>
        <v>39204886820.639999</v>
      </c>
      <c r="R8" s="159">
        <f t="shared" si="6"/>
        <v>59130056179.360001</v>
      </c>
      <c r="S8" s="159">
        <f t="shared" si="6"/>
        <v>27093832240.929996</v>
      </c>
      <c r="T8" s="159">
        <f t="shared" si="6"/>
        <v>32118097123.060001</v>
      </c>
      <c r="U8" s="159">
        <f t="shared" si="6"/>
        <v>7086789697.5799999</v>
      </c>
      <c r="V8" s="159">
        <f t="shared" si="6"/>
        <v>30994108885.060001</v>
      </c>
      <c r="W8" s="159">
        <f t="shared" si="6"/>
        <v>1123988238</v>
      </c>
      <c r="X8" s="161">
        <f t="shared" si="3"/>
        <v>0.39868723797033168</v>
      </c>
      <c r="Y8" s="161">
        <f t="shared" si="4"/>
        <v>0.32661936991268709</v>
      </c>
      <c r="Z8" s="161">
        <f t="shared" si="5"/>
        <v>0.31518916815826092</v>
      </c>
      <c r="AA8" s="161">
        <f t="shared" ref="AA8:AA35" si="7">+T8/Q8</f>
        <v>0.81923708312176402</v>
      </c>
      <c r="AB8" s="162">
        <f t="shared" ref="AB8:AB35" si="8">+V8/T8</f>
        <v>0.96500451961106359</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24057770672.290001</v>
      </c>
      <c r="R9" s="115">
        <f t="shared" si="9"/>
        <v>27406574327.709999</v>
      </c>
      <c r="S9" s="115">
        <f t="shared" si="9"/>
        <v>25124516327.709999</v>
      </c>
      <c r="T9" s="115">
        <f t="shared" si="9"/>
        <v>24057770672.290001</v>
      </c>
      <c r="U9" s="115">
        <f t="shared" si="9"/>
        <v>0</v>
      </c>
      <c r="V9" s="115">
        <f t="shared" si="9"/>
        <v>22936149588.290001</v>
      </c>
      <c r="W9" s="115">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1001948019</v>
      </c>
      <c r="R31" s="122">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7">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7">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3">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3">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1">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4">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20">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20">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20">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7">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3">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4">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20">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0">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0">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3">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20">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1">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52">
        <f t="shared" si="4"/>
        <v>1.2718518804816606E-2</v>
      </c>
      <c r="Z55" s="152">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1">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20">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5">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52">
        <f t="shared" si="4"/>
        <v>0.16912793137927598</v>
      </c>
      <c r="Z58" s="152">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5">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52">
        <f t="shared" si="4"/>
        <v>9.9078210624651914E-8</v>
      </c>
      <c r="Z59" s="152">
        <f t="shared" si="5"/>
        <v>9.9078210624651914E-8</v>
      </c>
      <c r="AA59" s="152">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39">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52"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20">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52">
        <f t="shared" si="4"/>
        <v>1.7094113565302012E-5</v>
      </c>
      <c r="Z61" s="152">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3">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1">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7">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3">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1">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7">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5">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5">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5">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5">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9">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9">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7">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9">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9">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0">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52">
        <f t="shared" si="4"/>
        <v>2.3468453071876527E-7</v>
      </c>
      <c r="Z77" s="152">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7">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9">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9">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9">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9">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1">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9">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7">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1">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1">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20">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1">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1">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3">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3">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3">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7">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7">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9">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3">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3">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3">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1">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1">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3">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3">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3">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3">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1">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1">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1">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53" t="s">
        <v>12</v>
      </c>
      <c r="C109" s="153">
        <v>20</v>
      </c>
      <c r="D109" s="153"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7">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53" t="s">
        <v>12</v>
      </c>
      <c r="C110" s="153">
        <v>20</v>
      </c>
      <c r="D110" s="153"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7">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8" t="s">
        <v>356</v>
      </c>
      <c r="F111" s="42">
        <v>14051472000</v>
      </c>
      <c r="G111" s="42">
        <v>0</v>
      </c>
      <c r="H111" s="42">
        <v>0</v>
      </c>
      <c r="I111" s="42"/>
      <c r="J111" s="42">
        <v>0</v>
      </c>
      <c r="K111" s="42">
        <f t="shared" si="77"/>
        <v>0</v>
      </c>
      <c r="L111" s="42">
        <f>+F111+K111</f>
        <v>14051472000</v>
      </c>
      <c r="M111" s="129">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30">
        <f t="shared" si="86"/>
        <v>0</v>
      </c>
      <c r="AA111" s="30" t="s">
        <v>267</v>
      </c>
      <c r="AB111" s="30" t="s">
        <v>267</v>
      </c>
    </row>
    <row r="112" spans="1:28" s="2" customFormat="1" ht="28.5" customHeight="1" thickBot="1" x14ac:dyDescent="0.3">
      <c r="A112" s="156" t="s">
        <v>357</v>
      </c>
      <c r="B112" s="163" t="s">
        <v>67</v>
      </c>
      <c r="C112" s="164">
        <v>11</v>
      </c>
      <c r="D112" s="163" t="s">
        <v>366</v>
      </c>
      <c r="E112" s="158" t="s">
        <v>358</v>
      </c>
      <c r="F112" s="159">
        <f t="shared" ref="F112:J114" si="110">+F114</f>
        <v>139786580047</v>
      </c>
      <c r="G112" s="159">
        <f t="shared" si="110"/>
        <v>0</v>
      </c>
      <c r="H112" s="159">
        <f t="shared" si="110"/>
        <v>0</v>
      </c>
      <c r="I112" s="159">
        <f t="shared" si="110"/>
        <v>0</v>
      </c>
      <c r="J112" s="159">
        <f t="shared" si="110"/>
        <v>0</v>
      </c>
      <c r="K112" s="159">
        <f t="shared" si="77"/>
        <v>0</v>
      </c>
      <c r="L112" s="159">
        <f>+L114</f>
        <v>139786580047</v>
      </c>
      <c r="M112" s="160">
        <f t="shared" si="87"/>
        <v>2.4215648013088953E-2</v>
      </c>
      <c r="N112" s="159">
        <f t="shared" ref="N112:V114" si="111">+N114</f>
        <v>0</v>
      </c>
      <c r="O112" s="159">
        <f t="shared" si="111"/>
        <v>0</v>
      </c>
      <c r="P112" s="159">
        <f t="shared" si="111"/>
        <v>139786580047</v>
      </c>
      <c r="Q112" s="159">
        <f t="shared" si="111"/>
        <v>0</v>
      </c>
      <c r="R112" s="159">
        <f t="shared" si="111"/>
        <v>139786580047</v>
      </c>
      <c r="S112" s="159">
        <f t="shared" si="111"/>
        <v>0</v>
      </c>
      <c r="T112" s="159">
        <f t="shared" si="111"/>
        <v>0</v>
      </c>
      <c r="U112" s="159">
        <f t="shared" si="111"/>
        <v>0</v>
      </c>
      <c r="V112" s="159">
        <f t="shared" si="111"/>
        <v>0</v>
      </c>
      <c r="W112" s="159">
        <f>+W114+W115</f>
        <v>0</v>
      </c>
      <c r="X112" s="161">
        <f t="shared" si="84"/>
        <v>0</v>
      </c>
      <c r="Y112" s="161">
        <f t="shared" si="85"/>
        <v>0</v>
      </c>
      <c r="Z112" s="161">
        <f t="shared" si="86"/>
        <v>0</v>
      </c>
      <c r="AA112" s="161" t="s">
        <v>267</v>
      </c>
      <c r="AB112" s="161" t="s">
        <v>267</v>
      </c>
    </row>
    <row r="113" spans="1:28" s="2" customFormat="1" ht="28.5" customHeight="1" thickBot="1" x14ac:dyDescent="0.3">
      <c r="A113" s="156" t="s">
        <v>357</v>
      </c>
      <c r="B113" s="163" t="s">
        <v>67</v>
      </c>
      <c r="C113" s="164">
        <v>11</v>
      </c>
      <c r="D113" s="163" t="s">
        <v>13</v>
      </c>
      <c r="E113" s="158" t="s">
        <v>358</v>
      </c>
      <c r="F113" s="159">
        <f t="shared" si="110"/>
        <v>1027817755000</v>
      </c>
      <c r="G113" s="159">
        <f t="shared" si="110"/>
        <v>0</v>
      </c>
      <c r="H113" s="159">
        <f t="shared" si="110"/>
        <v>0</v>
      </c>
      <c r="I113" s="159">
        <f t="shared" si="110"/>
        <v>0</v>
      </c>
      <c r="J113" s="159">
        <f t="shared" si="110"/>
        <v>0</v>
      </c>
      <c r="K113" s="159">
        <f t="shared" si="77"/>
        <v>0</v>
      </c>
      <c r="L113" s="159">
        <f>+L115</f>
        <v>1027817755000</v>
      </c>
      <c r="M113" s="160">
        <f t="shared" si="87"/>
        <v>0.17805194868001534</v>
      </c>
      <c r="N113" s="159">
        <f t="shared" si="111"/>
        <v>0</v>
      </c>
      <c r="O113" s="159">
        <f t="shared" si="111"/>
        <v>680805071370</v>
      </c>
      <c r="P113" s="159">
        <f t="shared" si="111"/>
        <v>347012683630</v>
      </c>
      <c r="Q113" s="159">
        <f t="shared" si="111"/>
        <v>680805071370</v>
      </c>
      <c r="R113" s="159">
        <f t="shared" si="111"/>
        <v>347012683630</v>
      </c>
      <c r="S113" s="159">
        <f t="shared" si="111"/>
        <v>0</v>
      </c>
      <c r="T113" s="159">
        <f t="shared" si="111"/>
        <v>680805071370</v>
      </c>
      <c r="U113" s="159">
        <f t="shared" si="111"/>
        <v>0</v>
      </c>
      <c r="V113" s="159">
        <f t="shared" si="111"/>
        <v>680805071370</v>
      </c>
      <c r="W113" s="233">
        <f>+W115+W116</f>
        <v>0</v>
      </c>
      <c r="X113" s="234">
        <f t="shared" si="84"/>
        <v>0.66237916990449341</v>
      </c>
      <c r="Y113" s="161">
        <f t="shared" si="85"/>
        <v>0.66237916990449341</v>
      </c>
      <c r="Z113" s="161">
        <f t="shared" si="86"/>
        <v>0.66237916990449341</v>
      </c>
      <c r="AA113" s="161">
        <f t="shared" ref="AA113" si="112">+T113/Q113</f>
        <v>1</v>
      </c>
      <c r="AB113" s="162">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7">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53" t="s">
        <v>67</v>
      </c>
      <c r="C115" s="153">
        <v>11</v>
      </c>
      <c r="D115" s="153" t="s">
        <v>13</v>
      </c>
      <c r="E115" s="22" t="s">
        <v>360</v>
      </c>
      <c r="F115" s="35">
        <f>+F119</f>
        <v>1027817755000</v>
      </c>
      <c r="G115" s="35">
        <f>+G119</f>
        <v>0</v>
      </c>
      <c r="H115" s="35">
        <f>+H119</f>
        <v>0</v>
      </c>
      <c r="I115" s="35">
        <f>+I119</f>
        <v>0</v>
      </c>
      <c r="J115" s="35">
        <f>+J119</f>
        <v>0</v>
      </c>
      <c r="K115" s="35">
        <f t="shared" si="77"/>
        <v>0</v>
      </c>
      <c r="L115" s="35">
        <f>+L119</f>
        <v>1027817755000</v>
      </c>
      <c r="M115" s="117">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7">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7">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7">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30">
        <f t="shared" ref="X118:X181" si="119">+Q118/L118</f>
        <v>0</v>
      </c>
      <c r="Y118" s="30">
        <f t="shared" ref="Y118:Y181" si="120">+T118/L118</f>
        <v>0</v>
      </c>
      <c r="Z118" s="30">
        <f t="shared" si="86"/>
        <v>0</v>
      </c>
      <c r="AA118" s="30" t="s">
        <v>267</v>
      </c>
      <c r="AB118" s="30" t="s">
        <v>267</v>
      </c>
    </row>
    <row r="119" spans="1:28" ht="23.25" customHeight="1" x14ac:dyDescent="0.25">
      <c r="A119" s="20" t="s">
        <v>367</v>
      </c>
      <c r="B119" s="153" t="s">
        <v>67</v>
      </c>
      <c r="C119" s="153">
        <v>11</v>
      </c>
      <c r="D119" s="153" t="s">
        <v>13</v>
      </c>
      <c r="E119" s="22" t="s">
        <v>368</v>
      </c>
      <c r="F119" s="35">
        <f>+F120</f>
        <v>1027817755000</v>
      </c>
      <c r="G119" s="35">
        <f>+G120</f>
        <v>0</v>
      </c>
      <c r="H119" s="35">
        <f>+H120</f>
        <v>0</v>
      </c>
      <c r="I119" s="35">
        <f>+I120</f>
        <v>0</v>
      </c>
      <c r="J119" s="35">
        <f>+J120</f>
        <v>0</v>
      </c>
      <c r="K119" s="35">
        <f t="shared" si="77"/>
        <v>0</v>
      </c>
      <c r="L119" s="35">
        <f>+L120</f>
        <v>1027817755000</v>
      </c>
      <c r="M119" s="117">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8" t="s">
        <v>370</v>
      </c>
      <c r="F120" s="28">
        <v>1027817755000</v>
      </c>
      <c r="G120" s="43">
        <v>0</v>
      </c>
      <c r="H120" s="43">
        <v>0</v>
      </c>
      <c r="I120" s="43">
        <v>0</v>
      </c>
      <c r="J120" s="43">
        <v>0</v>
      </c>
      <c r="K120" s="43">
        <f t="shared" si="77"/>
        <v>0</v>
      </c>
      <c r="L120" s="43">
        <f>+F120+K120</f>
        <v>1027817755000</v>
      </c>
      <c r="M120" s="129">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30">
        <f t="shared" si="119"/>
        <v>0.66237916990449341</v>
      </c>
      <c r="Y120" s="130">
        <f t="shared" si="120"/>
        <v>0.66237916990449341</v>
      </c>
      <c r="Z120" s="130">
        <f t="shared" si="86"/>
        <v>0.66237916990449341</v>
      </c>
      <c r="AA120" s="30">
        <f t="shared" si="122"/>
        <v>1</v>
      </c>
      <c r="AB120" s="30">
        <f>+V120/T120</f>
        <v>1</v>
      </c>
    </row>
    <row r="121" spans="1:28" s="2" customFormat="1" ht="28.5" customHeight="1" thickBot="1" x14ac:dyDescent="0.3">
      <c r="A121" s="156" t="s">
        <v>69</v>
      </c>
      <c r="B121" s="163" t="s">
        <v>67</v>
      </c>
      <c r="C121" s="164">
        <v>11</v>
      </c>
      <c r="D121" s="163" t="s">
        <v>13</v>
      </c>
      <c r="E121" s="158" t="s">
        <v>501</v>
      </c>
      <c r="F121" s="159">
        <f>+F124</f>
        <v>25000000000</v>
      </c>
      <c r="G121" s="159">
        <f>+G124</f>
        <v>0</v>
      </c>
      <c r="H121" s="159">
        <f>+H124</f>
        <v>0</v>
      </c>
      <c r="I121" s="159">
        <f>+I124</f>
        <v>0</v>
      </c>
      <c r="J121" s="159">
        <f>+J124</f>
        <v>0</v>
      </c>
      <c r="K121" s="159">
        <f t="shared" si="77"/>
        <v>0</v>
      </c>
      <c r="L121" s="159">
        <f>+L124</f>
        <v>25000000000</v>
      </c>
      <c r="M121" s="160">
        <f t="shared" si="87"/>
        <v>4.330824891228293E-3</v>
      </c>
      <c r="N121" s="159">
        <f t="shared" ref="N121:W121" si="123">+N124</f>
        <v>0</v>
      </c>
      <c r="O121" s="159">
        <f t="shared" si="123"/>
        <v>4357331701.8699999</v>
      </c>
      <c r="P121" s="159">
        <f t="shared" si="123"/>
        <v>20642668298.130001</v>
      </c>
      <c r="Q121" s="159">
        <f t="shared" si="123"/>
        <v>2199964783.96</v>
      </c>
      <c r="R121" s="159">
        <f t="shared" si="123"/>
        <v>22800035216.040001</v>
      </c>
      <c r="S121" s="159">
        <f t="shared" si="123"/>
        <v>2157366917.9099998</v>
      </c>
      <c r="T121" s="159">
        <f t="shared" si="123"/>
        <v>913743301.46000004</v>
      </c>
      <c r="U121" s="159">
        <f t="shared" si="123"/>
        <v>1286221482.5</v>
      </c>
      <c r="V121" s="159">
        <f t="shared" si="123"/>
        <v>913743301.46000004</v>
      </c>
      <c r="W121" s="159">
        <f t="shared" si="123"/>
        <v>0</v>
      </c>
      <c r="X121" s="234">
        <f t="shared" si="119"/>
        <v>8.7998591358400005E-2</v>
      </c>
      <c r="Y121" s="161">
        <f t="shared" si="120"/>
        <v>3.6549732058400002E-2</v>
      </c>
      <c r="Z121" s="161">
        <f t="shared" si="86"/>
        <v>3.6549732058400002E-2</v>
      </c>
      <c r="AA121" s="161">
        <f t="shared" si="122"/>
        <v>0.41534451284044455</v>
      </c>
      <c r="AB121" s="162">
        <f>+V121/T121</f>
        <v>1</v>
      </c>
    </row>
    <row r="122" spans="1:28" s="2" customFormat="1" ht="28.5" customHeight="1" thickBot="1" x14ac:dyDescent="0.3">
      <c r="A122" s="156" t="s">
        <v>69</v>
      </c>
      <c r="B122" s="163" t="s">
        <v>67</v>
      </c>
      <c r="C122" s="164">
        <v>13</v>
      </c>
      <c r="D122" s="163" t="s">
        <v>13</v>
      </c>
      <c r="E122" s="158" t="s">
        <v>501</v>
      </c>
      <c r="F122" s="159">
        <f>+F125+F230+F240+F254+F264+F270</f>
        <v>4393946143700</v>
      </c>
      <c r="G122" s="159">
        <f>+G125+G230+G240+G254+G264+G270</f>
        <v>0</v>
      </c>
      <c r="H122" s="159">
        <f>+H125+H230+H240+H254+H264+H270</f>
        <v>0</v>
      </c>
      <c r="I122" s="159">
        <f>+I125+I230+I240+I254+I264+I270</f>
        <v>0</v>
      </c>
      <c r="J122" s="159">
        <f>+J125+J230+J240+J254+J264+J270</f>
        <v>0</v>
      </c>
      <c r="K122" s="159">
        <f t="shared" si="77"/>
        <v>0</v>
      </c>
      <c r="L122" s="159">
        <f>+L125+L230+L240+L254+L264+L270</f>
        <v>4393946143700</v>
      </c>
      <c r="M122" s="160">
        <f t="shared" si="87"/>
        <v>0.76117645319410121</v>
      </c>
      <c r="N122" s="159">
        <f t="shared" ref="N122:W122" si="124">+N125+N230+N240+N254+N264+N270</f>
        <v>0</v>
      </c>
      <c r="O122" s="159">
        <f t="shared" si="124"/>
        <v>4276691747272.6099</v>
      </c>
      <c r="P122" s="159">
        <f t="shared" si="124"/>
        <v>117254396427.39</v>
      </c>
      <c r="Q122" s="159">
        <f t="shared" si="124"/>
        <v>4273022783048.0796</v>
      </c>
      <c r="R122" s="159">
        <f t="shared" si="124"/>
        <v>120923360651.92</v>
      </c>
      <c r="S122" s="159">
        <f t="shared" si="124"/>
        <v>3668964224.5299997</v>
      </c>
      <c r="T122" s="159">
        <f t="shared" si="124"/>
        <v>332260447212.89996</v>
      </c>
      <c r="U122" s="159">
        <f t="shared" si="124"/>
        <v>3940762335835.1797</v>
      </c>
      <c r="V122" s="159">
        <f t="shared" si="124"/>
        <v>332233702939.90997</v>
      </c>
      <c r="W122" s="159">
        <f t="shared" si="124"/>
        <v>26744272.989999771</v>
      </c>
      <c r="X122" s="234">
        <f t="shared" si="119"/>
        <v>0.9724795532996463</v>
      </c>
      <c r="Y122" s="161">
        <f t="shared" si="120"/>
        <v>7.5617778722502541E-2</v>
      </c>
      <c r="Z122" s="161">
        <f t="shared" si="86"/>
        <v>7.5611692104206513E-2</v>
      </c>
      <c r="AA122" s="161">
        <f t="shared" si="122"/>
        <v>7.7757705512603956E-2</v>
      </c>
      <c r="AB122" s="162">
        <f t="shared" ref="AB122:AB185" si="125">+V122/T122</f>
        <v>0.99991950810511954</v>
      </c>
    </row>
    <row r="123" spans="1:28" s="2" customFormat="1" ht="28.5" customHeight="1" thickBot="1" x14ac:dyDescent="0.3">
      <c r="A123" s="156" t="s">
        <v>69</v>
      </c>
      <c r="B123" s="163" t="s">
        <v>12</v>
      </c>
      <c r="C123" s="164">
        <v>20</v>
      </c>
      <c r="D123" s="163" t="s">
        <v>13</v>
      </c>
      <c r="E123" s="158" t="s">
        <v>501</v>
      </c>
      <c r="F123" s="159">
        <f>+F241+F271</f>
        <v>86235881312</v>
      </c>
      <c r="G123" s="159">
        <f>+G241+G271</f>
        <v>0</v>
      </c>
      <c r="H123" s="159">
        <f>+H241+H271</f>
        <v>0</v>
      </c>
      <c r="I123" s="159">
        <f>+I241+I271</f>
        <v>0</v>
      </c>
      <c r="J123" s="159">
        <f>+J241+J271</f>
        <v>0</v>
      </c>
      <c r="K123" s="159">
        <f t="shared" si="77"/>
        <v>0</v>
      </c>
      <c r="L123" s="159">
        <f>+L241+L271</f>
        <v>86235881312</v>
      </c>
      <c r="M123" s="160">
        <f t="shared" si="87"/>
        <v>1.4938900052120735E-2</v>
      </c>
      <c r="N123" s="159">
        <f t="shared" ref="N123:W123" si="126">+N241+N271</f>
        <v>0</v>
      </c>
      <c r="O123" s="159">
        <f t="shared" si="126"/>
        <v>65573446870.620003</v>
      </c>
      <c r="P123" s="159">
        <f t="shared" si="126"/>
        <v>20662434441.379997</v>
      </c>
      <c r="Q123" s="159">
        <f t="shared" si="126"/>
        <v>62335153984</v>
      </c>
      <c r="R123" s="159">
        <f t="shared" si="126"/>
        <v>23900727328</v>
      </c>
      <c r="S123" s="159">
        <f t="shared" si="126"/>
        <v>3238292886.6200027</v>
      </c>
      <c r="T123" s="159">
        <f t="shared" si="126"/>
        <v>8084396113.3000002</v>
      </c>
      <c r="U123" s="159">
        <f t="shared" si="126"/>
        <v>54250757870.699997</v>
      </c>
      <c r="V123" s="159">
        <f t="shared" si="126"/>
        <v>7759668538.3000002</v>
      </c>
      <c r="W123" s="159">
        <f t="shared" si="126"/>
        <v>324727575</v>
      </c>
      <c r="X123" s="234">
        <f t="shared" si="119"/>
        <v>0.72284474902590068</v>
      </c>
      <c r="Y123" s="161">
        <f t="shared" si="120"/>
        <v>9.3747474836498604E-2</v>
      </c>
      <c r="Z123" s="161">
        <f t="shared" si="86"/>
        <v>8.9981901039842646E-2</v>
      </c>
      <c r="AA123" s="162">
        <f t="shared" si="122"/>
        <v>0.12969240623637632</v>
      </c>
      <c r="AB123" s="240">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6">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7">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7">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7">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7">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7">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7">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9">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7">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7">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7">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9">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7">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7">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7">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9">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7">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7">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7">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9">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7">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7">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7">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9">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7">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7">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7">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9">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7">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7">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7">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9">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7">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7">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7">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9">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7">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7">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7">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9">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7">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7">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7">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9">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7">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7">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7">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7">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7">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7">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7">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9">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7">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7">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7">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9">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7">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7">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7">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9">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7">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7">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7">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9">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7">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7">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7">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9">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7">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7">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7">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9">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7">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7">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7">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9">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7">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7">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7">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9">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7">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7">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7">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9">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7">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7">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7">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9">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7">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7">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7">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9">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7">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7">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7">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9">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7">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7">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7">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7">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7">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9">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7">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7">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7">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9">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7">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7">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7">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7">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7">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9">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7">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7">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7">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9">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7">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7">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7">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7">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7">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7">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7">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9">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7">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7">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7">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7">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7">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9">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7">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7">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7">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51">
        <f t="shared" si="218"/>
        <v>3.4562800000000001E-6</v>
      </c>
      <c r="Z256" s="151">
        <f t="shared" si="187"/>
        <v>3.4562800000000001E-6</v>
      </c>
      <c r="AA256" s="151">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7">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51">
        <f t="shared" si="218"/>
        <v>3.4562800000000001E-6</v>
      </c>
      <c r="Z257" s="151">
        <f t="shared" si="187"/>
        <v>3.4562800000000001E-6</v>
      </c>
      <c r="AA257" s="151">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7">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51">
        <f t="shared" si="218"/>
        <v>3.4562800000000001E-6</v>
      </c>
      <c r="Z258" s="151">
        <f t="shared" si="187"/>
        <v>3.4562800000000001E-6</v>
      </c>
      <c r="AA258" s="151">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9">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7">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7">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7">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9">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7">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7">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7">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7">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7">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9">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7">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7">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7">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7">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3">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3">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3">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1">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7">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7">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7">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51">
        <f t="shared" si="217"/>
        <v>0.30905411853360654</v>
      </c>
      <c r="Y280" s="151">
        <f t="shared" si="218"/>
        <v>0.11776588463483607</v>
      </c>
      <c r="Z280" s="151">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7">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51">
        <f t="shared" si="217"/>
        <v>0</v>
      </c>
      <c r="Y281" s="151">
        <f t="shared" si="218"/>
        <v>0</v>
      </c>
      <c r="Z281" s="151">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7">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51">
        <f t="shared" si="217"/>
        <v>3.6384315000000001E-6</v>
      </c>
      <c r="Y282" s="151">
        <f t="shared" si="218"/>
        <v>3.6384315000000001E-6</v>
      </c>
      <c r="Z282" s="151">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7">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7">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9">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9">
        <f t="shared" si="240"/>
        <v>3.4646599129826341E-3</v>
      </c>
      <c r="N286" s="133">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9">
        <f t="shared" si="240"/>
        <v>1.732329956491317E-3</v>
      </c>
      <c r="N287" s="133">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7">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7">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7">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9">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7">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7">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7">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9">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66" t="s">
        <v>172</v>
      </c>
      <c r="B296" s="267"/>
      <c r="C296" s="267"/>
      <c r="D296" s="267"/>
      <c r="E296" s="267"/>
      <c r="F296" s="221">
        <f>+F7+F8+F112+F113+F121+F122+F123</f>
        <v>5772572345429</v>
      </c>
      <c r="G296" s="221">
        <f>+G7+G8+G112+G113+G121+G122+G123</f>
        <v>0</v>
      </c>
      <c r="H296" s="221">
        <f>+H7+H8+H112+H113+H121+H122+H123</f>
        <v>0</v>
      </c>
      <c r="I296" s="221">
        <f>+I7+I8+I112+I113+I121+I122+I123</f>
        <v>354515732.60000002</v>
      </c>
      <c r="J296" s="221">
        <f>+J7+J8+J112+J113+J121+J122+J123</f>
        <v>354515732.60000002</v>
      </c>
      <c r="K296" s="221">
        <f t="shared" si="244"/>
        <v>0</v>
      </c>
      <c r="L296" s="221">
        <f>+L7+L8+L112+L113+L121+L122+L123</f>
        <v>5772572345429</v>
      </c>
      <c r="M296" s="225">
        <f t="shared" si="240"/>
        <v>1</v>
      </c>
      <c r="N296" s="221">
        <f t="shared" ref="N296:W296" si="257">+N7+N8+N112+N113+N121+N122+N123</f>
        <v>7856453000</v>
      </c>
      <c r="O296" s="221">
        <f t="shared" si="257"/>
        <v>5093726316276.6699</v>
      </c>
      <c r="P296" s="221">
        <f t="shared" si="257"/>
        <v>678846029152.32996</v>
      </c>
      <c r="Q296" s="221">
        <f t="shared" si="257"/>
        <v>5057567860006.6797</v>
      </c>
      <c r="R296" s="221">
        <f t="shared" si="257"/>
        <v>715004485422.32007</v>
      </c>
      <c r="S296" s="221">
        <f t="shared" si="257"/>
        <v>36158456269.989998</v>
      </c>
      <c r="T296" s="221">
        <f t="shared" si="257"/>
        <v>1054181755120.72</v>
      </c>
      <c r="U296" s="221">
        <f t="shared" si="257"/>
        <v>4003386104885.96</v>
      </c>
      <c r="V296" s="221">
        <f t="shared" si="257"/>
        <v>1052706295034.73</v>
      </c>
      <c r="W296" s="221">
        <f t="shared" si="257"/>
        <v>1475460085.9899998</v>
      </c>
      <c r="X296" s="226">
        <f t="shared" si="217"/>
        <v>0.87613763108772558</v>
      </c>
      <c r="Y296" s="226">
        <f t="shared" si="218"/>
        <v>0.1826190633982217</v>
      </c>
      <c r="Z296" s="226">
        <f t="shared" si="238"/>
        <v>0.18236346502756495</v>
      </c>
      <c r="AA296" s="226">
        <f t="shared" si="219"/>
        <v>0.20843650234666899</v>
      </c>
      <c r="AB296" s="227">
        <f t="shared" si="223"/>
        <v>0.99860037410169267</v>
      </c>
    </row>
    <row r="297" spans="1:28" s="62" customFormat="1" ht="15" customHeight="1" thickBot="1" x14ac:dyDescent="0.3">
      <c r="A297" s="61" t="s">
        <v>173</v>
      </c>
      <c r="E297" s="63"/>
      <c r="F297" s="138"/>
      <c r="G297" s="138"/>
      <c r="H297" s="138"/>
      <c r="I297" s="138"/>
      <c r="J297" s="138"/>
      <c r="K297" s="138"/>
      <c r="L297" s="138"/>
      <c r="M297" s="139"/>
      <c r="N297" s="138"/>
      <c r="O297" s="138"/>
      <c r="P297" s="138"/>
      <c r="Q297" s="138"/>
      <c r="R297" s="138"/>
      <c r="S297" s="138"/>
      <c r="T297" s="138"/>
      <c r="U297" s="138"/>
      <c r="V297" s="138"/>
      <c r="W297" s="138"/>
      <c r="X297" s="140"/>
      <c r="Y297" s="140"/>
      <c r="Z297" s="140"/>
      <c r="AA297" s="140"/>
      <c r="AB297" s="140"/>
    </row>
    <row r="298" spans="1:28" s="60" customFormat="1" ht="134.25" customHeight="1" thickBot="1" x14ac:dyDescent="0.3">
      <c r="A298" s="259" t="s">
        <v>487</v>
      </c>
      <c r="B298" s="260"/>
      <c r="C298" s="260"/>
      <c r="D298" s="260"/>
      <c r="E298" s="260"/>
      <c r="F298" s="260"/>
      <c r="G298" s="260"/>
      <c r="H298" s="260"/>
      <c r="I298" s="260"/>
      <c r="J298" s="260"/>
      <c r="K298" s="260"/>
      <c r="L298" s="260"/>
      <c r="M298" s="260"/>
      <c r="N298" s="261"/>
      <c r="O298" s="141"/>
      <c r="P298" s="141"/>
      <c r="Q298" s="141"/>
      <c r="R298" s="141"/>
      <c r="S298" s="141"/>
      <c r="T298" s="141"/>
      <c r="U298" s="141"/>
      <c r="V298" s="141"/>
      <c r="W298" s="141"/>
      <c r="X298" s="142"/>
      <c r="Y298" s="142"/>
      <c r="Z298" s="142"/>
      <c r="AA298" s="142"/>
      <c r="AB298" s="142"/>
    </row>
    <row r="299" spans="1:28" s="62" customFormat="1" ht="15.75" customHeight="1" x14ac:dyDescent="0.25">
      <c r="A299" s="61" t="s">
        <v>537</v>
      </c>
      <c r="E299" s="63"/>
      <c r="F299" s="63"/>
      <c r="G299" s="63"/>
      <c r="H299" s="63"/>
      <c r="I299" s="63"/>
      <c r="J299" s="63"/>
      <c r="K299" s="63"/>
      <c r="L299" s="63"/>
      <c r="M299" s="64"/>
      <c r="N299" s="143"/>
      <c r="O299" s="64"/>
      <c r="P299" s="64"/>
      <c r="Q299" s="64"/>
      <c r="R299" s="64"/>
      <c r="S299" s="64"/>
      <c r="T299" s="64"/>
      <c r="U299" s="64"/>
      <c r="V299" s="64"/>
      <c r="W299" s="64"/>
      <c r="X299" s="65"/>
      <c r="Y299" s="65"/>
      <c r="Z299" s="65"/>
      <c r="AA299" s="65"/>
      <c r="AB299" s="65"/>
    </row>
    <row r="300" spans="1:28" x14ac:dyDescent="0.25">
      <c r="A300" s="61" t="s">
        <v>530</v>
      </c>
      <c r="M300" s="5"/>
      <c r="N300" s="109"/>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B300"/>
  <sheetViews>
    <sheetView zoomScale="78" zoomScaleNormal="78" workbookViewId="0">
      <pane xSplit="4" ySplit="6" topLeftCell="E298" activePane="bottomRight" state="frozen"/>
      <selection activeCell="A298" sqref="A298:N298"/>
      <selection pane="topRight" activeCell="A298" sqref="A298:N298"/>
      <selection pane="bottomLeft" activeCell="A298" sqref="A298:N298"/>
      <selection pane="bottomRight" activeCell="AC235" sqref="AC23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7" customFormat="1" ht="23.25" x14ac:dyDescent="0.25">
      <c r="A1" s="246">
        <v>14</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row>
    <row r="2" spans="1:28" s="107" customFormat="1" ht="24.95" customHeight="1" x14ac:dyDescent="0.25">
      <c r="A2" s="247" t="s">
        <v>219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row>
    <row r="3" spans="1:28" ht="24.95" customHeight="1" x14ac:dyDescent="0.25">
      <c r="A3" s="248" t="s">
        <v>543</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49" t="s">
        <v>4</v>
      </c>
      <c r="B5" s="251" t="s">
        <v>5</v>
      </c>
      <c r="C5" s="251" t="s">
        <v>6</v>
      </c>
      <c r="D5" s="251" t="s">
        <v>7</v>
      </c>
      <c r="E5" s="251" t="s">
        <v>8</v>
      </c>
      <c r="F5" s="251" t="s">
        <v>221</v>
      </c>
      <c r="G5" s="251" t="s">
        <v>222</v>
      </c>
      <c r="H5" s="251"/>
      <c r="I5" s="251"/>
      <c r="J5" s="251"/>
      <c r="K5" s="251"/>
      <c r="L5" s="262" t="s">
        <v>223</v>
      </c>
      <c r="M5" s="264" t="s">
        <v>9</v>
      </c>
      <c r="N5" s="264" t="s">
        <v>224</v>
      </c>
      <c r="O5" s="255" t="s">
        <v>225</v>
      </c>
      <c r="P5" s="255" t="s">
        <v>226</v>
      </c>
      <c r="Q5" s="255" t="s">
        <v>227</v>
      </c>
      <c r="R5" s="255" t="s">
        <v>228</v>
      </c>
      <c r="S5" s="255" t="s">
        <v>229</v>
      </c>
      <c r="T5" s="255" t="s">
        <v>230</v>
      </c>
      <c r="U5" s="255" t="s">
        <v>231</v>
      </c>
      <c r="V5" s="255" t="s">
        <v>232</v>
      </c>
      <c r="W5" s="255" t="s">
        <v>233</v>
      </c>
      <c r="X5" s="253" t="s">
        <v>234</v>
      </c>
      <c r="Y5" s="253"/>
      <c r="Z5" s="253"/>
      <c r="AA5" s="253"/>
      <c r="AB5" s="254"/>
    </row>
    <row r="6" spans="1:28" ht="84.75" customHeight="1" thickBot="1" x14ac:dyDescent="0.3">
      <c r="A6" s="250"/>
      <c r="B6" s="252"/>
      <c r="C6" s="252"/>
      <c r="D6" s="252"/>
      <c r="E6" s="252"/>
      <c r="F6" s="252"/>
      <c r="G6" s="242" t="s">
        <v>235</v>
      </c>
      <c r="H6" s="242" t="s">
        <v>236</v>
      </c>
      <c r="I6" s="242" t="s">
        <v>237</v>
      </c>
      <c r="J6" s="242" t="s">
        <v>238</v>
      </c>
      <c r="K6" s="242" t="s">
        <v>239</v>
      </c>
      <c r="L6" s="263"/>
      <c r="M6" s="265"/>
      <c r="N6" s="265"/>
      <c r="O6" s="256"/>
      <c r="P6" s="256"/>
      <c r="Q6" s="256"/>
      <c r="R6" s="256"/>
      <c r="S6" s="256"/>
      <c r="T6" s="256"/>
      <c r="U6" s="256"/>
      <c r="V6" s="256"/>
      <c r="W6" s="256"/>
      <c r="X6" s="243" t="s">
        <v>544</v>
      </c>
      <c r="Y6" s="243" t="s">
        <v>545</v>
      </c>
      <c r="Z6" s="243" t="s">
        <v>546</v>
      </c>
      <c r="AA6" s="243" t="s">
        <v>547</v>
      </c>
      <c r="AB6" s="10" t="s">
        <v>548</v>
      </c>
    </row>
    <row r="7" spans="1:28" s="2" customFormat="1" ht="28.5" customHeight="1" thickBot="1" x14ac:dyDescent="0.3">
      <c r="A7" s="156" t="s">
        <v>10</v>
      </c>
      <c r="B7" s="157" t="s">
        <v>67</v>
      </c>
      <c r="C7" s="157">
        <v>10</v>
      </c>
      <c r="D7" s="157" t="s">
        <v>13</v>
      </c>
      <c r="E7" s="158" t="s">
        <v>11</v>
      </c>
      <c r="F7" s="159">
        <f>+F102</f>
        <v>1451042370</v>
      </c>
      <c r="G7" s="159">
        <f>+G102</f>
        <v>0</v>
      </c>
      <c r="H7" s="159">
        <f>+H102</f>
        <v>0</v>
      </c>
      <c r="I7" s="159">
        <f>+I102</f>
        <v>0</v>
      </c>
      <c r="J7" s="159">
        <f>+J102</f>
        <v>0</v>
      </c>
      <c r="K7" s="159">
        <f t="shared" ref="K7:K78" si="0">+G7-H7+I7-J7</f>
        <v>0</v>
      </c>
      <c r="L7" s="159">
        <f>+F7+K7</f>
        <v>1451042370</v>
      </c>
      <c r="M7" s="160">
        <f t="shared" ref="M7:M14" si="1">L7/$L$296</f>
        <v>2.5136841656891578E-4</v>
      </c>
      <c r="N7" s="159">
        <f t="shared" ref="N7:W7" si="2">+N102</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+Q7/L7</f>
        <v>0</v>
      </c>
      <c r="Y7" s="161">
        <f>+T7/L7</f>
        <v>0</v>
      </c>
      <c r="Z7" s="161">
        <f>+V7/L7</f>
        <v>0</v>
      </c>
      <c r="AA7" s="161" t="s">
        <v>514</v>
      </c>
      <c r="AB7" s="162" t="s">
        <v>514</v>
      </c>
    </row>
    <row r="8" spans="1:28" s="2" customFormat="1" ht="28.5" customHeight="1" thickBot="1" x14ac:dyDescent="0.3">
      <c r="A8" s="156" t="s">
        <v>10</v>
      </c>
      <c r="B8" s="157" t="s">
        <v>12</v>
      </c>
      <c r="C8" s="157">
        <v>20</v>
      </c>
      <c r="D8" s="157" t="s">
        <v>13</v>
      </c>
      <c r="E8" s="158" t="s">
        <v>11</v>
      </c>
      <c r="F8" s="159">
        <f>+F9+F38+F93+F109</f>
        <v>98334943000</v>
      </c>
      <c r="G8" s="159">
        <f>+G9+G38+G93+G109</f>
        <v>0</v>
      </c>
      <c r="H8" s="159">
        <f>+H9+H38+H93+H109</f>
        <v>0</v>
      </c>
      <c r="I8" s="159">
        <f>+I9+I38+I93+I109</f>
        <v>354515732.60000002</v>
      </c>
      <c r="J8" s="159">
        <f>+J9+J38+J93+J109</f>
        <v>354515732.60000002</v>
      </c>
      <c r="K8" s="159">
        <f t="shared" si="0"/>
        <v>0</v>
      </c>
      <c r="L8" s="159">
        <f>+F8+K8</f>
        <v>98334943000</v>
      </c>
      <c r="M8" s="160">
        <f t="shared" si="1"/>
        <v>1.7034856752876616E-2</v>
      </c>
      <c r="N8" s="159">
        <f t="shared" ref="N8:W8" si="3">+N9+N38+N93+N109</f>
        <v>864723932</v>
      </c>
      <c r="O8" s="159">
        <f t="shared" si="3"/>
        <v>68149197201.099998</v>
      </c>
      <c r="P8" s="159">
        <f t="shared" si="3"/>
        <v>30185745798.900002</v>
      </c>
      <c r="Q8" s="159">
        <f t="shared" si="3"/>
        <v>44704424016.049995</v>
      </c>
      <c r="R8" s="159">
        <f t="shared" si="3"/>
        <v>53630518983.949997</v>
      </c>
      <c r="S8" s="159">
        <f t="shared" si="3"/>
        <v>23444773185.050003</v>
      </c>
      <c r="T8" s="159">
        <f t="shared" si="3"/>
        <v>38564482363.599998</v>
      </c>
      <c r="U8" s="159">
        <f t="shared" si="3"/>
        <v>6139941652.4499989</v>
      </c>
      <c r="V8" s="159">
        <f t="shared" si="3"/>
        <v>37669063257.599998</v>
      </c>
      <c r="W8" s="233">
        <f t="shared" si="3"/>
        <v>895419106</v>
      </c>
      <c r="X8" s="234">
        <f t="shared" ref="X8:X71" si="4">+Q8/L8</f>
        <v>0.45461381938310569</v>
      </c>
      <c r="Y8" s="161">
        <f t="shared" ref="Y8:Y71" si="5">+T8/L8</f>
        <v>0.39217475687762382</v>
      </c>
      <c r="Z8" s="161">
        <f t="shared" ref="Z8:Z71" si="6">+V8/L8</f>
        <v>0.38306894892490045</v>
      </c>
      <c r="AA8" s="161">
        <f t="shared" ref="AA8:AA51" si="7">+T8/Q8</f>
        <v>0.86265471958109552</v>
      </c>
      <c r="AB8" s="162">
        <f>+V8/T8</f>
        <v>0.97678124919303566</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8">+N10</f>
        <v>0</v>
      </c>
      <c r="O9" s="115">
        <f t="shared" si="8"/>
        <v>49182287000</v>
      </c>
      <c r="P9" s="115">
        <f t="shared" si="8"/>
        <v>2282058000</v>
      </c>
      <c r="Q9" s="115">
        <f t="shared" si="8"/>
        <v>27499383318.209999</v>
      </c>
      <c r="R9" s="115">
        <f t="shared" si="8"/>
        <v>23964961681.790001</v>
      </c>
      <c r="S9" s="115">
        <f t="shared" si="8"/>
        <v>21682903681.790001</v>
      </c>
      <c r="T9" s="115">
        <f t="shared" si="8"/>
        <v>27499383318.209999</v>
      </c>
      <c r="U9" s="115">
        <f t="shared" si="8"/>
        <v>0</v>
      </c>
      <c r="V9" s="115">
        <f t="shared" si="8"/>
        <v>26609220788.209999</v>
      </c>
      <c r="W9" s="115">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5">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5">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1094598479</v>
      </c>
      <c r="R31" s="122">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7">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7">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3">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3">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1">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44">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20">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20">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20">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7">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7">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1">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5">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5">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3">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5">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1">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1">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5">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5">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5">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39">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1">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44">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5">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7">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44">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5">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7">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5">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5">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5">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5">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9">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9">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7">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9">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9">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5">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7">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9">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9">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9">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9">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1">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9">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7">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1">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1">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20">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1">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1">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3">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3">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3">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7">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7">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9">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3">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3">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3">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1">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1">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3">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3">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3">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3">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1">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1">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1">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53" t="s">
        <v>12</v>
      </c>
      <c r="C109" s="153">
        <v>20</v>
      </c>
      <c r="D109" s="153"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7">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53" t="s">
        <v>12</v>
      </c>
      <c r="C110" s="153">
        <v>20</v>
      </c>
      <c r="D110" s="153"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7">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8" t="s">
        <v>356</v>
      </c>
      <c r="F111" s="42">
        <v>14051472000</v>
      </c>
      <c r="G111" s="42">
        <v>0</v>
      </c>
      <c r="H111" s="42">
        <v>0</v>
      </c>
      <c r="I111" s="42"/>
      <c r="J111" s="42">
        <v>0</v>
      </c>
      <c r="K111" s="42">
        <f t="shared" si="79"/>
        <v>0</v>
      </c>
      <c r="L111" s="42">
        <f>+F111+K111</f>
        <v>14051472000</v>
      </c>
      <c r="M111" s="129">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30">
        <f t="shared" si="76"/>
        <v>0</v>
      </c>
      <c r="AA111" s="30" t="s">
        <v>514</v>
      </c>
      <c r="AB111" s="30" t="s">
        <v>514</v>
      </c>
    </row>
    <row r="112" spans="1:28" s="2" customFormat="1" ht="28.5" customHeight="1" thickBot="1" x14ac:dyDescent="0.3">
      <c r="A112" s="156" t="s">
        <v>357</v>
      </c>
      <c r="B112" s="163" t="s">
        <v>67</v>
      </c>
      <c r="C112" s="164">
        <v>11</v>
      </c>
      <c r="D112" s="163" t="s">
        <v>366</v>
      </c>
      <c r="E112" s="158" t="s">
        <v>358</v>
      </c>
      <c r="F112" s="159">
        <f t="shared" ref="F112:J114" si="111">+F114</f>
        <v>139786580047</v>
      </c>
      <c r="G112" s="159">
        <f t="shared" si="111"/>
        <v>0</v>
      </c>
      <c r="H112" s="159">
        <f t="shared" si="111"/>
        <v>0</v>
      </c>
      <c r="I112" s="159">
        <f t="shared" si="111"/>
        <v>0</v>
      </c>
      <c r="J112" s="159">
        <f t="shared" si="111"/>
        <v>0</v>
      </c>
      <c r="K112" s="159">
        <f t="shared" si="79"/>
        <v>0</v>
      </c>
      <c r="L112" s="159">
        <f>+L114</f>
        <v>139786580047</v>
      </c>
      <c r="M112" s="160">
        <f t="shared" si="86"/>
        <v>2.4215648013088953E-2</v>
      </c>
      <c r="N112" s="159">
        <f t="shared" ref="N112:V114" si="112">+N114</f>
        <v>0</v>
      </c>
      <c r="O112" s="159">
        <f t="shared" si="112"/>
        <v>0</v>
      </c>
      <c r="P112" s="159">
        <f t="shared" si="112"/>
        <v>139786580047</v>
      </c>
      <c r="Q112" s="159">
        <f t="shared" si="112"/>
        <v>0</v>
      </c>
      <c r="R112" s="159">
        <f t="shared" si="112"/>
        <v>139786580047</v>
      </c>
      <c r="S112" s="159">
        <f t="shared" si="112"/>
        <v>0</v>
      </c>
      <c r="T112" s="159">
        <f t="shared" si="112"/>
        <v>0</v>
      </c>
      <c r="U112" s="159">
        <f t="shared" si="112"/>
        <v>0</v>
      </c>
      <c r="V112" s="159">
        <f t="shared" si="112"/>
        <v>0</v>
      </c>
      <c r="W112" s="159">
        <f>+W114+W115</f>
        <v>0</v>
      </c>
      <c r="X112" s="234">
        <f t="shared" ref="X112:X175" si="113">+Q112/L112</f>
        <v>0</v>
      </c>
      <c r="Y112" s="234">
        <f t="shared" si="75"/>
        <v>0</v>
      </c>
      <c r="Z112" s="234">
        <f t="shared" si="76"/>
        <v>0</v>
      </c>
      <c r="AA112" s="234" t="s">
        <v>514</v>
      </c>
      <c r="AB112" s="234" t="s">
        <v>514</v>
      </c>
    </row>
    <row r="113" spans="1:28" s="2" customFormat="1" ht="28.5" customHeight="1" thickBot="1" x14ac:dyDescent="0.3">
      <c r="A113" s="156" t="s">
        <v>357</v>
      </c>
      <c r="B113" s="163" t="s">
        <v>67</v>
      </c>
      <c r="C113" s="164">
        <v>11</v>
      </c>
      <c r="D113" s="163" t="s">
        <v>13</v>
      </c>
      <c r="E113" s="158" t="s">
        <v>358</v>
      </c>
      <c r="F113" s="159">
        <f t="shared" si="111"/>
        <v>1027817755000</v>
      </c>
      <c r="G113" s="159">
        <f t="shared" si="111"/>
        <v>0</v>
      </c>
      <c r="H113" s="159">
        <f t="shared" si="111"/>
        <v>0</v>
      </c>
      <c r="I113" s="159">
        <f t="shared" si="111"/>
        <v>0</v>
      </c>
      <c r="J113" s="159">
        <f t="shared" si="111"/>
        <v>0</v>
      </c>
      <c r="K113" s="159">
        <f t="shared" si="79"/>
        <v>0</v>
      </c>
      <c r="L113" s="159">
        <f>+L115</f>
        <v>1027817755000</v>
      </c>
      <c r="M113" s="160">
        <f t="shared" si="86"/>
        <v>0.17805194868001534</v>
      </c>
      <c r="N113" s="159">
        <f t="shared" si="112"/>
        <v>0</v>
      </c>
      <c r="O113" s="159">
        <f t="shared" si="112"/>
        <v>697064471822</v>
      </c>
      <c r="P113" s="159">
        <f t="shared" si="112"/>
        <v>330753283178</v>
      </c>
      <c r="Q113" s="159">
        <f t="shared" si="112"/>
        <v>697064471822</v>
      </c>
      <c r="R113" s="159">
        <f t="shared" si="112"/>
        <v>330753283178</v>
      </c>
      <c r="S113" s="159">
        <f t="shared" si="112"/>
        <v>0</v>
      </c>
      <c r="T113" s="159">
        <f t="shared" si="112"/>
        <v>697064471822</v>
      </c>
      <c r="U113" s="159">
        <f t="shared" si="112"/>
        <v>0</v>
      </c>
      <c r="V113" s="159">
        <f t="shared" si="112"/>
        <v>697064471822</v>
      </c>
      <c r="W113" s="233">
        <f>+W115+W116</f>
        <v>0</v>
      </c>
      <c r="X113" s="234">
        <f t="shared" si="113"/>
        <v>0.67819851177994095</v>
      </c>
      <c r="Y113" s="234">
        <f t="shared" si="75"/>
        <v>0.67819851177994095</v>
      </c>
      <c r="Z113" s="234">
        <f t="shared" si="76"/>
        <v>0.67819851177994095</v>
      </c>
      <c r="AA113" s="234">
        <f t="shared" ref="AA113:AA115" si="114">+T113/Q113</f>
        <v>1</v>
      </c>
      <c r="AB113" s="234">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7">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53" t="s">
        <v>67</v>
      </c>
      <c r="C115" s="153">
        <v>11</v>
      </c>
      <c r="D115" s="153" t="s">
        <v>13</v>
      </c>
      <c r="E115" s="22" t="s">
        <v>360</v>
      </c>
      <c r="F115" s="35">
        <f>+F119</f>
        <v>1027817755000</v>
      </c>
      <c r="G115" s="35">
        <f>+G119</f>
        <v>0</v>
      </c>
      <c r="H115" s="35">
        <f>+H119</f>
        <v>0</v>
      </c>
      <c r="I115" s="35">
        <f>+I119</f>
        <v>0</v>
      </c>
      <c r="J115" s="35">
        <f>+J119</f>
        <v>0</v>
      </c>
      <c r="K115" s="35">
        <f t="shared" si="79"/>
        <v>0</v>
      </c>
      <c r="L115" s="35">
        <f>+L119</f>
        <v>1027817755000</v>
      </c>
      <c r="M115" s="117">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7">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7">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7">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53" t="s">
        <v>67</v>
      </c>
      <c r="C119" s="153">
        <v>11</v>
      </c>
      <c r="D119" s="153" t="s">
        <v>13</v>
      </c>
      <c r="E119" s="22" t="s">
        <v>368</v>
      </c>
      <c r="F119" s="35">
        <f>+F120</f>
        <v>1027817755000</v>
      </c>
      <c r="G119" s="35">
        <f>+G120</f>
        <v>0</v>
      </c>
      <c r="H119" s="35">
        <f>+H120</f>
        <v>0</v>
      </c>
      <c r="I119" s="35">
        <f>+I120</f>
        <v>0</v>
      </c>
      <c r="J119" s="35">
        <f>+J120</f>
        <v>0</v>
      </c>
      <c r="K119" s="35">
        <f t="shared" si="79"/>
        <v>0</v>
      </c>
      <c r="L119" s="35">
        <f>+L120</f>
        <v>1027817755000</v>
      </c>
      <c r="M119" s="117">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8" t="s">
        <v>370</v>
      </c>
      <c r="F120" s="28">
        <v>1027817755000</v>
      </c>
      <c r="G120" s="43">
        <v>0</v>
      </c>
      <c r="H120" s="43">
        <v>0</v>
      </c>
      <c r="I120" s="43">
        <v>0</v>
      </c>
      <c r="J120" s="43">
        <v>0</v>
      </c>
      <c r="K120" s="43">
        <f t="shared" si="79"/>
        <v>0</v>
      </c>
      <c r="L120" s="43">
        <f>+F120+K120</f>
        <v>1027817755000</v>
      </c>
      <c r="M120" s="129">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6" t="s">
        <v>69</v>
      </c>
      <c r="B121" s="163" t="s">
        <v>67</v>
      </c>
      <c r="C121" s="164">
        <v>11</v>
      </c>
      <c r="D121" s="163" t="s">
        <v>13</v>
      </c>
      <c r="E121" s="158" t="s">
        <v>501</v>
      </c>
      <c r="F121" s="159">
        <f>+F124</f>
        <v>25000000000</v>
      </c>
      <c r="G121" s="159">
        <f>+G124</f>
        <v>0</v>
      </c>
      <c r="H121" s="159">
        <f>+H124</f>
        <v>0</v>
      </c>
      <c r="I121" s="159">
        <f>+I124</f>
        <v>0</v>
      </c>
      <c r="J121" s="159">
        <f>+J124</f>
        <v>0</v>
      </c>
      <c r="K121" s="159">
        <f t="shared" si="79"/>
        <v>0</v>
      </c>
      <c r="L121" s="159">
        <f>+L124</f>
        <v>25000000000</v>
      </c>
      <c r="M121" s="160">
        <f t="shared" si="86"/>
        <v>4.330824891228293E-3</v>
      </c>
      <c r="N121" s="159">
        <f t="shared" ref="N121:W121" si="122">+N124</f>
        <v>0</v>
      </c>
      <c r="O121" s="159">
        <f t="shared" si="122"/>
        <v>4388201801.8699999</v>
      </c>
      <c r="P121" s="159">
        <f t="shared" si="122"/>
        <v>20611798198.130001</v>
      </c>
      <c r="Q121" s="159">
        <f t="shared" si="122"/>
        <v>2305958516.48</v>
      </c>
      <c r="R121" s="159">
        <f t="shared" si="122"/>
        <v>22694041483.52</v>
      </c>
      <c r="S121" s="159">
        <f t="shared" si="122"/>
        <v>2082243285.3899999</v>
      </c>
      <c r="T121" s="159">
        <f t="shared" si="122"/>
        <v>1215962601.98</v>
      </c>
      <c r="U121" s="159">
        <f t="shared" si="122"/>
        <v>1089995914.5</v>
      </c>
      <c r="V121" s="159">
        <f t="shared" si="122"/>
        <v>1215962601.98</v>
      </c>
      <c r="W121" s="159">
        <f t="shared" si="122"/>
        <v>0</v>
      </c>
      <c r="X121" s="176">
        <f t="shared" si="113"/>
        <v>9.2238340659200002E-2</v>
      </c>
      <c r="Y121" s="176">
        <f t="shared" si="75"/>
        <v>4.86385040792E-2</v>
      </c>
      <c r="Z121" s="176">
        <f t="shared" si="76"/>
        <v>4.86385040792E-2</v>
      </c>
      <c r="AA121" s="176">
        <f t="shared" si="120"/>
        <v>0.52731330303206969</v>
      </c>
      <c r="AB121" s="245">
        <f t="shared" si="121"/>
        <v>1</v>
      </c>
    </row>
    <row r="122" spans="1:28" s="2" customFormat="1" ht="28.5" customHeight="1" thickBot="1" x14ac:dyDescent="0.3">
      <c r="A122" s="156" t="s">
        <v>69</v>
      </c>
      <c r="B122" s="163" t="s">
        <v>67</v>
      </c>
      <c r="C122" s="164">
        <v>13</v>
      </c>
      <c r="D122" s="163" t="s">
        <v>13</v>
      </c>
      <c r="E122" s="158" t="s">
        <v>501</v>
      </c>
      <c r="F122" s="159">
        <f>+F125+F230+F240+F254+F264+F270</f>
        <v>4393946143700</v>
      </c>
      <c r="G122" s="159">
        <f>+G125+G230+G240+G254+G264+G270</f>
        <v>0</v>
      </c>
      <c r="H122" s="159">
        <f>+H125+H230+H240+H254+H264+H270</f>
        <v>0</v>
      </c>
      <c r="I122" s="159">
        <f>+I125+I230+I240+I254+I264+I270</f>
        <v>0</v>
      </c>
      <c r="J122" s="159">
        <f>+J125+J230+J240+J254+J264+J270</f>
        <v>0</v>
      </c>
      <c r="K122" s="159">
        <f t="shared" si="79"/>
        <v>0</v>
      </c>
      <c r="L122" s="159">
        <f>+L125+L230+L240+L254+L264+L270</f>
        <v>4393946143700</v>
      </c>
      <c r="M122" s="160">
        <f t="shared" si="86"/>
        <v>0.76117645319410121</v>
      </c>
      <c r="N122" s="159">
        <f t="shared" ref="N122:W122" si="123">+N125+N230+N240+N254+N264+N270</f>
        <v>0</v>
      </c>
      <c r="O122" s="159">
        <f t="shared" si="123"/>
        <v>4277364152032.6099</v>
      </c>
      <c r="P122" s="159">
        <f t="shared" si="123"/>
        <v>116581991667.39</v>
      </c>
      <c r="Q122" s="159">
        <f t="shared" si="123"/>
        <v>4273953448613.0303</v>
      </c>
      <c r="R122" s="159">
        <f t="shared" si="123"/>
        <v>119992695086.97</v>
      </c>
      <c r="S122" s="159">
        <f t="shared" si="123"/>
        <v>3410703419.5800009</v>
      </c>
      <c r="T122" s="159">
        <f t="shared" si="123"/>
        <v>336196108744.39001</v>
      </c>
      <c r="U122" s="159">
        <f t="shared" si="123"/>
        <v>3937757339868.6406</v>
      </c>
      <c r="V122" s="159">
        <f t="shared" si="123"/>
        <v>335580044414.39001</v>
      </c>
      <c r="W122" s="159">
        <f t="shared" si="123"/>
        <v>616064330</v>
      </c>
      <c r="X122" s="176">
        <f t="shared" si="113"/>
        <v>0.9726913596200959</v>
      </c>
      <c r="Y122" s="176">
        <f t="shared" si="75"/>
        <v>7.6513479626149933E-2</v>
      </c>
      <c r="Z122" s="176">
        <f t="shared" si="76"/>
        <v>7.6373272097461101E-2</v>
      </c>
      <c r="AA122" s="176">
        <f t="shared" si="120"/>
        <v>7.866162156106106E-2</v>
      </c>
      <c r="AB122" s="245">
        <f t="shared" si="121"/>
        <v>0.99816754473363523</v>
      </c>
    </row>
    <row r="123" spans="1:28" s="2" customFormat="1" ht="28.5" customHeight="1" thickBot="1" x14ac:dyDescent="0.3">
      <c r="A123" s="156" t="s">
        <v>69</v>
      </c>
      <c r="B123" s="163" t="s">
        <v>12</v>
      </c>
      <c r="C123" s="164">
        <v>20</v>
      </c>
      <c r="D123" s="163" t="s">
        <v>13</v>
      </c>
      <c r="E123" s="158" t="s">
        <v>501</v>
      </c>
      <c r="F123" s="159">
        <f>+F241+F271</f>
        <v>86235881312</v>
      </c>
      <c r="G123" s="159">
        <f>+G241+G271</f>
        <v>0</v>
      </c>
      <c r="H123" s="159">
        <f>+H241+H271</f>
        <v>0</v>
      </c>
      <c r="I123" s="159">
        <f>+I241+I271</f>
        <v>0</v>
      </c>
      <c r="J123" s="159">
        <f>+J241+J271</f>
        <v>0</v>
      </c>
      <c r="K123" s="159">
        <f t="shared" si="79"/>
        <v>0</v>
      </c>
      <c r="L123" s="159">
        <f>+L241+L271</f>
        <v>86235881312</v>
      </c>
      <c r="M123" s="160">
        <f t="shared" si="86"/>
        <v>1.4938900052120735E-2</v>
      </c>
      <c r="N123" s="159">
        <f t="shared" ref="N123:W123" si="124">+N241+N271</f>
        <v>0</v>
      </c>
      <c r="O123" s="159">
        <f t="shared" si="124"/>
        <v>67875461101.620003</v>
      </c>
      <c r="P123" s="159">
        <f t="shared" si="124"/>
        <v>18360420210.379997</v>
      </c>
      <c r="Q123" s="159">
        <f t="shared" si="124"/>
        <v>66305133313.620003</v>
      </c>
      <c r="R123" s="159">
        <f t="shared" si="124"/>
        <v>19930747998.379997</v>
      </c>
      <c r="S123" s="159">
        <f t="shared" si="124"/>
        <v>1570327788</v>
      </c>
      <c r="T123" s="159">
        <f t="shared" si="124"/>
        <v>13077404464.309999</v>
      </c>
      <c r="U123" s="159">
        <f t="shared" si="124"/>
        <v>53227728849.310005</v>
      </c>
      <c r="V123" s="159">
        <f t="shared" si="124"/>
        <v>13077404464.309999</v>
      </c>
      <c r="W123" s="233">
        <f t="shared" si="124"/>
        <v>0</v>
      </c>
      <c r="X123" s="234">
        <f t="shared" si="113"/>
        <v>0.76888103078264047</v>
      </c>
      <c r="Y123" s="161">
        <f t="shared" si="75"/>
        <v>0.15164690457555788</v>
      </c>
      <c r="Z123" s="161">
        <f t="shared" si="76"/>
        <v>0.15164690457555788</v>
      </c>
      <c r="AA123" s="161">
        <f t="shared" si="120"/>
        <v>0.19723064883158478</v>
      </c>
      <c r="AB123" s="162">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6">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7">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7">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7">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7">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7">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7">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9">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7">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7">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7">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9">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7">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7">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7">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9">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7">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7">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7">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9">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7">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7">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7">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9">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7">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7">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7">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9">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7">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7">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7">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9">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7">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7">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7">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9">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7">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7">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7">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9">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7">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7">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7">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9">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7">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7">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7">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7">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7">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7">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7">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9">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7">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7">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7">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9">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7">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7">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7">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9">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7">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7">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7">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9">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7">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7">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7">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9">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7">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7">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7">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9">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7">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7">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7">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9">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7">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7">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7">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9">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7">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7">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7">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9">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7">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7">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7">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9">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7">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7">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7">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9">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7">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7">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7">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9">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7">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7">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7">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7">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7">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9">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7">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7">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7">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9">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7">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7">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8"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7">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8"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7">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8"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7">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9">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row>
    <row r="236" spans="1:28"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7">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8"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7">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8"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7">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9">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8"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7">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7">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7">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7">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7">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7">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7">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9">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7">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7">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7">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7">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7">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9">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7">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7">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7">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51">
        <f t="shared" si="190"/>
        <v>3.4562800000000001E-6</v>
      </c>
      <c r="Z256" s="151">
        <f t="shared" si="180"/>
        <v>3.4562800000000001E-6</v>
      </c>
      <c r="AA256" s="151">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7">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51">
        <f t="shared" si="190"/>
        <v>3.4562800000000001E-6</v>
      </c>
      <c r="Z257" s="151">
        <f t="shared" si="180"/>
        <v>3.4562800000000001E-6</v>
      </c>
      <c r="AA257" s="151">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7">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51">
        <f t="shared" si="190"/>
        <v>3.4562800000000001E-6</v>
      </c>
      <c r="Z258" s="151">
        <f t="shared" si="180"/>
        <v>3.4562800000000001E-6</v>
      </c>
      <c r="AA258" s="151">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9">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7">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7">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7">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9">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7">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7">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7">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7">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7">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9">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7">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7">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7">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7">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3">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3">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3">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1">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7">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7">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7">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7">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7">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51">
        <f t="shared" si="215"/>
        <v>3.6384315000000001E-6</v>
      </c>
      <c r="Y282" s="151">
        <f t="shared" si="241"/>
        <v>3.6384315000000001E-6</v>
      </c>
      <c r="Z282" s="151">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7">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7">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9">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9">
        <f t="shared" si="242"/>
        <v>3.4646599129826341E-3</v>
      </c>
      <c r="N286" s="133">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9">
        <f t="shared" si="242"/>
        <v>1.732329956491317E-3</v>
      </c>
      <c r="N287" s="133">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7">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7">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7">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9">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7">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7">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7">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9">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66" t="s">
        <v>172</v>
      </c>
      <c r="B296" s="267"/>
      <c r="C296" s="267"/>
      <c r="D296" s="267"/>
      <c r="E296" s="267"/>
      <c r="F296" s="221">
        <f>+F7+F8+F112+F113+F121+F122+F123</f>
        <v>5772572345429</v>
      </c>
      <c r="G296" s="221">
        <f>+G7+G8+G112+G113+G121+G122+G123</f>
        <v>0</v>
      </c>
      <c r="H296" s="221">
        <f>+H7+H8+H112+H113+H121+H122+H123</f>
        <v>0</v>
      </c>
      <c r="I296" s="221">
        <f>+I7+I8+I112+I113+I121+I122+I123</f>
        <v>354515732.60000002</v>
      </c>
      <c r="J296" s="221">
        <f>+J7+J8+J112+J113+J121+J122+J123</f>
        <v>354515732.60000002</v>
      </c>
      <c r="K296" s="221">
        <f t="shared" si="246"/>
        <v>0</v>
      </c>
      <c r="L296" s="221">
        <f>+L7+L8+L112+L113+L121+L122+L123</f>
        <v>5772572345429</v>
      </c>
      <c r="M296" s="225">
        <f t="shared" si="242"/>
        <v>1</v>
      </c>
      <c r="N296" s="221">
        <f t="shared" ref="N296:W296" si="265">+N7+N8+N112+N113+N121+N122+N123</f>
        <v>864723932</v>
      </c>
      <c r="O296" s="221">
        <f t="shared" si="265"/>
        <v>5114841483959.2002</v>
      </c>
      <c r="P296" s="221">
        <f>+P7+P8+P112+P113+P121+P122+P123</f>
        <v>657730861469.80005</v>
      </c>
      <c r="Q296" s="221">
        <f t="shared" si="265"/>
        <v>5084333436281.1807</v>
      </c>
      <c r="R296" s="221">
        <f t="shared" si="265"/>
        <v>688238909147.82007</v>
      </c>
      <c r="S296" s="221">
        <f t="shared" si="265"/>
        <v>30508047678.020004</v>
      </c>
      <c r="T296" s="221">
        <f t="shared" si="265"/>
        <v>1086118429996.28</v>
      </c>
      <c r="U296" s="221">
        <f t="shared" si="265"/>
        <v>3998215006284.9009</v>
      </c>
      <c r="V296" s="221">
        <f t="shared" si="265"/>
        <v>1084606946560.28</v>
      </c>
      <c r="W296" s="221">
        <f t="shared" si="265"/>
        <v>1511483436</v>
      </c>
      <c r="X296" s="226">
        <f t="shared" si="215"/>
        <v>0.88077431204603263</v>
      </c>
      <c r="Y296" s="226">
        <f t="shared" si="241"/>
        <v>0.18815154925798735</v>
      </c>
      <c r="Z296" s="226">
        <f t="shared" si="232"/>
        <v>0.18788971045449501</v>
      </c>
      <c r="AA296" s="226">
        <f t="shared" si="263"/>
        <v>0.21362061391290194</v>
      </c>
      <c r="AB296" s="227">
        <f t="shared" si="264"/>
        <v>0.99860836222436156</v>
      </c>
    </row>
    <row r="297" spans="1:28" s="62" customFormat="1" ht="15" customHeight="1" thickBot="1" x14ac:dyDescent="0.3">
      <c r="A297" s="61" t="s">
        <v>594</v>
      </c>
      <c r="E297" s="63"/>
      <c r="F297" s="138"/>
      <c r="G297" s="138"/>
      <c r="H297" s="138"/>
      <c r="I297" s="138"/>
      <c r="J297" s="138"/>
      <c r="K297" s="138"/>
      <c r="L297" s="138"/>
      <c r="M297" s="139"/>
      <c r="N297" s="138"/>
      <c r="O297" s="138"/>
      <c r="P297" s="138"/>
      <c r="Q297" s="138"/>
      <c r="R297" s="138"/>
      <c r="S297" s="138"/>
      <c r="T297" s="138"/>
      <c r="U297" s="138"/>
      <c r="V297" s="138"/>
      <c r="W297" s="138"/>
      <c r="X297" s="140"/>
      <c r="Y297" s="140"/>
      <c r="Z297" s="140"/>
      <c r="AA297" s="140"/>
      <c r="AB297" s="140"/>
    </row>
    <row r="298" spans="1:28" s="60" customFormat="1" ht="223.5" customHeight="1" thickBot="1" x14ac:dyDescent="0.3">
      <c r="A298" s="259" t="s">
        <v>595</v>
      </c>
      <c r="B298" s="260"/>
      <c r="C298" s="260"/>
      <c r="D298" s="260"/>
      <c r="E298" s="260"/>
      <c r="F298" s="260"/>
      <c r="G298" s="260"/>
      <c r="H298" s="260"/>
      <c r="I298" s="260"/>
      <c r="J298" s="260"/>
      <c r="K298" s="260"/>
      <c r="L298" s="260"/>
      <c r="M298" s="260"/>
      <c r="N298" s="261"/>
      <c r="O298" s="141"/>
      <c r="P298" s="141"/>
      <c r="Q298" s="141"/>
      <c r="R298" s="141"/>
      <c r="S298" s="141"/>
      <c r="T298" s="141"/>
      <c r="U298" s="141"/>
      <c r="V298" s="141"/>
      <c r="W298" s="141"/>
      <c r="X298" s="142"/>
      <c r="Y298" s="142"/>
      <c r="Z298" s="142"/>
      <c r="AA298" s="142"/>
      <c r="AB298" s="142"/>
    </row>
    <row r="299" spans="1:28" s="62" customFormat="1" ht="15.75" customHeight="1" x14ac:dyDescent="0.25">
      <c r="A299" s="61" t="s">
        <v>541</v>
      </c>
      <c r="E299" s="63"/>
      <c r="F299" s="63"/>
      <c r="G299" s="63"/>
      <c r="H299" s="63"/>
      <c r="I299" s="63"/>
      <c r="J299" s="63"/>
      <c r="K299" s="63"/>
      <c r="L299" s="63"/>
      <c r="M299" s="64"/>
      <c r="N299" s="143"/>
      <c r="O299" s="64"/>
      <c r="P299" s="64"/>
      <c r="Q299" s="64"/>
      <c r="R299" s="64"/>
      <c r="S299" s="64"/>
      <c r="T299" s="64"/>
      <c r="U299" s="64"/>
      <c r="V299" s="64"/>
      <c r="W299" s="64"/>
      <c r="X299" s="65"/>
      <c r="Y299" s="65"/>
      <c r="Z299" s="65"/>
      <c r="AA299" s="65"/>
      <c r="AB299" s="65"/>
    </row>
    <row r="300" spans="1:28" x14ac:dyDescent="0.25">
      <c r="A300" s="61" t="s">
        <v>530</v>
      </c>
      <c r="M300" s="5"/>
      <c r="N300" s="109"/>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177</v>
      </c>
      <c r="B4" s="273"/>
      <c r="C4" s="273"/>
      <c r="D4" s="273"/>
      <c r="E4" s="273"/>
      <c r="F4" s="273"/>
      <c r="G4" s="273"/>
      <c r="H4" s="273"/>
      <c r="I4" s="273"/>
      <c r="J4" s="273"/>
    </row>
    <row r="5" spans="1:15" s="66" customFormat="1" ht="18" customHeight="1" thickBot="1" x14ac:dyDescent="0.3">
      <c r="C5" s="67"/>
      <c r="D5" s="67"/>
      <c r="G5" s="68"/>
      <c r="H5" s="70" t="s">
        <v>1</v>
      </c>
      <c r="I5" s="71" t="s">
        <v>2</v>
      </c>
      <c r="J5" s="72" t="s">
        <v>3</v>
      </c>
    </row>
    <row r="6" spans="1:15" ht="29.25" customHeight="1" x14ac:dyDescent="0.25">
      <c r="A6" s="249"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0"/>
      <c r="B7" s="252"/>
      <c r="C7" s="252"/>
      <c r="D7" s="252"/>
      <c r="E7" s="252"/>
      <c r="F7" s="256"/>
      <c r="G7" s="265"/>
      <c r="H7" s="256"/>
      <c r="I7" s="268"/>
      <c r="J7" s="256"/>
      <c r="K7" s="256"/>
      <c r="L7" s="256"/>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57" t="s">
        <v>172</v>
      </c>
      <c r="B107" s="258"/>
      <c r="C107" s="258"/>
      <c r="D107" s="258"/>
      <c r="E107" s="258"/>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L6:L7"/>
    <mergeCell ref="M6:O6"/>
    <mergeCell ref="A2:J2"/>
    <mergeCell ref="A3:J3"/>
    <mergeCell ref="A4:J4"/>
    <mergeCell ref="A6:A7"/>
    <mergeCell ref="B6:B7"/>
    <mergeCell ref="C6:C7"/>
    <mergeCell ref="D6:D7"/>
    <mergeCell ref="E6:E7"/>
    <mergeCell ref="F6:F7"/>
    <mergeCell ref="G6:G7"/>
    <mergeCell ref="A107:E107"/>
    <mergeCell ref="H6:H7"/>
    <mergeCell ref="I6:I7"/>
    <mergeCell ref="J6:J7"/>
    <mergeCell ref="K6:K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71" t="s">
        <v>0</v>
      </c>
      <c r="B2" s="271"/>
      <c r="C2" s="271"/>
      <c r="D2" s="271"/>
      <c r="E2" s="271"/>
      <c r="F2" s="271"/>
      <c r="G2" s="271"/>
      <c r="H2" s="271"/>
      <c r="I2" s="271"/>
      <c r="J2" s="271"/>
    </row>
    <row r="3" spans="1:15" s="66" customFormat="1" ht="24.95" customHeight="1" x14ac:dyDescent="0.25">
      <c r="A3" s="272" t="s">
        <v>176</v>
      </c>
      <c r="B3" s="272"/>
      <c r="C3" s="272"/>
      <c r="D3" s="272"/>
      <c r="E3" s="272"/>
      <c r="F3" s="272"/>
      <c r="G3" s="272"/>
      <c r="H3" s="272"/>
      <c r="I3" s="272"/>
      <c r="J3" s="272"/>
    </row>
    <row r="4" spans="1:15" s="66" customFormat="1" ht="24.95" customHeight="1" x14ac:dyDescent="0.25">
      <c r="A4" s="273" t="s">
        <v>500</v>
      </c>
      <c r="B4" s="273"/>
      <c r="C4" s="273"/>
      <c r="D4" s="273"/>
      <c r="E4" s="273"/>
      <c r="F4" s="273"/>
      <c r="G4" s="273"/>
      <c r="H4" s="273"/>
      <c r="I4" s="273"/>
      <c r="J4" s="273"/>
    </row>
    <row r="5" spans="1:15" s="66" customFormat="1" ht="18.75" customHeight="1" thickBot="1" x14ac:dyDescent="0.3">
      <c r="C5" s="67"/>
      <c r="D5" s="67"/>
      <c r="G5" s="68"/>
      <c r="H5" s="70" t="s">
        <v>1</v>
      </c>
      <c r="I5" s="71" t="s">
        <v>2</v>
      </c>
      <c r="J5" s="72" t="s">
        <v>3</v>
      </c>
    </row>
    <row r="6" spans="1:15" ht="29.25" customHeight="1" x14ac:dyDescent="0.25">
      <c r="A6" s="251" t="s">
        <v>4</v>
      </c>
      <c r="B6" s="251" t="s">
        <v>5</v>
      </c>
      <c r="C6" s="251" t="s">
        <v>6</v>
      </c>
      <c r="D6" s="251" t="s">
        <v>7</v>
      </c>
      <c r="E6" s="251" t="s">
        <v>8</v>
      </c>
      <c r="F6" s="255" t="s">
        <v>178</v>
      </c>
      <c r="G6" s="264" t="s">
        <v>179</v>
      </c>
      <c r="H6" s="255" t="s">
        <v>180</v>
      </c>
      <c r="I6" s="253" t="s">
        <v>9</v>
      </c>
      <c r="J6" s="255" t="s">
        <v>181</v>
      </c>
      <c r="K6" s="255" t="s">
        <v>182</v>
      </c>
      <c r="L6" s="255" t="s">
        <v>183</v>
      </c>
      <c r="M6" s="269" t="s">
        <v>184</v>
      </c>
      <c r="N6" s="269"/>
      <c r="O6" s="270"/>
    </row>
    <row r="7" spans="1:15" ht="84.75" customHeight="1" thickBot="1" x14ac:dyDescent="0.3">
      <c r="A7" s="252"/>
      <c r="B7" s="252"/>
      <c r="C7" s="252"/>
      <c r="D7" s="252"/>
      <c r="E7" s="252"/>
      <c r="F7" s="256"/>
      <c r="G7" s="265"/>
      <c r="H7" s="256"/>
      <c r="I7" s="268"/>
      <c r="J7" s="256"/>
      <c r="K7" s="256"/>
      <c r="L7" s="256"/>
      <c r="M7" s="147" t="s">
        <v>185</v>
      </c>
      <c r="N7" s="147"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2135218375.3</v>
      </c>
      <c r="K8" s="14">
        <f>+K9+K26</f>
        <v>2135218375.3</v>
      </c>
      <c r="L8" s="14">
        <f>+J8-K8</f>
        <v>0</v>
      </c>
      <c r="M8" s="15">
        <f>+J8/H8</f>
        <v>0.94913416423735952</v>
      </c>
      <c r="N8" s="15">
        <f>+K8/H8</f>
        <v>0.94913416423735952</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8"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8"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9"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9"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9"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70"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70"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8"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9"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8"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9"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253992183.5</v>
      </c>
      <c r="K30" s="159">
        <f t="shared" si="9"/>
        <v>253591200.5</v>
      </c>
      <c r="L30" s="159">
        <f t="shared" si="8"/>
        <v>400983</v>
      </c>
      <c r="M30" s="15">
        <f t="shared" si="0"/>
        <v>0.56567488851014891</v>
      </c>
      <c r="N30" s="15">
        <f t="shared" si="1"/>
        <v>0.56478184522553365</v>
      </c>
      <c r="O30" s="114">
        <f t="shared" si="2"/>
        <v>0.99842127818866522</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9780219515</v>
      </c>
      <c r="K31" s="175">
        <f t="shared" si="10"/>
        <v>9335288855</v>
      </c>
      <c r="L31" s="175">
        <f t="shared" si="8"/>
        <v>444930660</v>
      </c>
      <c r="M31" s="177">
        <f t="shared" si="0"/>
        <v>0.41081056546490813</v>
      </c>
      <c r="N31" s="177">
        <f t="shared" si="1"/>
        <v>0.39212159680250336</v>
      </c>
      <c r="O31" s="178">
        <f t="shared" si="2"/>
        <v>0.95450708858654898</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4257468</v>
      </c>
      <c r="K32" s="159">
        <f t="shared" si="11"/>
        <v>4257468</v>
      </c>
      <c r="L32" s="159">
        <f t="shared" si="8"/>
        <v>0</v>
      </c>
      <c r="M32" s="15">
        <f t="shared" si="0"/>
        <v>1.4710786450142818E-4</v>
      </c>
      <c r="N32" s="15">
        <f t="shared" si="1"/>
        <v>1.4710786450142818E-4</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7">
        <f t="shared" si="2"/>
        <v>1</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7">
        <f t="shared" si="2"/>
        <v>1</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7">
        <f t="shared" si="2"/>
        <v>1</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7">
        <f t="shared" si="2"/>
        <v>1</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9">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83">
        <f>+H59/H137</f>
        <v>7.606013836458062E-7</v>
      </c>
      <c r="J59" s="34">
        <f t="shared" ref="J59:K64" si="26">+J61</f>
        <v>42173</v>
      </c>
      <c r="K59" s="34">
        <f t="shared" si="26"/>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83">
        <f>+H61/H137</f>
        <v>7.606013836458062E-7</v>
      </c>
      <c r="J61" s="34">
        <f t="shared" si="26"/>
        <v>42173</v>
      </c>
      <c r="K61" s="34">
        <f t="shared" si="26"/>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83">
        <f>+H63/H137</f>
        <v>7.606013836458062E-7</v>
      </c>
      <c r="J63" s="34">
        <f t="shared" si="26"/>
        <v>42173</v>
      </c>
      <c r="K63" s="34">
        <f t="shared" si="26"/>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7"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7"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7"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7"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7"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9"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7"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9"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9">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7">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7">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7"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7"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7"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7"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7"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7"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7"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8" t="s">
        <v>188</v>
      </c>
    </row>
    <row r="102" spans="1:15" s="75" customFormat="1" ht="48.75" customHeight="1" x14ac:dyDescent="0.25">
      <c r="A102" s="185"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9"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7">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7">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7">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9">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7">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7">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7">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7">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7">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7">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7">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9">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7">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7">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7">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7">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7">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7">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9">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9">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7">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9">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6">
        <f>+H125/H137</f>
        <v>2.1695472284460951E-5</v>
      </c>
      <c r="J125" s="33">
        <f t="shared" ref="J125:K130" si="76">+J127</f>
        <v>1202947</v>
      </c>
      <c r="K125" s="33">
        <f t="shared" si="76"/>
        <v>1202947</v>
      </c>
      <c r="L125" s="33">
        <f t="shared" si="47"/>
        <v>0</v>
      </c>
      <c r="M125" s="19">
        <f t="shared" si="48"/>
        <v>1</v>
      </c>
      <c r="N125" s="19">
        <f t="shared" si="49"/>
        <v>1</v>
      </c>
      <c r="O125" s="167">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7">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6">
        <f>+H127/H137</f>
        <v>2.1695472284460951E-5</v>
      </c>
      <c r="J127" s="33">
        <f t="shared" si="76"/>
        <v>1202947</v>
      </c>
      <c r="K127" s="33">
        <f t="shared" si="76"/>
        <v>1202947</v>
      </c>
      <c r="L127" s="33">
        <f t="shared" si="47"/>
        <v>0</v>
      </c>
      <c r="M127" s="19">
        <f t="shared" si="48"/>
        <v>1</v>
      </c>
      <c r="N127" s="19">
        <f t="shared" si="49"/>
        <v>1</v>
      </c>
      <c r="O127" s="167">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7">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6">
        <f>+H129/H137</f>
        <v>2.1695472284460951E-5</v>
      </c>
      <c r="J129" s="33">
        <f t="shared" si="76"/>
        <v>1202947</v>
      </c>
      <c r="K129" s="33">
        <f t="shared" si="76"/>
        <v>1202947</v>
      </c>
      <c r="L129" s="33">
        <f t="shared" si="47"/>
        <v>0</v>
      </c>
      <c r="M129" s="19">
        <f t="shared" si="48"/>
        <v>1</v>
      </c>
      <c r="N129" s="19">
        <f t="shared" si="49"/>
        <v>1</v>
      </c>
      <c r="O129" s="167">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7">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7">
        <f>+H131/H137</f>
        <v>2.1695472284460951E-5</v>
      </c>
      <c r="J131" s="28">
        <v>1202947</v>
      </c>
      <c r="K131" s="28">
        <v>1202947</v>
      </c>
      <c r="L131" s="28">
        <f t="shared" si="47"/>
        <v>0</v>
      </c>
      <c r="M131" s="19">
        <f t="shared" si="48"/>
        <v>1</v>
      </c>
      <c r="N131" s="76">
        <f t="shared" si="49"/>
        <v>1</v>
      </c>
      <c r="O131" s="188">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9">
        <f t="shared" si="50"/>
        <v>1</v>
      </c>
    </row>
    <row r="133" spans="1:29" ht="72" customHeight="1" x14ac:dyDescent="0.25">
      <c r="A133" s="85" t="s">
        <v>166</v>
      </c>
      <c r="B133" s="155" t="s">
        <v>67</v>
      </c>
      <c r="C133" s="21">
        <v>54</v>
      </c>
      <c r="D133" s="153"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7">
        <f t="shared" si="50"/>
        <v>1</v>
      </c>
    </row>
    <row r="134" spans="1:29" ht="49.5" customHeight="1" x14ac:dyDescent="0.25">
      <c r="A134" s="85" t="s">
        <v>168</v>
      </c>
      <c r="B134" s="155" t="s">
        <v>67</v>
      </c>
      <c r="C134" s="21">
        <v>54</v>
      </c>
      <c r="D134" s="153"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7">
        <f t="shared" si="50"/>
        <v>1</v>
      </c>
    </row>
    <row r="135" spans="1:29" ht="35.25" customHeight="1" x14ac:dyDescent="0.25">
      <c r="A135" s="85" t="s">
        <v>169</v>
      </c>
      <c r="B135" s="155" t="s">
        <v>67</v>
      </c>
      <c r="C135" s="21">
        <v>54</v>
      </c>
      <c r="D135" s="153"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7">
        <f t="shared" si="50"/>
        <v>1</v>
      </c>
    </row>
    <row r="136" spans="1:29" ht="42.75" customHeight="1" thickBot="1" x14ac:dyDescent="0.3">
      <c r="A136" s="84" t="s">
        <v>171</v>
      </c>
      <c r="B136" s="57" t="s">
        <v>67</v>
      </c>
      <c r="C136" s="189">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9">
        <f t="shared" si="50"/>
        <v>1</v>
      </c>
    </row>
    <row r="137" spans="1:29" s="60" customFormat="1" ht="33" customHeight="1" thickBot="1" x14ac:dyDescent="0.3">
      <c r="A137" s="257" t="s">
        <v>172</v>
      </c>
      <c r="B137" s="258"/>
      <c r="C137" s="258"/>
      <c r="D137" s="258"/>
      <c r="E137" s="258"/>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RESERVAS ENERO 2022</vt:lpstr>
      <vt:lpstr>RESERVAS FEBRERO 2022</vt:lpstr>
      <vt:lpstr>RESERVAS MARZO 2022</vt:lpstr>
      <vt:lpstr>RESERVAS ABRIL 2022</vt:lpstr>
      <vt:lpstr>RESERVAS MAYO 2022</vt:lpstr>
      <vt:lpstr>RESERVAS JUNIO 2022</vt:lpstr>
      <vt:lpstr>RESERVAS JULIO 2022</vt:lpstr>
      <vt:lpstr>CXP ENERO 2022</vt:lpstr>
      <vt:lpstr>CXP FEBRERO 2022</vt:lpstr>
      <vt:lpstr>CXP MARZO 2022</vt:lpstr>
      <vt:lpstr>CXP ABRIL 2022</vt:lpstr>
      <vt:lpstr>CXP MAYO  2022 </vt:lpstr>
      <vt:lpstr>CXP EXCEL JUNIO </vt:lpstr>
      <vt:lpstr>CXP EXCEL JULIO</vt:lpstr>
      <vt:lpstr>'CXP ABRIL 2022'!Área_de_impresión</vt:lpstr>
      <vt:lpstr>'CXP ENERO 2022'!Área_de_impresión</vt:lpstr>
      <vt:lpstr>'CXP EXCEL JULIO'!Área_de_impresión</vt:lpstr>
      <vt:lpstr>'CXP EXCEL JUNIO '!Área_de_impresión</vt:lpstr>
      <vt:lpstr>'CXP FEBRERO 2022'!Área_de_impresión</vt:lpstr>
      <vt:lpstr>'CXP MARZO 2022'!Área_de_impresión</vt:lpstr>
      <vt:lpstr>'CXP MAYO  2022 '!Área_de_impresión</vt:lpstr>
      <vt:lpstr>'GASTOS VIGENCIA ABRIL 2022 '!Área_de_impresión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'RESERVAS ABRIL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'CXP ABRIL 2022'!Títulos_a_imprimir</vt:lpstr>
      <vt:lpstr>'CXP ENERO 2022'!Títulos_a_imprimir</vt:lpstr>
      <vt:lpstr>'CXP EXCEL JULIO'!Títulos_a_imprimir</vt:lpstr>
      <vt:lpstr>'CXP EXCEL JUNIO '!Títulos_a_imprimir</vt:lpstr>
      <vt:lpstr>'CXP FEBRERO 2022'!Títulos_a_imprimir</vt:lpstr>
      <vt:lpstr>'CXP MARZO 2022'!Títulos_a_imprimir</vt:lpstr>
      <vt:lpstr>'CXP MAYO  2022 '!Títulos_a_imprimir</vt:lpstr>
      <vt:lpstr>'GASTOS VIGENCIA ABRIL 2022 '!Títulos_a_imprimir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'RESERVAS ABRIL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2022-08-03T21:28:52Z</cp:lastPrinted>
  <dcterms:created xsi:type="dcterms:W3CDTF">2022-02-10T21:03:41Z</dcterms:created>
  <dcterms:modified xsi:type="dcterms:W3CDTF">2022-08-03T22:46:20Z</dcterms:modified>
</cp:coreProperties>
</file>