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20" windowWidth="15480" windowHeight="11640" tabRatio="901" firstSheet="2" activeTab="2"/>
  </bookViews>
  <sheets>
    <sheet name="Exp. General (1)" sheetId="1" r:id="rId1"/>
    <sheet name="Exp. General (2)" sheetId="32" r:id="rId2"/>
    <sheet name="Exp. General (3)" sheetId="33" r:id="rId3"/>
    <sheet name="Exp. General (4)" sheetId="34" r:id="rId4"/>
    <sheet name="Resumen Exp. Gen" sheetId="28" r:id="rId5"/>
    <sheet name="Exp. Especif (1)" sheetId="14" r:id="rId6"/>
    <sheet name="Exp. Especif (2)" sheetId="35" r:id="rId7"/>
    <sheet name="Exp. Especif (3)" sheetId="36" r:id="rId8"/>
    <sheet name="Exp. Especif (4)" sheetId="37" r:id="rId9"/>
    <sheet name="Resumen Exp. Especifica" sheetId="31" r:id="rId10"/>
    <sheet name="CONSOLIDADO" sheetId="38" r:id="rId11"/>
  </sheets>
  <definedNames>
    <definedName name="_xlnm.Print_Area" localSheetId="10">CONSOLIDADO!$A$1:$F$27</definedName>
    <definedName name="_xlnm.Print_Area" localSheetId="5">'Exp. Especif (1)'!$B$1:$M$27</definedName>
    <definedName name="_xlnm.Print_Area" localSheetId="6">'Exp. Especif (2)'!$B$1:$M$27</definedName>
    <definedName name="_xlnm.Print_Area" localSheetId="7">'Exp. Especif (3)'!$B$2:$M$28</definedName>
    <definedName name="_xlnm.Print_Area" localSheetId="8">'Exp. Especif (4)'!$B$1:$M$31</definedName>
    <definedName name="_xlnm.Print_Area" localSheetId="0">'Exp. General (1)'!$B$1:$O$22</definedName>
    <definedName name="_xlnm.Print_Area" localSheetId="1">'Exp. General (2)'!$B$1:$P$21</definedName>
    <definedName name="_xlnm.Print_Area" localSheetId="2">'Exp. General (3)'!$B$1:$O$27</definedName>
    <definedName name="_xlnm.Print_Area" localSheetId="3">'Exp. General (4)'!$B$3:$O$22</definedName>
    <definedName name="_xlnm.Print_Area" localSheetId="9">'Resumen Exp. Especifica'!$A$1:$F$23</definedName>
    <definedName name="_xlnm.Print_Area" localSheetId="4">'Resumen Exp. Gen'!$A$1:$H$25</definedName>
  </definedNames>
  <calcPr calcId="145621"/>
</workbook>
</file>

<file path=xl/calcChain.xml><?xml version="1.0" encoding="utf-8"?>
<calcChain xmlns="http://schemas.openxmlformats.org/spreadsheetml/2006/main">
  <c r="K14" i="33" l="1"/>
  <c r="M14" i="33" s="1"/>
  <c r="N14" i="33" l="1"/>
  <c r="M17" i="1"/>
  <c r="M8" i="34" l="1"/>
  <c r="M8" i="33"/>
  <c r="K16" i="32"/>
  <c r="M8" i="32"/>
  <c r="M8" i="1"/>
  <c r="J15" i="34" l="1"/>
  <c r="K15" i="34" s="1"/>
  <c r="J13" i="34"/>
  <c r="K13" i="34" s="1"/>
  <c r="K14" i="34" l="1"/>
  <c r="J12" i="34"/>
  <c r="K12" i="34" s="1"/>
  <c r="J11" i="34"/>
  <c r="K11" i="34" s="1"/>
  <c r="K13" i="33"/>
  <c r="M13" i="33" s="1"/>
  <c r="K12" i="33"/>
  <c r="K11" i="33"/>
  <c r="J14" i="32"/>
  <c r="K14" i="32" s="1"/>
  <c r="K13" i="32"/>
  <c r="K12" i="32"/>
  <c r="J11" i="32"/>
  <c r="L16" i="32" s="1"/>
  <c r="E22" i="34"/>
  <c r="D21" i="34"/>
  <c r="E21" i="34" s="1"/>
  <c r="E26" i="33"/>
  <c r="D25" i="33"/>
  <c r="E25" i="33" s="1"/>
  <c r="K21" i="33"/>
  <c r="E21" i="32"/>
  <c r="E20" i="32"/>
  <c r="E22" i="1"/>
  <c r="E21" i="1"/>
  <c r="J15" i="1"/>
  <c r="K15" i="1" s="1"/>
  <c r="J14" i="1"/>
  <c r="K14" i="1" s="1"/>
  <c r="J13" i="1"/>
  <c r="K13" i="1" s="1"/>
  <c r="J12" i="1"/>
  <c r="K12" i="1" s="1"/>
  <c r="M21" i="33" l="1"/>
  <c r="N14" i="32"/>
  <c r="M14" i="32"/>
  <c r="N12" i="1"/>
  <c r="M12" i="1"/>
  <c r="M17" i="34"/>
  <c r="M11" i="34"/>
  <c r="K17" i="34"/>
  <c r="K11" i="32"/>
  <c r="N11" i="34"/>
  <c r="M16" i="32" l="1"/>
  <c r="M11" i="32"/>
  <c r="K17" i="1"/>
</calcChain>
</file>

<file path=xl/sharedStrings.xml><?xml version="1.0" encoding="utf-8"?>
<sst xmlns="http://schemas.openxmlformats.org/spreadsheetml/2006/main" count="495" uniqueCount="134">
  <si>
    <t>EXPERIENCIA GENERAL (1)</t>
  </si>
  <si>
    <t>Objeto y/o Alcance del contrato</t>
  </si>
  <si>
    <t>Fecha de Inicio del Contrato</t>
  </si>
  <si>
    <t>Fecha de Terminación del Contrato</t>
  </si>
  <si>
    <t>% de participación del Líder en la estructura plural anterior</t>
  </si>
  <si>
    <t>País en el que se celebró el contrato</t>
  </si>
  <si>
    <t>Entidad Contratante</t>
  </si>
  <si>
    <t>Valor del Contrato
Pesos</t>
  </si>
  <si>
    <t>Valor del contrato (SMMLV) (2)</t>
  </si>
  <si>
    <t>CUMPLE CON EL OBJETO SOLICITADO</t>
  </si>
  <si>
    <t>% de participación del miembro no Líder del proponente en la estructura plural anterior</t>
  </si>
  <si>
    <t>CUMPLE</t>
  </si>
  <si>
    <t xml:space="preserve">Nombre del Proponente: </t>
  </si>
  <si>
    <t>COLOMBIA</t>
  </si>
  <si>
    <t>INVIAS</t>
  </si>
  <si>
    <t>FORMATO No 6</t>
  </si>
  <si>
    <t>NOTA: CON LA INFORMACION APORTADA EN LA PROPUESTA, LA ENTIDAD VERIFICÓ LA EXPERIENCIA GENERAL  Y SE ENCONTRÓ QUE EL PROPONENTE  CUMPLE</t>
  </si>
  <si>
    <t>IDU</t>
  </si>
  <si>
    <t>AGENCIA NACIONAL DE INFRAESTRUCTURA</t>
  </si>
  <si>
    <t xml:space="preserve"> </t>
  </si>
  <si>
    <t>RESUMEN EVALUACIÓN EXPERIENCIA GENERAL</t>
  </si>
  <si>
    <t>PROPUESTA NÚMERO</t>
  </si>
  <si>
    <t>PROPONENTE</t>
  </si>
  <si>
    <t>EXPERIENCIA GENERAL</t>
  </si>
  <si>
    <t>OBSERVACIONES GENERALES</t>
  </si>
  <si>
    <t>CRITERIO 1</t>
  </si>
  <si>
    <t>CRITERIO 2</t>
  </si>
  <si>
    <t>HÁBIL</t>
  </si>
  <si>
    <t>Criterio 1</t>
  </si>
  <si>
    <t>Criterio 2</t>
  </si>
  <si>
    <t>Criterio 3</t>
  </si>
  <si>
    <t xml:space="preserve">Criterio 4 </t>
  </si>
  <si>
    <t>CONDICION</t>
  </si>
  <si>
    <t>NO CUMPLE</t>
  </si>
  <si>
    <t>NO HÁBIL</t>
  </si>
  <si>
    <t>EXPERIENCIA ESPECÍFICA (1)</t>
  </si>
  <si>
    <t>Miembro del proponente que aporta el contrato</t>
  </si>
  <si>
    <t xml:space="preserve">Valor del contrato </t>
  </si>
  <si>
    <t>SI</t>
  </si>
  <si>
    <t>FORMATO No. 7</t>
  </si>
  <si>
    <t>CONDICION EXPERIENCIA ESPECIFICA :</t>
  </si>
  <si>
    <t>RESUMEN EVALUACIÓN EXPERIENCIA ESPECIFICA</t>
  </si>
  <si>
    <t>EXPERIENCIA ESPECIFICA</t>
  </si>
  <si>
    <t>PROCESO VJ-VGC-LP-001-2013</t>
  </si>
  <si>
    <t xml:space="preserve">
 “SELECCIONAR LA PROPUESTA MÁS FAVORABLE PARA LA ADJUDICACIÓN DE UN (1) CONTRATO DE OBRA PARA LA CONSTRUCCIÓN DEL PUENTE PEATONAL “MERCURIO” INCLUIDO ESTUDIOS Y DISEÑOS EN EL SECTOR DE SOACHA DEL PROYECTO VIAL “BOSA-GRANADA-GIRARDOT”.
</t>
  </si>
  <si>
    <t>CONSORCIO NORTE 2013</t>
  </si>
  <si>
    <t>OSCAR FRANCISCO PUCHANA B.</t>
  </si>
  <si>
    <t>CONTRUCCIONES URIBE URIBE LTDA</t>
  </si>
  <si>
    <t>Costruccion y pavimentacion del puente jorge gaitan Duran en la ciudad de San Jose Cucuta - Norte de Santander</t>
  </si>
  <si>
    <t>Area Metripolitana de Cucuta</t>
  </si>
  <si>
    <t>Construccion de Pavimento rigido Tranversal 6 entre calle 3A y 3; Calle 3 entre carrera 5 y Transversal 6; carrera 5 entre Calle 3 y 5; calle 5 entre carreras 6 y 5; calle 10 entre Transvaresales 6A y carrera 1a; carrera 1 entre calle 10 y hostipal, barrios Jardin y El Carmen del Municipio de Puerto Caicedo - Departamento del Putumayo</t>
  </si>
  <si>
    <t>Alcaldia Municipal Puerto Caicedo Putumayo</t>
  </si>
  <si>
    <t>Obras de terminacion de la construccion y montaje del puente el Tambor de la carretera Villa Garzon San Jose de Fragua ruta 65 codigo 6501</t>
  </si>
  <si>
    <t>Terminacion y construccion puente sobre el rio Tilinguara en la via Condagua - Yunguillo Cod 07266 Municipio de Mocoa - Departamento de Putumayo</t>
  </si>
  <si>
    <t>CUMPLE CONTRATO PUENTES</t>
  </si>
  <si>
    <t>CUMPLE CONTRATO EN INFRAESTRUCTURA</t>
  </si>
  <si>
    <t>CRITERIO 1: SUMAR EN 2 CONTRATOS 150% DEL PRESUPUESTO OFICIAL EN SMLV 2013  =  $ 4.073.865.780   = 6.911 SMLV 2013</t>
  </si>
  <si>
    <t>CRITERIO 2: Una de las obras deberá ser igual o mayor al Cien Por Ciento (100%) del presupuesto oficial, expresado en SMLV del año 2013.     &gt;= 4.607 SMLV 2013</t>
  </si>
  <si>
    <t>Valor Total de Contratos Aportados</t>
  </si>
  <si>
    <t>CONSORCIO ZGS</t>
  </si>
  <si>
    <t>JOSE MARIO GIRALDO ENCIZO</t>
  </si>
  <si>
    <t>Construccion segunda calzada de acceso al barrio el Poblado en el Municipio de Pereira</t>
  </si>
  <si>
    <t>INDUVAL PEREIRA</t>
  </si>
  <si>
    <t>Construccion de puente vehicular sobre el rio Guadualejo Camino la Fe- La Libia Municipio de Betania Departamento de Antioquia</t>
  </si>
  <si>
    <t>CARLOS MARIO ZAPATA RAMIREZ - GUSTAVO SANCHEZ RIOS</t>
  </si>
  <si>
    <t>50% + 50%</t>
  </si>
  <si>
    <t>GUSTAVO SANCHEZ RIOS</t>
  </si>
  <si>
    <t xml:space="preserve">Construccion segunda calzada de acceso al barrio el Poblado grupo 4, interseccion avenida de las americas en el Municipio de Pereira, </t>
  </si>
  <si>
    <t>Interseccion Turin 1 etapa Municipio de Pereira</t>
  </si>
  <si>
    <t>Area Metropolitana Centro Occidente</t>
  </si>
  <si>
    <t>CONSORCIO INTERNACIONAL DE PUENTES</t>
  </si>
  <si>
    <t>SIG SOUTHWESTERN INTERNATIONAL GROUP S.A.</t>
  </si>
  <si>
    <t>Construccion del puemte vehicular sobre la quebrada San Vicentico conuna luz de 16 metros</t>
  </si>
  <si>
    <t>Disprotecnicos Ingenieria Ltda</t>
  </si>
  <si>
    <t>Estudios diseños y construccion del puente vehicular canales</t>
  </si>
  <si>
    <t>Urban Investment International S.A.</t>
  </si>
  <si>
    <t>Ejecucion de la Obra proyecto puente San Martin - Esperanza con una longitud de 195m</t>
  </si>
  <si>
    <t>Asociacion para el Desarrollo Social - ASODESO</t>
  </si>
  <si>
    <t>El diseño, la reconstruccion, la pavimentacion y/o repavimentacion de la via grupo 46 tramo 1 con una longitud de 25,98 km, tramo 2 con una longitud de 7 km en el Departamento de Cundinamarca</t>
  </si>
  <si>
    <t>Consorcio Proyectar</t>
  </si>
  <si>
    <t>CONSORCIO INFRAESTRUCTURA SOACHA</t>
  </si>
  <si>
    <t>YAMILL MONTENEGRO CALDERON</t>
  </si>
  <si>
    <t>Construccion de accesos a barrios y pavimentos locales, programa de pavimientos locales grupo 2: localidades de Antonio Nariño, Ciudad Bolivar, los Martirez, Santafe y Usme en Bogota D.C.</t>
  </si>
  <si>
    <t>INFRAESTRUCTURA NACIONAL LTDA</t>
  </si>
  <si>
    <t>Construccion Puente sobre la quebrada san pedro en la via Rio Viejo - correjimiento de atillo, municipio de Rioviejo Departamento de Bolivar.</t>
  </si>
  <si>
    <t>Fondo Nacional de Caminos Vecinales</t>
  </si>
  <si>
    <t>Construccion del puente vehicular sobre el santa rosa en la via que comunica las veredas del nazareth, el camen y raisal en la localidad de Sumapaz en Bogota</t>
  </si>
  <si>
    <t>SUMAR EN 2 CONTRATOS 150% DEL PRESUPUESTO OFICIAL EN SMLV 2013  =  $ 4.073.865.780   = 6.911 SMLV 2013</t>
  </si>
  <si>
    <t>Una de las obras deberá ser igual o mayor al Cien Por Ciento (100%) del presupuesto oficial, expresado en SMLV del año 2013.     &gt;= 4.607 SMLV 2013</t>
  </si>
  <si>
    <t>Construcción y/o Rehabilitación /o Mejoramiento en puentes vehiculares y/o peatonales.</t>
  </si>
  <si>
    <t>Construcción y/o Rehabilitación /o Mejoramiento de infraestructura vial.</t>
  </si>
  <si>
    <t>Nombre del Proponente:</t>
  </si>
  <si>
    <t>PANAMA</t>
  </si>
  <si>
    <t>CRITERIO 1. Experiencia en Construcción y/o Rehabilitación /o Mejoramiento en puentes vehiculares y/o peatonales en por lo menos tres (3) contratos.</t>
  </si>
  <si>
    <t>CUMPLE CRITERIO</t>
  </si>
  <si>
    <t>Construccion de puentes del programa de audiciencias publicas en el departamento del Vichada modulos 1A y 1B</t>
  </si>
  <si>
    <t xml:space="preserve"> Experiencia en Construcción y/o Rehabilitación /o Mejoramiento en puentes vehiculares y/o peatonales en por lo menos tres (3) contratos.</t>
  </si>
  <si>
    <t>EXPERIENCIA ACREDITADA POR EL PROPONENTE</t>
  </si>
  <si>
    <t xml:space="preserve">PRESUPUESTO OFICIAL </t>
  </si>
  <si>
    <t>SMMLV</t>
  </si>
  <si>
    <t>CRITERIO 1: SUMAR EN 2 CONTRATOS 150% DEL PRESUPUESTO OFICIAL EN SMLV 2013  =  $ 4.073.865.780   =  6.911 SMLV 2013</t>
  </si>
  <si>
    <t>EXPERIENCIA ACREDITADA POR EL  PROPONENTE</t>
  </si>
  <si>
    <t>OBSERVACIONES</t>
  </si>
  <si>
    <t>Interseccion Turin I. Etapa Municipio de Pereira</t>
  </si>
  <si>
    <t>AREA METROPOLITANA CENTRO OCCIDENTE</t>
  </si>
  <si>
    <t>CRITERIO 3</t>
  </si>
  <si>
    <t>CRITERIO 4</t>
  </si>
  <si>
    <t xml:space="preserve">CONSOLIDADO EXPERIENCIA </t>
  </si>
  <si>
    <t>EVALUACION TECNICA</t>
  </si>
  <si>
    <t>COMITÉ EVALUADOR (COMPONENTE TECNICO)</t>
  </si>
  <si>
    <t>LUIS FERNANDO CASTAÑO SUÁREZ</t>
  </si>
  <si>
    <t>ALFREDO CAMACHO SALAS</t>
  </si>
  <si>
    <t>NO APORTA CERTIFICACION DEL CONTRATO INVIAS, DOCUMENTO OBLIGATORIO DE ACUERDO AL NUMERAL 5.3.1.3. DEL PLIEGO DE CONDICIONES - "Acreditación de la experiencia" DEL PLIEGO DE CONDICIONES</t>
  </si>
  <si>
    <t>AREA METROPOLITANA DE CÚCUTA</t>
  </si>
  <si>
    <t>DINGENIERIA LTDA.</t>
  </si>
  <si>
    <t>URBAN INVESTMENT INTERNATIONAL S.A.</t>
  </si>
  <si>
    <t>ASOCIACIÓN PARA EL DESARROLLO SOCIAL - ASODESO</t>
  </si>
  <si>
    <t>FONDO NACIONAL DE CAMINOS VECINALES</t>
  </si>
  <si>
    <t>LA CERTIFICACION APORTADA A FOLIO 84 NO PRESENTA APOSTILLE, REQUISITO OBLIGATORIO DE ACUERDO AL NUMERAL 2.4.2. DEL PLIEGO DE CONDICIONES "Documentos expedidos en el extranjero"</t>
  </si>
  <si>
    <t>NO APORTA CERTIFICACION DEL CONTRATO INVIAS, DOCUMENTO OBLIGATORIO DE ACUERDO AL NUMERAL 5.3.1.3. DEL PLIEGO DE CONDICIONES - "Acreditación de la experiencia"</t>
  </si>
  <si>
    <t>NO</t>
  </si>
  <si>
    <r>
      <t>LA CERTIFICACION APORTADA NO PRESENTA APOSTILLE, REQUISITO OBLIGATORIO DE ACUERDO AL NUMERAL 2.4.2.  DEL PLIEGO DE CONDICIONES</t>
    </r>
    <r>
      <rPr>
        <i/>
        <sz val="8"/>
        <rFont val="Arial"/>
        <family val="2"/>
      </rPr>
      <t>"DOCUMENTOS EXPEDIDOS EN EL EXTRANJERO"</t>
    </r>
  </si>
  <si>
    <r>
      <t xml:space="preserve">NO APORTA CERTIFICACION DEL CONTRATO INVIAS, DOCUMENTO OBLIGATORIO DE ACUERDO AL NUMERAL 5.3.1.3. DEL PLIEGO DE CONDICIONES - </t>
    </r>
    <r>
      <rPr>
        <i/>
        <sz val="8"/>
        <rFont val="Arial"/>
        <family val="2"/>
      </rPr>
      <t>"ACREDITACIÓN DE LA EXPERIENCIA"</t>
    </r>
    <r>
      <rPr>
        <sz val="8"/>
        <rFont val="Arial"/>
        <family val="2"/>
      </rPr>
      <t xml:space="preserve"> </t>
    </r>
  </si>
  <si>
    <t xml:space="preserve">EN EJERCICIO DE LA POTESTAD DE VERIFICACIÓN PREVISTA EN EL NUMERAL 2.9 DEL PLIEGO DE CONDICIONES, LA AGENCIA SOLICITO INFORMACIÓN AL INSTITUTO NACIONAL DE VIAS - INVIAS, RESPECTO DE ESTE CONTRATO. </t>
  </si>
  <si>
    <t>EL INVIAS CERTIFICÓ EL CONTRATISTA, OBJETO, PLAZO, VALOR Y FECHAS DE INICO Y TERMINACIÓN DEL CONTRATO 1668 DE 2005 SUSCRITO CON EL CONSORCIO PROYECTAR, QUE EN SU OBJETO COINCIDE PLENAMENTE CON EL CONTRATO REPORTADO POR EL PROPONENTE.</t>
  </si>
  <si>
    <t xml:space="preserve">CONSTA ADEMÁS EN LOS DOCUMENTOS APORTADOS POR EL INVIAS EN LA CLÁUSULA DECIMO SÉPTIMA "CESIÓN Y SUBCONTRATOS" QUE CUALQUIER CESIÓN O SUBCONTRATACIÓN DEBÍA CONTAR CON EL CONSENTIMIENTO PREVIO Y ESCRITO DEL INSTITUTO Y DE ACUERDO CON LA CERTIFICACIÓN, EN LA EJECUCIÓN DE ESTE CONTRATO EL INVIAS NO AUTORIZÓ CESIONES TOTALES O PARCIALES DE LOS DERECHOS CONTRACTUALES ADQUIRIDOS POR EL CONSORCIO PROYECTAR. </t>
  </si>
  <si>
    <t>ASÍ MISMO SE ADVIERTE EL INCUMPLIMIENTO DEL CONTRATO POR PARTE DEL CONSORCIO PROYECTAR,, CON UN VALOR EJECUTADO DE $ 6.356'155.536  Y FECHA DE TERMINACIÓN FINAL EL 8 DE AGOSTO DE 2008</t>
  </si>
  <si>
    <t>EL PROPONENTE PRESENTA A FOLIOS 99 A 111 ACTA DE RECIBO FINAL DE OBRA Y CONTRATO SUSCRITO CON EL CONSORCIO PROYECTAR, EN CUANTÍA DE $ 7.119'682.483, CON FECHA DE INICIO 31 DE ENERO DE 2008 Y FECHA DE TERMINACIÓN 18 DE FEBRERO DE 2009.</t>
  </si>
  <si>
    <t>WILSON FABIAN PÉREZ GÓMEZ</t>
  </si>
  <si>
    <t>WILSON FABIÁN PÉREZ GÓMEZ</t>
  </si>
  <si>
    <t>RECHAZADO</t>
  </si>
  <si>
    <t>ASÍ MISMO SE ADVIERTE EL INCUMPLIMIENTO DEL CONTRATO POR PARTE DEL CONSORCIO PROYECTAR, CON UN VALOR EJECUTADO DE $ 6.356'155.536  Y FECHA DE TERMINACIÓN FINAL EL 8 DE AGOSTO DE 2008</t>
  </si>
  <si>
    <t>NOTA: LA CERTIFICACION APORTADA NO PRESENTA APOSTILLE, REQUISITO OBLIGATORIO DE ACUERDO AL NUMERAL 2.4.2.  DEL PLIEGO DE CONDICIONES "Documentos expedidos en el extranjero"</t>
  </si>
  <si>
    <t>NOTA: CON LA INFORMACION APORTADA EN LA PROPUESTA, LA ENTIDAD VERIFICÓ LA EXPERIENCIA GENERAL  Y DE ACUERDO CON LAS OBSERVACIONES ANOTADAS, LA PROPUESTA SE RECHAZA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</si>
</sst>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(&quot;$&quot;\ * #,##0.00_);_(&quot;$&quot;\ * \(#,##0.00\);_(&quot;$&quot;\ * &quot;-&quot;??_);_(@_)"/>
    <numFmt numFmtId="43" formatCode="_(* #,##0.00_);_(* \(#,##0.00\);_(* &quot;-&quot;??_);_(@_)"/>
    <numFmt numFmtId="164" formatCode="_-* #,##0.00\ _€_-;\-* #,##0.00\ _€_-;_-* &quot;-&quot;??\ _€_-;_-@_-"/>
    <numFmt numFmtId="165" formatCode="_(&quot;$&quot;* #,##0.00_);_(&quot;$&quot;* \(#,##0.00\);_(&quot;$&quot;* &quot;-&quot;??_);_(@_)"/>
    <numFmt numFmtId="166" formatCode="_ * #,##0.00_ ;_ * \-#,##0.00_ ;_ * &quot;-&quot;??_ ;_ @_ "/>
    <numFmt numFmtId="167" formatCode="_ [$€-2]\ * #,##0.00_ ;_ [$€-2]\ * \-#,##0.00_ ;_ [$€-2]\ * &quot;-&quot;??_ "/>
    <numFmt numFmtId="168" formatCode="_-[$$-240A]\ * #,##0.00_ ;_-[$$-240A]\ * \-#,##0.00\ ;_-[$$-240A]\ * &quot;-&quot;??_ ;_-@_ "/>
    <numFmt numFmtId="169" formatCode="_(* #,##0_);_(* \(#,##0\);_(* &quot;-&quot;??_);_(@_)"/>
  </numFmts>
  <fonts count="3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10"/>
      <name val="Times New Roman"/>
      <family val="1"/>
    </font>
    <font>
      <sz val="10"/>
      <color theme="1"/>
      <name val="Arial"/>
      <family val="2"/>
    </font>
    <font>
      <b/>
      <sz val="10"/>
      <name val="Arial"/>
      <family val="2"/>
    </font>
    <font>
      <sz val="11"/>
      <color indexed="8"/>
      <name val="Calibri"/>
      <family val="2"/>
    </font>
    <font>
      <sz val="12"/>
      <color theme="1"/>
      <name val="Calibri"/>
      <family val="2"/>
    </font>
    <font>
      <sz val="12"/>
      <color indexed="8"/>
      <name val="Calibri"/>
      <family val="2"/>
    </font>
    <font>
      <b/>
      <sz val="12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10"/>
      <name val="Arial Narrow"/>
      <family val="2"/>
    </font>
    <font>
      <sz val="11"/>
      <name val="Arial"/>
      <family val="2"/>
    </font>
    <font>
      <b/>
      <sz val="12"/>
      <color rgb="FF3F3F3F"/>
      <name val="Calibri"/>
      <family val="2"/>
    </font>
    <font>
      <sz val="11"/>
      <color theme="1"/>
      <name val="Arial"/>
      <family val="2"/>
    </font>
    <font>
      <sz val="9"/>
      <name val="Arial"/>
      <family val="2"/>
    </font>
    <font>
      <b/>
      <u/>
      <sz val="14"/>
      <name val="Times New Roman"/>
      <family val="1"/>
    </font>
    <font>
      <b/>
      <sz val="11"/>
      <color theme="1"/>
      <name val="Times New Roman"/>
      <family val="1"/>
    </font>
    <font>
      <sz val="10"/>
      <name val="Arial"/>
    </font>
    <font>
      <b/>
      <sz val="12"/>
      <name val="Cambria"/>
      <family val="1"/>
    </font>
    <font>
      <sz val="12"/>
      <color theme="0"/>
      <name val="Arial Unicode MS"/>
      <family val="2"/>
    </font>
    <font>
      <b/>
      <sz val="8"/>
      <name val="Arial"/>
      <family val="2"/>
    </font>
    <font>
      <sz val="10"/>
      <color theme="0"/>
      <name val="Arial"/>
      <family val="2"/>
    </font>
    <font>
      <i/>
      <sz val="8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rgb="FFFF00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05">
    <xf numFmtId="0" fontId="0" fillId="0" borderId="0"/>
    <xf numFmtId="43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4" fontId="11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2" fillId="0" borderId="0"/>
    <xf numFmtId="0" fontId="2" fillId="0" borderId="0"/>
    <xf numFmtId="9" fontId="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2" fillId="0" borderId="0"/>
    <xf numFmtId="167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4" fontId="1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3" fillId="0" borderId="0"/>
    <xf numFmtId="0" fontId="12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5" borderId="15" applyNumberFormat="0" applyFont="0" applyAlignment="0" applyProtection="0"/>
    <xf numFmtId="0" fontId="13" fillId="5" borderId="15" applyNumberFormat="0" applyFont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9" fillId="4" borderId="14" applyNumberFormat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4" fontId="24" fillId="0" borderId="0" applyFont="0" applyFill="0" applyBorder="0" applyAlignment="0" applyProtection="0"/>
  </cellStyleXfs>
  <cellXfs count="258">
    <xf numFmtId="0" fontId="0" fillId="0" borderId="0" xfId="0"/>
    <xf numFmtId="0" fontId="5" fillId="0" borderId="0" xfId="3" applyFont="1" applyAlignment="1">
      <alignment horizontal="center" vertical="center"/>
    </xf>
    <xf numFmtId="0" fontId="5" fillId="0" borderId="0" xfId="3" applyFont="1" applyAlignment="1">
      <alignment horizontal="left" vertical="center"/>
    </xf>
    <xf numFmtId="0" fontId="9" fillId="0" borderId="5" xfId="0" applyFont="1" applyBorder="1" applyAlignment="1">
      <alignment wrapText="1"/>
    </xf>
    <xf numFmtId="0" fontId="8" fillId="0" borderId="0" xfId="3" applyFont="1" applyBorder="1" applyAlignment="1">
      <alignment horizontal="center" vertical="center"/>
    </xf>
    <xf numFmtId="0" fontId="0" fillId="0" borderId="0" xfId="0" applyBorder="1"/>
    <xf numFmtId="0" fontId="8" fillId="3" borderId="0" xfId="3" applyFont="1" applyFill="1" applyBorder="1" applyAlignment="1">
      <alignment horizontal="center" vertical="center" wrapText="1"/>
    </xf>
    <xf numFmtId="0" fontId="7" fillId="2" borderId="13" xfId="3" applyFont="1" applyFill="1" applyBorder="1" applyAlignment="1">
      <alignment horizontal="center" vertical="center" wrapText="1"/>
    </xf>
    <xf numFmtId="168" fontId="6" fillId="0" borderId="8" xfId="1" applyNumberFormat="1" applyFont="1" applyBorder="1" applyAlignment="1">
      <alignment horizontal="center" vertical="center"/>
    </xf>
    <xf numFmtId="0" fontId="6" fillId="0" borderId="8" xfId="3" applyFont="1" applyBorder="1" applyAlignment="1">
      <alignment horizontal="center" vertical="center"/>
    </xf>
    <xf numFmtId="9" fontId="6" fillId="0" borderId="8" xfId="2" applyFont="1" applyBorder="1" applyAlignment="1">
      <alignment horizontal="center" vertical="center"/>
    </xf>
    <xf numFmtId="0" fontId="6" fillId="0" borderId="8" xfId="3" applyFont="1" applyBorder="1" applyAlignment="1">
      <alignment horizontal="center" vertical="center" wrapText="1"/>
    </xf>
    <xf numFmtId="9" fontId="6" fillId="0" borderId="5" xfId="2" applyFont="1" applyBorder="1" applyAlignment="1">
      <alignment horizontal="center" vertical="center"/>
    </xf>
    <xf numFmtId="14" fontId="6" fillId="0" borderId="8" xfId="3" applyNumberFormat="1" applyFont="1" applyBorder="1" applyAlignment="1">
      <alignment horizontal="center" vertical="center"/>
    </xf>
    <xf numFmtId="0" fontId="10" fillId="0" borderId="0" xfId="0" applyFont="1"/>
    <xf numFmtId="0" fontId="18" fillId="0" borderId="8" xfId="3" applyFont="1" applyFill="1" applyBorder="1" applyAlignment="1">
      <alignment horizontal="left" vertical="center" wrapText="1"/>
    </xf>
    <xf numFmtId="0" fontId="18" fillId="0" borderId="5" xfId="3" applyFont="1" applyFill="1" applyBorder="1" applyAlignment="1">
      <alignment horizontal="left" vertical="center" wrapText="1"/>
    </xf>
    <xf numFmtId="0" fontId="18" fillId="0" borderId="8" xfId="3" applyFont="1" applyBorder="1" applyAlignment="1">
      <alignment horizontal="center" vertical="center"/>
    </xf>
    <xf numFmtId="0" fontId="3" fillId="0" borderId="0" xfId="3"/>
    <xf numFmtId="0" fontId="22" fillId="0" borderId="0" xfId="3" applyFont="1" applyFill="1" applyAlignment="1">
      <alignment vertical="center"/>
    </xf>
    <xf numFmtId="0" fontId="5" fillId="0" borderId="0" xfId="3" applyFont="1" applyAlignment="1">
      <alignment horizontal="center" vertical="center"/>
    </xf>
    <xf numFmtId="0" fontId="5" fillId="0" borderId="0" xfId="3" applyFont="1" applyAlignment="1">
      <alignment horizontal="left" vertical="center"/>
    </xf>
    <xf numFmtId="0" fontId="6" fillId="2" borderId="1" xfId="3" applyFont="1" applyFill="1" applyBorder="1" applyAlignment="1">
      <alignment horizontal="center" vertical="center"/>
    </xf>
    <xf numFmtId="0" fontId="7" fillId="2" borderId="2" xfId="3" applyFont="1" applyFill="1" applyBorder="1" applyAlignment="1">
      <alignment horizontal="center" vertical="center" wrapText="1"/>
    </xf>
    <xf numFmtId="0" fontId="7" fillId="2" borderId="3" xfId="3" applyFont="1" applyFill="1" applyBorder="1" applyAlignment="1">
      <alignment horizontal="center" vertical="center" wrapText="1"/>
    </xf>
    <xf numFmtId="0" fontId="7" fillId="0" borderId="7" xfId="3" applyFont="1" applyBorder="1" applyAlignment="1">
      <alignment horizontal="center" vertical="center"/>
    </xf>
    <xf numFmtId="0" fontId="7" fillId="0" borderId="10" xfId="3" applyFont="1" applyBorder="1" applyAlignment="1">
      <alignment horizontal="center" vertical="center"/>
    </xf>
    <xf numFmtId="0" fontId="18" fillId="0" borderId="11" xfId="3" applyFont="1" applyBorder="1" applyAlignment="1">
      <alignment horizontal="center" vertical="center"/>
    </xf>
    <xf numFmtId="0" fontId="7" fillId="0" borderId="0" xfId="3" applyFont="1" applyBorder="1" applyAlignment="1">
      <alignment horizontal="center" vertical="center"/>
    </xf>
    <xf numFmtId="0" fontId="6" fillId="0" borderId="0" xfId="3" applyFont="1" applyBorder="1" applyAlignment="1">
      <alignment vertical="center"/>
    </xf>
    <xf numFmtId="0" fontId="18" fillId="0" borderId="0" xfId="3" applyFont="1"/>
    <xf numFmtId="0" fontId="6" fillId="0" borderId="0" xfId="3" applyFont="1" applyAlignment="1">
      <alignment vertical="center"/>
    </xf>
    <xf numFmtId="168" fontId="20" fillId="0" borderId="11" xfId="51" applyNumberFormat="1" applyFont="1" applyBorder="1" applyAlignment="1">
      <alignment horizontal="center" vertical="center" wrapText="1"/>
    </xf>
    <xf numFmtId="0" fontId="3" fillId="0" borderId="0" xfId="0" applyFont="1"/>
    <xf numFmtId="168" fontId="20" fillId="0" borderId="8" xfId="51" applyNumberFormat="1" applyFont="1" applyBorder="1" applyAlignment="1">
      <alignment horizontal="center" vertical="center" wrapText="1"/>
    </xf>
    <xf numFmtId="0" fontId="3" fillId="0" borderId="0" xfId="3"/>
    <xf numFmtId="0" fontId="12" fillId="0" borderId="0" xfId="51"/>
    <xf numFmtId="0" fontId="17" fillId="0" borderId="0" xfId="3" applyFont="1" applyProtection="1">
      <protection hidden="1"/>
    </xf>
    <xf numFmtId="168" fontId="6" fillId="0" borderId="0" xfId="3" applyNumberFormat="1" applyFont="1" applyBorder="1" applyAlignment="1">
      <alignment vertical="center"/>
    </xf>
    <xf numFmtId="0" fontId="16" fillId="0" borderId="11" xfId="3" applyFont="1" applyBorder="1" applyAlignment="1">
      <alignment horizontal="center" vertical="center"/>
    </xf>
    <xf numFmtId="0" fontId="16" fillId="0" borderId="18" xfId="3" applyFont="1" applyBorder="1" applyAlignment="1">
      <alignment horizontal="center" vertical="center"/>
    </xf>
    <xf numFmtId="0" fontId="18" fillId="0" borderId="4" xfId="3" applyFont="1" applyBorder="1" applyAlignment="1">
      <alignment horizontal="center" vertical="center"/>
    </xf>
    <xf numFmtId="0" fontId="21" fillId="0" borderId="5" xfId="3" applyFont="1" applyBorder="1" applyAlignment="1">
      <alignment horizontal="center" vertical="center"/>
    </xf>
    <xf numFmtId="0" fontId="15" fillId="0" borderId="6" xfId="3" applyFont="1" applyBorder="1" applyAlignment="1">
      <alignment horizontal="center" vertical="center" wrapText="1"/>
    </xf>
    <xf numFmtId="0" fontId="18" fillId="0" borderId="7" xfId="3" applyFont="1" applyBorder="1" applyAlignment="1">
      <alignment horizontal="center" vertical="center"/>
    </xf>
    <xf numFmtId="0" fontId="21" fillId="0" borderId="8" xfId="3" applyFont="1" applyBorder="1" applyAlignment="1">
      <alignment horizontal="center" vertical="center"/>
    </xf>
    <xf numFmtId="0" fontId="5" fillId="0" borderId="0" xfId="3" applyFont="1" applyAlignment="1">
      <alignment horizontal="left" vertical="center"/>
    </xf>
    <xf numFmtId="0" fontId="5" fillId="0" borderId="0" xfId="3" applyFont="1" applyAlignment="1">
      <alignment horizontal="left" vertical="center"/>
    </xf>
    <xf numFmtId="0" fontId="8" fillId="0" borderId="0" xfId="3" applyFont="1" applyBorder="1" applyAlignment="1">
      <alignment horizontal="center" vertical="center" wrapText="1"/>
    </xf>
    <xf numFmtId="0" fontId="9" fillId="0" borderId="0" xfId="0" applyFont="1" applyBorder="1" applyAlignment="1">
      <alignment wrapText="1"/>
    </xf>
    <xf numFmtId="14" fontId="6" fillId="0" borderId="0" xfId="3" applyNumberFormat="1" applyFont="1" applyBorder="1" applyAlignment="1">
      <alignment horizontal="center" vertical="center"/>
    </xf>
    <xf numFmtId="9" fontId="6" fillId="0" borderId="0" xfId="2" applyFont="1" applyBorder="1" applyAlignment="1">
      <alignment horizontal="center" vertical="center"/>
    </xf>
    <xf numFmtId="0" fontId="6" fillId="0" borderId="0" xfId="3" applyFont="1" applyBorder="1" applyAlignment="1">
      <alignment horizontal="center" vertical="center"/>
    </xf>
    <xf numFmtId="0" fontId="6" fillId="0" borderId="0" xfId="3" applyFont="1" applyBorder="1" applyAlignment="1">
      <alignment horizontal="center" vertical="center" wrapText="1"/>
    </xf>
    <xf numFmtId="0" fontId="8" fillId="0" borderId="0" xfId="3" applyFont="1" applyBorder="1" applyAlignment="1">
      <alignment horizontal="left" vertical="center"/>
    </xf>
    <xf numFmtId="0" fontId="8" fillId="0" borderId="0" xfId="3" applyFont="1" applyBorder="1" applyAlignment="1">
      <alignment horizontal="left" vertical="center"/>
    </xf>
    <xf numFmtId="0" fontId="5" fillId="0" borderId="0" xfId="3" applyFont="1" applyAlignment="1">
      <alignment horizontal="left" vertical="center"/>
    </xf>
    <xf numFmtId="0" fontId="9" fillId="0" borderId="8" xfId="0" applyFont="1" applyBorder="1" applyAlignment="1">
      <alignment vertical="center" wrapText="1"/>
    </xf>
    <xf numFmtId="0" fontId="6" fillId="2" borderId="26" xfId="3" applyFont="1" applyFill="1" applyBorder="1" applyAlignment="1">
      <alignment horizontal="center" vertical="center"/>
    </xf>
    <xf numFmtId="0" fontId="7" fillId="2" borderId="27" xfId="3" applyFont="1" applyFill="1" applyBorder="1" applyAlignment="1">
      <alignment horizontal="center" vertical="center" wrapText="1"/>
    </xf>
    <xf numFmtId="0" fontId="8" fillId="0" borderId="8" xfId="3" applyFont="1" applyBorder="1" applyAlignment="1">
      <alignment horizontal="center" vertical="center" wrapText="1"/>
    </xf>
    <xf numFmtId="0" fontId="0" fillId="0" borderId="9" xfId="0" applyBorder="1"/>
    <xf numFmtId="0" fontId="8" fillId="0" borderId="11" xfId="3" applyFont="1" applyBorder="1" applyAlignment="1">
      <alignment horizontal="center" vertical="center" wrapText="1"/>
    </xf>
    <xf numFmtId="0" fontId="9" fillId="0" borderId="11" xfId="0" applyFont="1" applyBorder="1" applyAlignment="1">
      <alignment vertical="center" wrapText="1"/>
    </xf>
    <xf numFmtId="14" fontId="6" fillId="0" borderId="11" xfId="3" applyNumberFormat="1" applyFont="1" applyBorder="1" applyAlignment="1">
      <alignment horizontal="center" vertical="center"/>
    </xf>
    <xf numFmtId="9" fontId="6" fillId="0" borderId="11" xfId="2" applyFont="1" applyBorder="1" applyAlignment="1">
      <alignment horizontal="center" vertical="center"/>
    </xf>
    <xf numFmtId="0" fontId="6" fillId="0" borderId="11" xfId="3" applyFont="1" applyBorder="1" applyAlignment="1">
      <alignment horizontal="center" vertical="center"/>
    </xf>
    <xf numFmtId="0" fontId="6" fillId="0" borderId="11" xfId="3" applyFont="1" applyBorder="1" applyAlignment="1">
      <alignment horizontal="center" vertical="center" wrapText="1"/>
    </xf>
    <xf numFmtId="168" fontId="6" fillId="0" borderId="11" xfId="1" applyNumberFormat="1" applyFont="1" applyBorder="1" applyAlignment="1">
      <alignment horizontal="center" vertical="center"/>
    </xf>
    <xf numFmtId="0" fontId="8" fillId="0" borderId="5" xfId="3" applyFont="1" applyBorder="1" applyAlignment="1">
      <alignment horizontal="center" vertical="center" wrapText="1"/>
    </xf>
    <xf numFmtId="14" fontId="6" fillId="0" borderId="5" xfId="3" applyNumberFormat="1" applyFont="1" applyBorder="1" applyAlignment="1">
      <alignment horizontal="center" vertical="center"/>
    </xf>
    <xf numFmtId="0" fontId="6" fillId="0" borderId="5" xfId="3" applyFont="1" applyBorder="1" applyAlignment="1">
      <alignment horizontal="center" vertical="center" wrapText="1"/>
    </xf>
    <xf numFmtId="0" fontId="0" fillId="0" borderId="12" xfId="0" applyBorder="1"/>
    <xf numFmtId="0" fontId="5" fillId="0" borderId="0" xfId="3" applyFont="1" applyAlignment="1">
      <alignment vertical="center"/>
    </xf>
    <xf numFmtId="0" fontId="23" fillId="7" borderId="0" xfId="3" applyFont="1" applyFill="1" applyBorder="1" applyAlignment="1"/>
    <xf numFmtId="0" fontId="5" fillId="0" borderId="0" xfId="3" applyFont="1" applyAlignment="1">
      <alignment horizontal="center" vertical="center"/>
    </xf>
    <xf numFmtId="0" fontId="23" fillId="6" borderId="0" xfId="3" applyFont="1" applyFill="1" applyBorder="1" applyAlignment="1"/>
    <xf numFmtId="0" fontId="10" fillId="0" borderId="5" xfId="3" applyFont="1" applyBorder="1" applyAlignment="1">
      <alignment horizontal="center" vertical="center" wrapText="1"/>
    </xf>
    <xf numFmtId="0" fontId="10" fillId="0" borderId="0" xfId="3" applyFont="1" applyAlignment="1">
      <alignment horizontal="center"/>
    </xf>
    <xf numFmtId="43" fontId="14" fillId="8" borderId="37" xfId="1" applyFont="1" applyFill="1" applyBorder="1" applyAlignment="1">
      <alignment horizontal="center"/>
    </xf>
    <xf numFmtId="169" fontId="14" fillId="8" borderId="24" xfId="1" applyNumberFormat="1" applyFont="1" applyFill="1" applyBorder="1" applyAlignment="1"/>
    <xf numFmtId="0" fontId="26" fillId="0" borderId="0" xfId="0" applyFont="1"/>
    <xf numFmtId="0" fontId="8" fillId="9" borderId="16" xfId="3" applyFont="1" applyFill="1" applyBorder="1" applyAlignment="1">
      <alignment horizontal="center" vertical="center" wrapText="1"/>
    </xf>
    <xf numFmtId="4" fontId="10" fillId="9" borderId="6" xfId="0" applyNumberFormat="1" applyFont="1" applyFill="1" applyBorder="1" applyAlignment="1">
      <alignment horizontal="center" vertical="center"/>
    </xf>
    <xf numFmtId="0" fontId="10" fillId="9" borderId="7" xfId="0" applyFont="1" applyFill="1" applyBorder="1" applyAlignment="1">
      <alignment horizontal="center"/>
    </xf>
    <xf numFmtId="0" fontId="10" fillId="9" borderId="10" xfId="0" applyFont="1" applyFill="1" applyBorder="1" applyAlignment="1">
      <alignment horizontal="center"/>
    </xf>
    <xf numFmtId="0" fontId="9" fillId="0" borderId="5" xfId="0" applyFont="1" applyBorder="1" applyAlignment="1">
      <alignment vertical="center" wrapText="1"/>
    </xf>
    <xf numFmtId="0" fontId="27" fillId="0" borderId="9" xfId="0" applyFont="1" applyBorder="1" applyAlignment="1">
      <alignment vertical="center" wrapText="1"/>
    </xf>
    <xf numFmtId="0" fontId="7" fillId="0" borderId="4" xfId="3" applyFont="1" applyBorder="1" applyAlignment="1">
      <alignment horizontal="center" vertical="center"/>
    </xf>
    <xf numFmtId="168" fontId="20" fillId="0" borderId="5" xfId="51" applyNumberFormat="1" applyFont="1" applyBorder="1" applyAlignment="1">
      <alignment horizontal="center" vertical="center" wrapText="1"/>
    </xf>
    <xf numFmtId="0" fontId="18" fillId="0" borderId="5" xfId="3" applyFont="1" applyBorder="1" applyAlignment="1">
      <alignment horizontal="center" vertical="center"/>
    </xf>
    <xf numFmtId="0" fontId="0" fillId="0" borderId="6" xfId="0" applyBorder="1"/>
    <xf numFmtId="0" fontId="18" fillId="0" borderId="10" xfId="3" applyFont="1" applyBorder="1" applyAlignment="1">
      <alignment horizontal="center" vertical="center"/>
    </xf>
    <xf numFmtId="0" fontId="18" fillId="0" borderId="11" xfId="3" applyFont="1" applyFill="1" applyBorder="1" applyAlignment="1">
      <alignment horizontal="left" vertical="center" wrapText="1"/>
    </xf>
    <xf numFmtId="0" fontId="21" fillId="0" borderId="11" xfId="3" applyFont="1" applyBorder="1" applyAlignment="1">
      <alignment horizontal="center" vertical="center"/>
    </xf>
    <xf numFmtId="0" fontId="15" fillId="0" borderId="12" xfId="3" applyFont="1" applyBorder="1" applyAlignment="1">
      <alignment horizontal="center" vertical="center"/>
    </xf>
    <xf numFmtId="0" fontId="17" fillId="0" borderId="0" xfId="3" applyFont="1" applyAlignment="1" applyProtection="1">
      <alignment vertical="top" wrapText="1"/>
      <protection hidden="1"/>
    </xf>
    <xf numFmtId="169" fontId="28" fillId="0" borderId="0" xfId="1" applyNumberFormat="1" applyFont="1"/>
    <xf numFmtId="0" fontId="28" fillId="0" borderId="0" xfId="0" applyFont="1"/>
    <xf numFmtId="0" fontId="10" fillId="0" borderId="5" xfId="3" applyFont="1" applyBorder="1" applyAlignment="1">
      <alignment horizontal="center" vertical="center"/>
    </xf>
    <xf numFmtId="0" fontId="8" fillId="10" borderId="4" xfId="3" applyFont="1" applyFill="1" applyBorder="1" applyAlignment="1">
      <alignment horizontal="center" vertical="center"/>
    </xf>
    <xf numFmtId="0" fontId="8" fillId="10" borderId="5" xfId="3" applyFont="1" applyFill="1" applyBorder="1" applyAlignment="1">
      <alignment horizontal="center" vertical="center" wrapText="1"/>
    </xf>
    <xf numFmtId="0" fontId="9" fillId="10" borderId="5" xfId="0" applyFont="1" applyFill="1" applyBorder="1" applyAlignment="1">
      <alignment wrapText="1"/>
    </xf>
    <xf numFmtId="14" fontId="6" fillId="10" borderId="5" xfId="3" applyNumberFormat="1" applyFont="1" applyFill="1" applyBorder="1" applyAlignment="1">
      <alignment horizontal="center" vertical="center"/>
    </xf>
    <xf numFmtId="9" fontId="6" fillId="10" borderId="5" xfId="2" applyFont="1" applyFill="1" applyBorder="1" applyAlignment="1">
      <alignment horizontal="center" vertical="center"/>
    </xf>
    <xf numFmtId="0" fontId="6" fillId="10" borderId="5" xfId="3" applyFont="1" applyFill="1" applyBorder="1" applyAlignment="1">
      <alignment horizontal="center" vertical="center" wrapText="1"/>
    </xf>
    <xf numFmtId="168" fontId="20" fillId="10" borderId="5" xfId="1" applyNumberFormat="1" applyFont="1" applyFill="1" applyBorder="1" applyAlignment="1">
      <alignment horizontal="center" vertical="center" wrapText="1"/>
    </xf>
    <xf numFmtId="4" fontId="20" fillId="10" borderId="5" xfId="0" applyNumberFormat="1" applyFont="1" applyFill="1" applyBorder="1" applyAlignment="1">
      <alignment horizontal="center" vertical="center" wrapText="1"/>
    </xf>
    <xf numFmtId="0" fontId="18" fillId="10" borderId="5" xfId="0" applyFont="1" applyFill="1" applyBorder="1" applyAlignment="1">
      <alignment horizontal="center" vertical="center" wrapText="1"/>
    </xf>
    <xf numFmtId="4" fontId="0" fillId="10" borderId="6" xfId="0" applyNumberFormat="1" applyFill="1" applyBorder="1" applyAlignment="1">
      <alignment horizontal="center" vertical="center"/>
    </xf>
    <xf numFmtId="0" fontId="8" fillId="10" borderId="7" xfId="3" applyFont="1" applyFill="1" applyBorder="1" applyAlignment="1">
      <alignment horizontal="center" vertical="center"/>
    </xf>
    <xf numFmtId="0" fontId="8" fillId="10" borderId="8" xfId="3" applyFont="1" applyFill="1" applyBorder="1" applyAlignment="1">
      <alignment horizontal="center" vertical="center" wrapText="1"/>
    </xf>
    <xf numFmtId="0" fontId="9" fillId="10" borderId="8" xfId="0" applyFont="1" applyFill="1" applyBorder="1" applyAlignment="1">
      <alignment wrapText="1"/>
    </xf>
    <xf numFmtId="14" fontId="6" fillId="10" borderId="8" xfId="3" applyNumberFormat="1" applyFont="1" applyFill="1" applyBorder="1" applyAlignment="1">
      <alignment horizontal="center" vertical="center"/>
    </xf>
    <xf numFmtId="9" fontId="6" fillId="10" borderId="8" xfId="2" applyFont="1" applyFill="1" applyBorder="1" applyAlignment="1">
      <alignment horizontal="center" vertical="center"/>
    </xf>
    <xf numFmtId="0" fontId="6" fillId="10" borderId="8" xfId="3" applyFont="1" applyFill="1" applyBorder="1" applyAlignment="1">
      <alignment horizontal="center" vertical="center"/>
    </xf>
    <xf numFmtId="0" fontId="6" fillId="10" borderId="8" xfId="3" applyFont="1" applyFill="1" applyBorder="1" applyAlignment="1">
      <alignment horizontal="center" vertical="center" wrapText="1"/>
    </xf>
    <xf numFmtId="168" fontId="6" fillId="10" borderId="8" xfId="1" applyNumberFormat="1" applyFont="1" applyFill="1" applyBorder="1" applyAlignment="1">
      <alignment horizontal="center" vertical="center"/>
    </xf>
    <xf numFmtId="4" fontId="20" fillId="10" borderId="8" xfId="0" applyNumberFormat="1" applyFont="1" applyFill="1" applyBorder="1" applyAlignment="1">
      <alignment horizontal="center" vertical="center" wrapText="1"/>
    </xf>
    <xf numFmtId="0" fontId="18" fillId="10" borderId="8" xfId="0" applyFont="1" applyFill="1" applyBorder="1" applyAlignment="1">
      <alignment horizontal="center" vertical="center" wrapText="1"/>
    </xf>
    <xf numFmtId="0" fontId="0" fillId="10" borderId="9" xfId="0" applyFill="1" applyBorder="1" applyAlignment="1">
      <alignment horizontal="center"/>
    </xf>
    <xf numFmtId="0" fontId="18" fillId="10" borderId="8" xfId="0" applyFont="1" applyFill="1" applyBorder="1" applyAlignment="1">
      <alignment horizontal="center" vertical="center"/>
    </xf>
    <xf numFmtId="0" fontId="0" fillId="10" borderId="8" xfId="0" applyFill="1" applyBorder="1" applyAlignment="1">
      <alignment horizontal="center"/>
    </xf>
    <xf numFmtId="0" fontId="8" fillId="10" borderId="10" xfId="3" applyFont="1" applyFill="1" applyBorder="1" applyAlignment="1">
      <alignment horizontal="center" vertical="center"/>
    </xf>
    <xf numFmtId="0" fontId="8" fillId="10" borderId="11" xfId="3" applyFont="1" applyFill="1" applyBorder="1" applyAlignment="1">
      <alignment horizontal="center" vertical="center" wrapText="1"/>
    </xf>
    <xf numFmtId="0" fontId="9" fillId="10" borderId="11" xfId="0" applyFont="1" applyFill="1" applyBorder="1" applyAlignment="1">
      <alignment wrapText="1"/>
    </xf>
    <xf numFmtId="14" fontId="6" fillId="10" borderId="11" xfId="3" applyNumberFormat="1" applyFont="1" applyFill="1" applyBorder="1" applyAlignment="1">
      <alignment horizontal="center" vertical="center"/>
    </xf>
    <xf numFmtId="9" fontId="6" fillId="10" borderId="11" xfId="2" applyFont="1" applyFill="1" applyBorder="1" applyAlignment="1">
      <alignment horizontal="center" vertical="center"/>
    </xf>
    <xf numFmtId="0" fontId="6" fillId="10" borderId="11" xfId="3" applyFont="1" applyFill="1" applyBorder="1" applyAlignment="1">
      <alignment horizontal="center" vertical="center"/>
    </xf>
    <xf numFmtId="0" fontId="6" fillId="10" borderId="11" xfId="3" applyFont="1" applyFill="1" applyBorder="1" applyAlignment="1">
      <alignment horizontal="center" vertical="center" wrapText="1"/>
    </xf>
    <xf numFmtId="168" fontId="6" fillId="10" borderId="11" xfId="1" applyNumberFormat="1" applyFont="1" applyFill="1" applyBorder="1" applyAlignment="1">
      <alignment horizontal="center" vertical="center"/>
    </xf>
    <xf numFmtId="4" fontId="20" fillId="10" borderId="11" xfId="0" applyNumberFormat="1" applyFont="1" applyFill="1" applyBorder="1" applyAlignment="1">
      <alignment horizontal="center" vertical="center" wrapText="1"/>
    </xf>
    <xf numFmtId="0" fontId="18" fillId="10" borderId="11" xfId="0" applyFont="1" applyFill="1" applyBorder="1" applyAlignment="1">
      <alignment horizontal="center" vertical="center"/>
    </xf>
    <xf numFmtId="0" fontId="0" fillId="10" borderId="11" xfId="0" applyFill="1" applyBorder="1" applyAlignment="1">
      <alignment horizontal="center"/>
    </xf>
    <xf numFmtId="0" fontId="0" fillId="10" borderId="12" xfId="0" applyFill="1" applyBorder="1" applyAlignment="1">
      <alignment horizontal="center"/>
    </xf>
    <xf numFmtId="0" fontId="9" fillId="10" borderId="5" xfId="0" applyFont="1" applyFill="1" applyBorder="1" applyAlignment="1">
      <alignment vertical="center" wrapText="1"/>
    </xf>
    <xf numFmtId="4" fontId="0" fillId="10" borderId="5" xfId="0" applyNumberFormat="1" applyFill="1" applyBorder="1" applyAlignment="1">
      <alignment horizontal="center" vertical="center"/>
    </xf>
    <xf numFmtId="0" fontId="9" fillId="10" borderId="8" xfId="0" applyFont="1" applyFill="1" applyBorder="1" applyAlignment="1">
      <alignment vertical="center" wrapText="1"/>
    </xf>
    <xf numFmtId="0" fontId="0" fillId="10" borderId="8" xfId="0" applyFill="1" applyBorder="1" applyAlignment="1">
      <alignment horizontal="center" vertical="center"/>
    </xf>
    <xf numFmtId="0" fontId="9" fillId="10" borderId="11" xfId="0" applyFont="1" applyFill="1" applyBorder="1" applyAlignment="1">
      <alignment vertical="center" wrapText="1"/>
    </xf>
    <xf numFmtId="4" fontId="0" fillId="10" borderId="11" xfId="0" applyNumberFormat="1" applyFill="1" applyBorder="1" applyAlignment="1">
      <alignment horizontal="center" vertical="center"/>
    </xf>
    <xf numFmtId="4" fontId="0" fillId="10" borderId="12" xfId="0" applyNumberFormat="1" applyFill="1" applyBorder="1" applyAlignment="1">
      <alignment horizontal="center" vertical="center"/>
    </xf>
    <xf numFmtId="0" fontId="8" fillId="10" borderId="22" xfId="3" applyFont="1" applyFill="1" applyBorder="1" applyAlignment="1">
      <alignment horizontal="center" vertical="center"/>
    </xf>
    <xf numFmtId="0" fontId="8" fillId="10" borderId="23" xfId="3" applyFont="1" applyFill="1" applyBorder="1" applyAlignment="1">
      <alignment horizontal="center" vertical="center" wrapText="1"/>
    </xf>
    <xf numFmtId="0" fontId="9" fillId="10" borderId="23" xfId="0" applyFont="1" applyFill="1" applyBorder="1" applyAlignment="1">
      <alignment vertical="center" wrapText="1"/>
    </xf>
    <xf numFmtId="14" fontId="6" fillId="10" borderId="23" xfId="3" applyNumberFormat="1" applyFont="1" applyFill="1" applyBorder="1" applyAlignment="1">
      <alignment horizontal="center" vertical="center"/>
    </xf>
    <xf numFmtId="9" fontId="6" fillId="10" borderId="23" xfId="2" applyFont="1" applyFill="1" applyBorder="1" applyAlignment="1">
      <alignment horizontal="center" vertical="center"/>
    </xf>
    <xf numFmtId="0" fontId="6" fillId="10" borderId="23" xfId="3" applyFont="1" applyFill="1" applyBorder="1" applyAlignment="1">
      <alignment horizontal="center" vertical="center" wrapText="1"/>
    </xf>
    <xf numFmtId="168" fontId="20" fillId="10" borderId="23" xfId="1" applyNumberFormat="1" applyFont="1" applyFill="1" applyBorder="1" applyAlignment="1">
      <alignment horizontal="center" vertical="center" wrapText="1"/>
    </xf>
    <xf numFmtId="4" fontId="20" fillId="10" borderId="23" xfId="0" applyNumberFormat="1" applyFont="1" applyFill="1" applyBorder="1" applyAlignment="1">
      <alignment horizontal="center" vertical="center" wrapText="1"/>
    </xf>
    <xf numFmtId="0" fontId="18" fillId="10" borderId="23" xfId="0" applyFont="1" applyFill="1" applyBorder="1" applyAlignment="1">
      <alignment horizontal="center" vertical="center" wrapText="1"/>
    </xf>
    <xf numFmtId="4" fontId="0" fillId="10" borderId="23" xfId="0" applyNumberFormat="1" applyFill="1" applyBorder="1" applyAlignment="1">
      <alignment vertical="center"/>
    </xf>
    <xf numFmtId="4" fontId="0" fillId="10" borderId="8" xfId="0" applyNumberFormat="1" applyFill="1" applyBorder="1" applyAlignment="1">
      <alignment vertical="center"/>
    </xf>
    <xf numFmtId="4" fontId="0" fillId="10" borderId="8" xfId="0" applyNumberFormat="1" applyFill="1" applyBorder="1" applyAlignment="1">
      <alignment horizontal="center" vertical="center"/>
    </xf>
    <xf numFmtId="168" fontId="20" fillId="10" borderId="8" xfId="1" applyNumberFormat="1" applyFont="1" applyFill="1" applyBorder="1" applyAlignment="1">
      <alignment horizontal="center" vertical="center" wrapText="1"/>
    </xf>
    <xf numFmtId="0" fontId="0" fillId="10" borderId="8" xfId="0" applyFill="1" applyBorder="1"/>
    <xf numFmtId="0" fontId="7" fillId="10" borderId="4" xfId="3" applyFont="1" applyFill="1" applyBorder="1" applyAlignment="1">
      <alignment horizontal="center" vertical="center"/>
    </xf>
    <xf numFmtId="168" fontId="6" fillId="10" borderId="5" xfId="1" applyNumberFormat="1" applyFont="1" applyFill="1" applyBorder="1" applyAlignment="1">
      <alignment horizontal="center" vertical="center"/>
    </xf>
    <xf numFmtId="0" fontId="6" fillId="10" borderId="5" xfId="3" applyFont="1" applyFill="1" applyBorder="1" applyAlignment="1">
      <alignment horizontal="center" vertical="center"/>
    </xf>
    <xf numFmtId="0" fontId="18" fillId="10" borderId="5" xfId="3" applyFont="1" applyFill="1" applyBorder="1" applyAlignment="1">
      <alignment horizontal="center" vertical="center"/>
    </xf>
    <xf numFmtId="0" fontId="7" fillId="10" borderId="7" xfId="3" applyFont="1" applyFill="1" applyBorder="1" applyAlignment="1">
      <alignment horizontal="center" vertical="center"/>
    </xf>
    <xf numFmtId="168" fontId="20" fillId="10" borderId="8" xfId="51" applyNumberFormat="1" applyFont="1" applyFill="1" applyBorder="1" applyAlignment="1">
      <alignment horizontal="center" vertical="center" wrapText="1"/>
    </xf>
    <xf numFmtId="0" fontId="21" fillId="10" borderId="5" xfId="3" applyFont="1" applyFill="1" applyBorder="1" applyAlignment="1">
      <alignment horizontal="center" vertical="center"/>
    </xf>
    <xf numFmtId="0" fontId="21" fillId="10" borderId="8" xfId="3" applyFont="1" applyFill="1" applyBorder="1" applyAlignment="1">
      <alignment horizontal="center" vertical="center"/>
    </xf>
    <xf numFmtId="0" fontId="21" fillId="10" borderId="11" xfId="3" applyFont="1" applyFill="1" applyBorder="1" applyAlignment="1">
      <alignment horizontal="center" vertical="center"/>
    </xf>
    <xf numFmtId="0" fontId="15" fillId="0" borderId="9" xfId="3" applyFont="1" applyBorder="1" applyAlignment="1">
      <alignment horizontal="left" vertical="center" wrapText="1"/>
    </xf>
    <xf numFmtId="0" fontId="18" fillId="10" borderId="5" xfId="0" applyFont="1" applyFill="1" applyBorder="1" applyAlignment="1">
      <alignment horizontal="left" vertical="center" wrapText="1"/>
    </xf>
    <xf numFmtId="0" fontId="18" fillId="10" borderId="8" xfId="0" applyFont="1" applyFill="1" applyBorder="1" applyAlignment="1">
      <alignment horizontal="left" vertical="center" wrapText="1"/>
    </xf>
    <xf numFmtId="0" fontId="15" fillId="0" borderId="9" xfId="0" applyFont="1" applyBorder="1" applyAlignment="1">
      <alignment vertical="center" wrapText="1"/>
    </xf>
    <xf numFmtId="0" fontId="15" fillId="0" borderId="21" xfId="3" applyFont="1" applyBorder="1" applyAlignment="1">
      <alignment horizontal="left" vertical="center" wrapText="1"/>
    </xf>
    <xf numFmtId="0" fontId="15" fillId="0" borderId="43" xfId="3" applyFont="1" applyBorder="1" applyAlignment="1">
      <alignment horizontal="left" vertical="center" wrapText="1"/>
    </xf>
    <xf numFmtId="0" fontId="27" fillId="0" borderId="40" xfId="3" applyFont="1" applyBorder="1" applyAlignment="1">
      <alignment horizontal="left" vertical="center" wrapText="1"/>
    </xf>
    <xf numFmtId="0" fontId="18" fillId="0" borderId="38" xfId="3" applyFont="1" applyBorder="1" applyAlignment="1">
      <alignment horizontal="center" vertical="center"/>
    </xf>
    <xf numFmtId="0" fontId="18" fillId="0" borderId="39" xfId="3" applyFont="1" applyFill="1" applyBorder="1" applyAlignment="1">
      <alignment horizontal="center" vertical="center" wrapText="1"/>
    </xf>
    <xf numFmtId="0" fontId="21" fillId="0" borderId="39" xfId="3" applyFont="1" applyBorder="1" applyAlignment="1">
      <alignment horizontal="center" vertical="center"/>
    </xf>
    <xf numFmtId="4" fontId="0" fillId="10" borderId="25" xfId="0" applyNumberFormat="1" applyFill="1" applyBorder="1" applyAlignment="1">
      <alignment vertical="center"/>
    </xf>
    <xf numFmtId="0" fontId="0" fillId="10" borderId="24" xfId="0" applyFill="1" applyBorder="1"/>
    <xf numFmtId="0" fontId="0" fillId="10" borderId="24" xfId="0" applyFill="1" applyBorder="1" applyAlignment="1">
      <alignment horizontal="center"/>
    </xf>
    <xf numFmtId="0" fontId="0" fillId="0" borderId="8" xfId="0" applyBorder="1"/>
    <xf numFmtId="0" fontId="3" fillId="0" borderId="8" xfId="0" applyFont="1" applyBorder="1" applyAlignment="1">
      <alignment vertical="center" wrapText="1"/>
    </xf>
    <xf numFmtId="0" fontId="21" fillId="10" borderId="39" xfId="3" applyFont="1" applyFill="1" applyBorder="1" applyAlignment="1">
      <alignment horizontal="center" vertical="center"/>
    </xf>
    <xf numFmtId="168" fontId="7" fillId="9" borderId="33" xfId="3" applyNumberFormat="1" applyFont="1" applyFill="1" applyBorder="1" applyAlignment="1">
      <alignment horizontal="center" vertical="center"/>
    </xf>
    <xf numFmtId="168" fontId="7" fillId="9" borderId="19" xfId="3" applyNumberFormat="1" applyFont="1" applyFill="1" applyBorder="1" applyAlignment="1">
      <alignment horizontal="center" vertical="center"/>
    </xf>
    <xf numFmtId="0" fontId="8" fillId="9" borderId="32" xfId="3" applyFont="1" applyFill="1" applyBorder="1" applyAlignment="1">
      <alignment horizontal="left" vertical="center" wrapText="1"/>
    </xf>
    <xf numFmtId="0" fontId="8" fillId="9" borderId="30" xfId="3" applyFont="1" applyFill="1" applyBorder="1" applyAlignment="1">
      <alignment horizontal="left" vertical="center" wrapText="1"/>
    </xf>
    <xf numFmtId="0" fontId="8" fillId="9" borderId="31" xfId="3" applyFont="1" applyFill="1" applyBorder="1" applyAlignment="1">
      <alignment horizontal="left" vertical="center" wrapText="1"/>
    </xf>
    <xf numFmtId="0" fontId="14" fillId="9" borderId="24" xfId="0" applyFont="1" applyFill="1" applyBorder="1" applyAlignment="1">
      <alignment horizontal="center" vertical="center"/>
    </xf>
    <xf numFmtId="0" fontId="14" fillId="9" borderId="30" xfId="0" applyFont="1" applyFill="1" applyBorder="1" applyAlignment="1">
      <alignment horizontal="center" vertical="center"/>
    </xf>
    <xf numFmtId="0" fontId="14" fillId="9" borderId="31" xfId="0" applyFont="1" applyFill="1" applyBorder="1" applyAlignment="1">
      <alignment horizontal="center" vertical="center"/>
    </xf>
    <xf numFmtId="0" fontId="14" fillId="9" borderId="18" xfId="0" applyFont="1" applyFill="1" applyBorder="1" applyAlignment="1">
      <alignment horizontal="center" vertical="center"/>
    </xf>
    <xf numFmtId="0" fontId="14" fillId="9" borderId="28" xfId="0" applyFont="1" applyFill="1" applyBorder="1" applyAlignment="1">
      <alignment horizontal="center" vertical="center"/>
    </xf>
    <xf numFmtId="0" fontId="14" fillId="9" borderId="29" xfId="0" applyFont="1" applyFill="1" applyBorder="1" applyAlignment="1">
      <alignment horizontal="center" vertical="center"/>
    </xf>
    <xf numFmtId="0" fontId="5" fillId="0" borderId="0" xfId="3" applyFont="1" applyAlignment="1">
      <alignment horizontal="center" vertical="center"/>
    </xf>
    <xf numFmtId="0" fontId="8" fillId="0" borderId="0" xfId="3" applyFont="1" applyBorder="1" applyAlignment="1">
      <alignment horizontal="left" vertical="center"/>
    </xf>
    <xf numFmtId="4" fontId="0" fillId="10" borderId="5" xfId="0" applyNumberFormat="1" applyFill="1" applyBorder="1" applyAlignment="1">
      <alignment horizontal="center" vertical="center"/>
    </xf>
    <xf numFmtId="0" fontId="0" fillId="10" borderId="8" xfId="0" applyFill="1" applyBorder="1" applyAlignment="1">
      <alignment horizontal="center" vertical="center"/>
    </xf>
    <xf numFmtId="0" fontId="4" fillId="0" borderId="0" xfId="3" applyFont="1" applyAlignment="1">
      <alignment horizontal="left" vertical="center"/>
    </xf>
    <xf numFmtId="0" fontId="4" fillId="0" borderId="0" xfId="3" applyFont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44" fontId="25" fillId="8" borderId="8" xfId="104" applyFont="1" applyFill="1" applyBorder="1" applyAlignment="1">
      <alignment vertical="center"/>
    </xf>
    <xf numFmtId="0" fontId="5" fillId="8" borderId="35" xfId="3" applyFont="1" applyFill="1" applyBorder="1" applyAlignment="1">
      <alignment horizontal="center" vertical="center"/>
    </xf>
    <xf numFmtId="0" fontId="5" fillId="8" borderId="36" xfId="3" applyFont="1" applyFill="1" applyBorder="1" applyAlignment="1">
      <alignment horizontal="center" vertical="center"/>
    </xf>
    <xf numFmtId="0" fontId="5" fillId="8" borderId="25" xfId="3" applyFont="1" applyFill="1" applyBorder="1" applyAlignment="1">
      <alignment horizontal="center" vertical="center"/>
    </xf>
    <xf numFmtId="0" fontId="5" fillId="8" borderId="20" xfId="3" applyFont="1" applyFill="1" applyBorder="1" applyAlignment="1">
      <alignment horizontal="center" vertical="center"/>
    </xf>
    <xf numFmtId="0" fontId="5" fillId="0" borderId="34" xfId="3" applyFont="1" applyBorder="1" applyAlignment="1">
      <alignment horizontal="center" vertical="center"/>
    </xf>
    <xf numFmtId="0" fontId="8" fillId="10" borderId="8" xfId="3" applyFont="1" applyFill="1" applyBorder="1" applyAlignment="1">
      <alignment horizontal="center" vertical="center"/>
    </xf>
    <xf numFmtId="0" fontId="8" fillId="10" borderId="8" xfId="3" applyFont="1" applyFill="1" applyBorder="1" applyAlignment="1">
      <alignment horizontal="center" vertical="center" wrapText="1"/>
    </xf>
    <xf numFmtId="0" fontId="9" fillId="10" borderId="8" xfId="0" applyFont="1" applyFill="1" applyBorder="1" applyAlignment="1">
      <alignment horizontal="center" vertical="center" wrapText="1"/>
    </xf>
    <xf numFmtId="14" fontId="6" fillId="10" borderId="8" xfId="3" applyNumberFormat="1" applyFont="1" applyFill="1" applyBorder="1" applyAlignment="1">
      <alignment horizontal="center" vertical="center"/>
    </xf>
    <xf numFmtId="9" fontId="6" fillId="10" borderId="8" xfId="2" applyFont="1" applyFill="1" applyBorder="1" applyAlignment="1">
      <alignment horizontal="center" vertical="center"/>
    </xf>
    <xf numFmtId="0" fontId="6" fillId="10" borderId="8" xfId="3" applyFont="1" applyFill="1" applyBorder="1" applyAlignment="1">
      <alignment horizontal="center" vertical="center"/>
    </xf>
    <xf numFmtId="4" fontId="0" fillId="10" borderId="8" xfId="0" applyNumberFormat="1" applyFill="1" applyBorder="1" applyAlignment="1">
      <alignment horizontal="center" vertical="center"/>
    </xf>
    <xf numFmtId="0" fontId="27" fillId="0" borderId="40" xfId="3" applyFont="1" applyBorder="1" applyAlignment="1">
      <alignment horizontal="left" vertical="center" wrapText="1"/>
    </xf>
    <xf numFmtId="0" fontId="27" fillId="0" borderId="43" xfId="3" applyFont="1" applyBorder="1" applyAlignment="1">
      <alignment horizontal="left" vertical="center" wrapText="1"/>
    </xf>
    <xf numFmtId="0" fontId="8" fillId="9" borderId="47" xfId="3" applyFont="1" applyFill="1" applyBorder="1" applyAlignment="1">
      <alignment horizontal="left" vertical="center" wrapText="1"/>
    </xf>
    <xf numFmtId="0" fontId="8" fillId="9" borderId="46" xfId="3" applyFont="1" applyFill="1" applyBorder="1" applyAlignment="1">
      <alignment horizontal="left" vertical="center" wrapText="1"/>
    </xf>
    <xf numFmtId="0" fontId="8" fillId="9" borderId="48" xfId="3" applyFont="1" applyFill="1" applyBorder="1" applyAlignment="1">
      <alignment horizontal="left" vertical="center" wrapText="1"/>
    </xf>
    <xf numFmtId="0" fontId="8" fillId="9" borderId="49" xfId="3" applyFont="1" applyFill="1" applyBorder="1" applyAlignment="1">
      <alignment horizontal="left" vertical="center" wrapText="1"/>
    </xf>
    <xf numFmtId="0" fontId="8" fillId="9" borderId="0" xfId="3" applyFont="1" applyFill="1" applyBorder="1" applyAlignment="1">
      <alignment horizontal="left" vertical="center" wrapText="1"/>
    </xf>
    <xf numFmtId="0" fontId="8" fillId="9" borderId="50" xfId="3" applyFont="1" applyFill="1" applyBorder="1" applyAlignment="1">
      <alignment horizontal="left" vertical="center" wrapText="1"/>
    </xf>
    <xf numFmtId="0" fontId="8" fillId="9" borderId="51" xfId="3" applyFont="1" applyFill="1" applyBorder="1" applyAlignment="1">
      <alignment horizontal="left" vertical="center" wrapText="1"/>
    </xf>
    <xf numFmtId="0" fontId="8" fillId="9" borderId="34" xfId="3" applyFont="1" applyFill="1" applyBorder="1" applyAlignment="1">
      <alignment horizontal="left" vertical="center" wrapText="1"/>
    </xf>
    <xf numFmtId="0" fontId="8" fillId="9" borderId="52" xfId="3" applyFont="1" applyFill="1" applyBorder="1" applyAlignment="1">
      <alignment horizontal="left" vertical="center" wrapText="1"/>
    </xf>
    <xf numFmtId="0" fontId="6" fillId="10" borderId="8" xfId="3" applyFont="1" applyFill="1" applyBorder="1" applyAlignment="1">
      <alignment horizontal="center" vertical="center" wrapText="1"/>
    </xf>
    <xf numFmtId="168" fontId="6" fillId="10" borderId="8" xfId="1" applyNumberFormat="1" applyFont="1" applyFill="1" applyBorder="1" applyAlignment="1">
      <alignment horizontal="center" vertical="center"/>
    </xf>
    <xf numFmtId="4" fontId="20" fillId="10" borderId="8" xfId="0" applyNumberFormat="1" applyFont="1" applyFill="1" applyBorder="1" applyAlignment="1">
      <alignment horizontal="center" vertical="center" wrapText="1"/>
    </xf>
    <xf numFmtId="0" fontId="18" fillId="10" borderId="8" xfId="0" applyFont="1" applyFill="1" applyBorder="1" applyAlignment="1">
      <alignment horizontal="center" vertical="center"/>
    </xf>
    <xf numFmtId="0" fontId="10" fillId="0" borderId="4" xfId="3" applyFont="1" applyBorder="1" applyAlignment="1">
      <alignment horizontal="center" vertical="center" wrapText="1"/>
    </xf>
    <xf numFmtId="0" fontId="10" fillId="0" borderId="10" xfId="3" applyFont="1" applyBorder="1" applyAlignment="1">
      <alignment horizontal="center" vertical="center" wrapText="1"/>
    </xf>
    <xf numFmtId="0" fontId="10" fillId="0" borderId="5" xfId="3" applyFont="1" applyBorder="1" applyAlignment="1">
      <alignment horizontal="center" vertical="center" wrapText="1"/>
    </xf>
    <xf numFmtId="0" fontId="10" fillId="0" borderId="11" xfId="3" applyFont="1" applyBorder="1" applyAlignment="1">
      <alignment horizontal="center" vertical="center" wrapText="1"/>
    </xf>
    <xf numFmtId="0" fontId="14" fillId="0" borderId="0" xfId="3" applyFont="1" applyAlignment="1">
      <alignment horizontal="center" vertical="center"/>
    </xf>
    <xf numFmtId="0" fontId="14" fillId="0" borderId="0" xfId="3" applyFont="1" applyAlignment="1">
      <alignment horizontal="center" vertical="center" wrapText="1"/>
    </xf>
    <xf numFmtId="0" fontId="3" fillId="0" borderId="0" xfId="3" applyAlignment="1">
      <alignment horizontal="center" vertical="center"/>
    </xf>
    <xf numFmtId="0" fontId="10" fillId="0" borderId="0" xfId="3" applyFont="1" applyAlignment="1">
      <alignment horizontal="center"/>
    </xf>
    <xf numFmtId="0" fontId="16" fillId="0" borderId="53" xfId="3" applyFont="1" applyBorder="1" applyAlignment="1">
      <alignment horizontal="center" vertical="center"/>
    </xf>
    <xf numFmtId="0" fontId="16" fillId="0" borderId="54" xfId="3" applyFont="1" applyBorder="1" applyAlignment="1">
      <alignment horizontal="center" vertical="center"/>
    </xf>
    <xf numFmtId="0" fontId="23" fillId="7" borderId="0" xfId="3" applyFont="1" applyFill="1" applyBorder="1" applyAlignment="1">
      <alignment horizontal="center"/>
    </xf>
    <xf numFmtId="0" fontId="4" fillId="0" borderId="0" xfId="3" applyFont="1" applyFill="1" applyAlignment="1">
      <alignment horizontal="center" vertical="center"/>
    </xf>
    <xf numFmtId="0" fontId="5" fillId="0" borderId="0" xfId="3" applyFont="1" applyBorder="1" applyAlignment="1">
      <alignment horizontal="center" vertical="center"/>
    </xf>
    <xf numFmtId="0" fontId="5" fillId="0" borderId="0" xfId="3" applyFont="1" applyAlignment="1">
      <alignment horizontal="left" vertical="center"/>
    </xf>
    <xf numFmtId="0" fontId="10" fillId="0" borderId="6" xfId="3" applyFont="1" applyBorder="1" applyAlignment="1">
      <alignment horizontal="center" vertical="center" wrapText="1"/>
    </xf>
    <xf numFmtId="0" fontId="10" fillId="0" borderId="12" xfId="3" applyFont="1" applyBorder="1" applyAlignment="1">
      <alignment horizontal="center" vertical="center" wrapText="1"/>
    </xf>
    <xf numFmtId="0" fontId="10" fillId="0" borderId="17" xfId="3" applyFont="1" applyBorder="1" applyAlignment="1">
      <alignment horizontal="center" vertical="center" wrapText="1"/>
    </xf>
    <xf numFmtId="0" fontId="10" fillId="0" borderId="19" xfId="3" applyFont="1" applyBorder="1" applyAlignment="1">
      <alignment horizontal="center" vertical="center" wrapText="1"/>
    </xf>
    <xf numFmtId="0" fontId="17" fillId="0" borderId="0" xfId="3" applyFont="1" applyAlignment="1" applyProtection="1">
      <alignment horizontal="left" vertical="top" wrapText="1"/>
      <protection hidden="1"/>
    </xf>
    <xf numFmtId="0" fontId="18" fillId="0" borderId="38" xfId="3" applyFont="1" applyBorder="1" applyAlignment="1">
      <alignment horizontal="center" vertical="center"/>
    </xf>
    <xf numFmtId="0" fontId="18" fillId="0" borderId="41" xfId="3" applyFont="1" applyBorder="1" applyAlignment="1">
      <alignment horizontal="center" vertical="center"/>
    </xf>
    <xf numFmtId="0" fontId="18" fillId="0" borderId="22" xfId="3" applyFont="1" applyBorder="1" applyAlignment="1">
      <alignment horizontal="center" vertical="center"/>
    </xf>
    <xf numFmtId="0" fontId="18" fillId="0" borderId="39" xfId="3" applyFont="1" applyFill="1" applyBorder="1" applyAlignment="1">
      <alignment horizontal="center" vertical="center" wrapText="1"/>
    </xf>
    <xf numFmtId="0" fontId="18" fillId="0" borderId="42" xfId="3" applyFont="1" applyFill="1" applyBorder="1" applyAlignment="1">
      <alignment horizontal="center" vertical="center" wrapText="1"/>
    </xf>
    <xf numFmtId="0" fontId="18" fillId="0" borderId="23" xfId="3" applyFont="1" applyFill="1" applyBorder="1" applyAlignment="1">
      <alignment horizontal="center" vertical="center" wrapText="1"/>
    </xf>
    <xf numFmtId="0" fontId="16" fillId="10" borderId="35" xfId="3" applyFont="1" applyFill="1" applyBorder="1" applyAlignment="1">
      <alignment horizontal="center" vertical="center"/>
    </xf>
    <xf numFmtId="0" fontId="16" fillId="10" borderId="36" xfId="3" applyFont="1" applyFill="1" applyBorder="1" applyAlignment="1">
      <alignment horizontal="center" vertical="center"/>
    </xf>
    <xf numFmtId="0" fontId="16" fillId="10" borderId="44" xfId="3" applyFont="1" applyFill="1" applyBorder="1" applyAlignment="1">
      <alignment horizontal="center" vertical="center"/>
    </xf>
    <xf numFmtId="0" fontId="16" fillId="10" borderId="45" xfId="3" applyFont="1" applyFill="1" applyBorder="1" applyAlignment="1">
      <alignment horizontal="center" vertical="center"/>
    </xf>
    <xf numFmtId="0" fontId="16" fillId="10" borderId="25" xfId="3" applyFont="1" applyFill="1" applyBorder="1" applyAlignment="1">
      <alignment horizontal="center" vertical="center"/>
    </xf>
    <xf numFmtId="0" fontId="16" fillId="10" borderId="20" xfId="3" applyFont="1" applyFill="1" applyBorder="1" applyAlignment="1">
      <alignment horizontal="center" vertical="center"/>
    </xf>
  </cellXfs>
  <cellStyles count="105">
    <cellStyle name="Comma 2" xfId="4"/>
    <cellStyle name="Euro" xfId="15"/>
    <cellStyle name="Millares" xfId="1" builtinId="3"/>
    <cellStyle name="Millares 10 2" xfId="17"/>
    <cellStyle name="Millares 10 3" xfId="18"/>
    <cellStyle name="Millares 10 4" xfId="19"/>
    <cellStyle name="Millares 10 5" xfId="20"/>
    <cellStyle name="Millares 10 6" xfId="21"/>
    <cellStyle name="Millares 10 7" xfId="22"/>
    <cellStyle name="Millares 11 2" xfId="23"/>
    <cellStyle name="Millares 11 3" xfId="24"/>
    <cellStyle name="Millares 11 4" xfId="25"/>
    <cellStyle name="Millares 14 2" xfId="26"/>
    <cellStyle name="Millares 14 3" xfId="27"/>
    <cellStyle name="Millares 14 4" xfId="28"/>
    <cellStyle name="Millares 14 5" xfId="29"/>
    <cellStyle name="Millares 14 6" xfId="30"/>
    <cellStyle name="Millares 14 7" xfId="31"/>
    <cellStyle name="Millares 2" xfId="5"/>
    <cellStyle name="Millares 2 2" xfId="32"/>
    <cellStyle name="Millares 3" xfId="6"/>
    <cellStyle name="Millares 3 2" xfId="33"/>
    <cellStyle name="Millares 4" xfId="34"/>
    <cellStyle name="Millares 5" xfId="16"/>
    <cellStyle name="Millares 6 10" xfId="35"/>
    <cellStyle name="Millares 6 11" xfId="36"/>
    <cellStyle name="Millares 6 2" xfId="37"/>
    <cellStyle name="Millares 6 3" xfId="38"/>
    <cellStyle name="Millares 6 4" xfId="39"/>
    <cellStyle name="Millares 6 5" xfId="40"/>
    <cellStyle name="Millares 6 6" xfId="41"/>
    <cellStyle name="Millares 6 7" xfId="42"/>
    <cellStyle name="Millares 6 8" xfId="43"/>
    <cellStyle name="Millares 6 9" xfId="44"/>
    <cellStyle name="Millares 7 2" xfId="45"/>
    <cellStyle name="Millares 7 3" xfId="46"/>
    <cellStyle name="Millares 7 4" xfId="47"/>
    <cellStyle name="Moneda" xfId="104" builtinId="4"/>
    <cellStyle name="Moneda 2" xfId="7"/>
    <cellStyle name="Moneda 2 2" xfId="49"/>
    <cellStyle name="Moneda 3" xfId="8"/>
    <cellStyle name="Moneda 4" xfId="9"/>
    <cellStyle name="Moneda 5" xfId="48"/>
    <cellStyle name="Moneda 6" xfId="100"/>
    <cellStyle name="Moneda 7" xfId="101"/>
    <cellStyle name="Normal" xfId="0" builtinId="0"/>
    <cellStyle name="Normal 2" xfId="3"/>
    <cellStyle name="Normal 2 2" xfId="50"/>
    <cellStyle name="Normal 2 3" xfId="51"/>
    <cellStyle name="Normal 2_Kresidual" xfId="52"/>
    <cellStyle name="Normal 3" xfId="10"/>
    <cellStyle name="Normal 3 2" xfId="54"/>
    <cellStyle name="Normal 3 3" xfId="53"/>
    <cellStyle name="Normal 3 4" xfId="103"/>
    <cellStyle name="Normal 4" xfId="11"/>
    <cellStyle name="Normal 4 10" xfId="56"/>
    <cellStyle name="Normal 4 11" xfId="57"/>
    <cellStyle name="Normal 4 12" xfId="58"/>
    <cellStyle name="Normal 4 13" xfId="59"/>
    <cellStyle name="Normal 4 14" xfId="60"/>
    <cellStyle name="Normal 4 15" xfId="61"/>
    <cellStyle name="Normal 4 16" xfId="62"/>
    <cellStyle name="Normal 4 17" xfId="63"/>
    <cellStyle name="Normal 4 18" xfId="64"/>
    <cellStyle name="Normal 4 19" xfId="65"/>
    <cellStyle name="Normal 4 2" xfId="66"/>
    <cellStyle name="Normal 4 20" xfId="67"/>
    <cellStyle name="Normal 4 21" xfId="68"/>
    <cellStyle name="Normal 4 22" xfId="69"/>
    <cellStyle name="Normal 4 23" xfId="70"/>
    <cellStyle name="Normal 4 24" xfId="71"/>
    <cellStyle name="Normal 4 25" xfId="72"/>
    <cellStyle name="Normal 4 26" xfId="73"/>
    <cellStyle name="Normal 4 27" xfId="74"/>
    <cellStyle name="Normal 4 28" xfId="75"/>
    <cellStyle name="Normal 4 29" xfId="76"/>
    <cellStyle name="Normal 4 3" xfId="77"/>
    <cellStyle name="Normal 4 30" xfId="78"/>
    <cellStyle name="Normal 4 31" xfId="79"/>
    <cellStyle name="Normal 4 32" xfId="80"/>
    <cellStyle name="Normal 4 33" xfId="81"/>
    <cellStyle name="Normal 4 34" xfId="82"/>
    <cellStyle name="Normal 4 35" xfId="83"/>
    <cellStyle name="Normal 4 36" xfId="84"/>
    <cellStyle name="Normal 4 37" xfId="85"/>
    <cellStyle name="Normal 4 38" xfId="86"/>
    <cellStyle name="Normal 4 39" xfId="55"/>
    <cellStyle name="Normal 4 4" xfId="87"/>
    <cellStyle name="Normal 4 5" xfId="88"/>
    <cellStyle name="Normal 4 6" xfId="89"/>
    <cellStyle name="Normal 4 7" xfId="90"/>
    <cellStyle name="Normal 4 8" xfId="91"/>
    <cellStyle name="Normal 4 9" xfId="92"/>
    <cellStyle name="Normal 5" xfId="14"/>
    <cellStyle name="Notas 2" xfId="94"/>
    <cellStyle name="Notas 3" xfId="93"/>
    <cellStyle name="Porcentaje" xfId="2" builtinId="5"/>
    <cellStyle name="Porcentaje 2" xfId="95"/>
    <cellStyle name="Porcentaje 3" xfId="96"/>
    <cellStyle name="Porcentaje 4" xfId="102"/>
    <cellStyle name="Porcentual 2" xfId="12"/>
    <cellStyle name="Porcentual 3" xfId="13"/>
    <cellStyle name="Porcentual 3 2" xfId="98"/>
    <cellStyle name="Porcentual 3 3" xfId="97"/>
    <cellStyle name="Salida 2" xfId="9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22"/>
  <sheetViews>
    <sheetView showGridLines="0" view="pageBreakPreview" topLeftCell="A10" zoomScale="85" zoomScaleNormal="55" zoomScaleSheetLayoutView="85" zoomScalePageLayoutView="40" workbookViewId="0">
      <selection activeCell="E26" sqref="E26"/>
    </sheetView>
  </sheetViews>
  <sheetFormatPr baseColWidth="10" defaultColWidth="11.42578125" defaultRowHeight="12.75" x14ac:dyDescent="0.2"/>
  <cols>
    <col min="1" max="1" width="6.5703125" customWidth="1"/>
    <col min="2" max="2" width="6" customWidth="1"/>
    <col min="3" max="3" width="25.7109375" customWidth="1"/>
    <col min="4" max="4" width="37.28515625" customWidth="1"/>
    <col min="5" max="5" width="24.7109375" customWidth="1"/>
    <col min="6" max="6" width="15.7109375" customWidth="1"/>
    <col min="7" max="7" width="28.7109375" customWidth="1"/>
    <col min="8" max="8" width="24.7109375" customWidth="1"/>
    <col min="9" max="9" width="21.42578125" customWidth="1"/>
    <col min="10" max="10" width="29.85546875" customWidth="1"/>
    <col min="11" max="11" width="20.85546875" customWidth="1"/>
    <col min="12" max="12" width="22.28515625" customWidth="1"/>
    <col min="13" max="13" width="21.5703125" customWidth="1"/>
    <col min="14" max="14" width="21.85546875" customWidth="1"/>
    <col min="15" max="15" width="1.42578125" customWidth="1"/>
  </cols>
  <sheetData>
    <row r="1" spans="2:14" ht="18.75" customHeight="1" x14ac:dyDescent="0.2">
      <c r="B1" s="197" t="s">
        <v>43</v>
      </c>
      <c r="C1" s="197"/>
      <c r="D1" s="197"/>
      <c r="E1" s="197"/>
      <c r="F1" s="197"/>
      <c r="G1" s="197"/>
      <c r="H1" s="197"/>
      <c r="I1" s="197"/>
      <c r="J1" s="197"/>
      <c r="K1" s="197"/>
      <c r="L1" s="197"/>
      <c r="M1" s="197"/>
      <c r="N1" s="197"/>
    </row>
    <row r="2" spans="2:14" ht="59.25" customHeight="1" x14ac:dyDescent="0.2">
      <c r="B2" s="197" t="s">
        <v>44</v>
      </c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197"/>
    </row>
    <row r="3" spans="2:14" ht="18.75" x14ac:dyDescent="0.2">
      <c r="B3" s="198" t="s">
        <v>15</v>
      </c>
      <c r="C3" s="198"/>
      <c r="D3" s="198"/>
      <c r="E3" s="198"/>
      <c r="F3" s="198"/>
      <c r="G3" s="198"/>
      <c r="H3" s="198"/>
      <c r="I3" s="198"/>
      <c r="J3" s="198"/>
      <c r="K3" s="198"/>
      <c r="L3" s="198"/>
      <c r="M3" s="198"/>
      <c r="N3" s="198"/>
    </row>
    <row r="4" spans="2:14" ht="18.75" x14ac:dyDescent="0.2">
      <c r="B4" s="198" t="s">
        <v>0</v>
      </c>
      <c r="C4" s="198"/>
      <c r="D4" s="198"/>
      <c r="E4" s="198"/>
      <c r="F4" s="198"/>
      <c r="G4" s="198"/>
      <c r="H4" s="198"/>
      <c r="I4" s="198"/>
      <c r="J4" s="198"/>
      <c r="K4" s="198"/>
      <c r="L4" s="198"/>
      <c r="M4" s="198"/>
      <c r="N4" s="198"/>
    </row>
    <row r="5" spans="2:14" ht="17.25" x14ac:dyDescent="0.3">
      <c r="B5" s="1"/>
      <c r="C5" s="20"/>
      <c r="D5" s="1"/>
      <c r="E5" s="1"/>
      <c r="F5" s="1"/>
      <c r="G5" s="1"/>
      <c r="H5" s="1"/>
      <c r="I5" s="1"/>
      <c r="J5" s="1"/>
      <c r="K5" s="1"/>
      <c r="N5" s="81">
        <v>589500</v>
      </c>
    </row>
    <row r="6" spans="2:14" ht="18.75" x14ac:dyDescent="0.2">
      <c r="B6" s="196" t="s">
        <v>12</v>
      </c>
      <c r="C6" s="196"/>
      <c r="D6" s="196"/>
      <c r="E6" s="73" t="s">
        <v>45</v>
      </c>
      <c r="F6" s="73"/>
      <c r="G6" s="73"/>
      <c r="H6" s="73"/>
      <c r="I6" s="73"/>
      <c r="J6" s="73"/>
      <c r="K6" s="73"/>
      <c r="L6" s="73"/>
    </row>
    <row r="7" spans="2:14" ht="18.75" x14ac:dyDescent="0.2">
      <c r="B7" s="196"/>
      <c r="C7" s="196"/>
      <c r="D7" s="196"/>
      <c r="E7" s="73"/>
      <c r="F7" s="73"/>
      <c r="G7" s="73"/>
      <c r="H7" s="73"/>
      <c r="I7" s="73"/>
      <c r="J7" s="73"/>
      <c r="K7" s="200" t="s">
        <v>98</v>
      </c>
      <c r="L7" s="201"/>
      <c r="M7" s="199">
        <v>2715910520</v>
      </c>
      <c r="N7" s="199"/>
    </row>
    <row r="8" spans="2:14" ht="15.75" x14ac:dyDescent="0.25">
      <c r="B8" s="2"/>
      <c r="C8" s="46"/>
      <c r="D8" s="2"/>
      <c r="E8" s="2"/>
      <c r="F8" s="2"/>
      <c r="G8" s="2"/>
      <c r="H8" s="2"/>
      <c r="I8" s="2"/>
      <c r="J8" s="2"/>
      <c r="K8" s="202"/>
      <c r="L8" s="203"/>
      <c r="M8" s="80">
        <f>+M7/N5</f>
        <v>4607.1425275657339</v>
      </c>
      <c r="N8" s="79" t="s">
        <v>99</v>
      </c>
    </row>
    <row r="9" spans="2:14" ht="15.75" x14ac:dyDescent="0.2">
      <c r="B9" s="192" t="s">
        <v>97</v>
      </c>
      <c r="C9" s="192"/>
      <c r="D9" s="192"/>
      <c r="E9" s="192"/>
      <c r="F9" s="192"/>
      <c r="G9" s="192"/>
      <c r="H9" s="192"/>
      <c r="I9" s="192"/>
      <c r="J9" s="192"/>
      <c r="K9" s="192"/>
      <c r="L9" s="192"/>
      <c r="M9" s="192"/>
      <c r="N9" s="192"/>
    </row>
    <row r="10" spans="2:14" ht="16.5" thickBot="1" x14ac:dyDescent="0.25">
      <c r="B10" s="56"/>
      <c r="C10" s="56"/>
      <c r="D10" s="56"/>
      <c r="E10" s="56"/>
      <c r="F10" s="56"/>
      <c r="G10" s="56"/>
      <c r="H10" s="56"/>
      <c r="I10" s="56"/>
      <c r="J10" s="56"/>
      <c r="K10" s="56"/>
    </row>
    <row r="11" spans="2:14" ht="81" customHeight="1" thickBot="1" x14ac:dyDescent="0.25">
      <c r="B11" s="58"/>
      <c r="C11" s="59" t="s">
        <v>36</v>
      </c>
      <c r="D11" s="59" t="s">
        <v>1</v>
      </c>
      <c r="E11" s="59" t="s">
        <v>2</v>
      </c>
      <c r="F11" s="59" t="s">
        <v>3</v>
      </c>
      <c r="G11" s="59" t="s">
        <v>4</v>
      </c>
      <c r="H11" s="59" t="s">
        <v>5</v>
      </c>
      <c r="I11" s="59" t="s">
        <v>6</v>
      </c>
      <c r="J11" s="59" t="s">
        <v>7</v>
      </c>
      <c r="K11" s="59" t="s">
        <v>8</v>
      </c>
      <c r="L11" s="7" t="s">
        <v>9</v>
      </c>
      <c r="M11" s="7" t="s">
        <v>25</v>
      </c>
      <c r="N11" s="7" t="s">
        <v>26</v>
      </c>
    </row>
    <row r="12" spans="2:14" ht="69" customHeight="1" x14ac:dyDescent="0.2">
      <c r="B12" s="100">
        <v>1</v>
      </c>
      <c r="C12" s="101" t="s">
        <v>47</v>
      </c>
      <c r="D12" s="102" t="s">
        <v>48</v>
      </c>
      <c r="E12" s="103">
        <v>36571</v>
      </c>
      <c r="F12" s="103">
        <v>36921</v>
      </c>
      <c r="G12" s="104">
        <v>0.3</v>
      </c>
      <c r="H12" s="104" t="s">
        <v>13</v>
      </c>
      <c r="I12" s="105" t="s">
        <v>49</v>
      </c>
      <c r="J12" s="106">
        <f>4613880556*G12</f>
        <v>1384164166.8</v>
      </c>
      <c r="K12" s="107">
        <f>J12/260100</f>
        <v>5321.66154094579</v>
      </c>
      <c r="L12" s="166" t="s">
        <v>54</v>
      </c>
      <c r="M12" s="194">
        <f>K12+K13</f>
        <v>8881.2444680369026</v>
      </c>
      <c r="N12" s="109">
        <f>K12</f>
        <v>5321.66154094579</v>
      </c>
    </row>
    <row r="13" spans="2:14" ht="109.5" customHeight="1" x14ac:dyDescent="0.2">
      <c r="B13" s="110">
        <v>2</v>
      </c>
      <c r="C13" s="111" t="s">
        <v>46</v>
      </c>
      <c r="D13" s="112" t="s">
        <v>50</v>
      </c>
      <c r="E13" s="113">
        <v>40722</v>
      </c>
      <c r="F13" s="113">
        <v>41046</v>
      </c>
      <c r="G13" s="114">
        <v>0.95</v>
      </c>
      <c r="H13" s="115" t="s">
        <v>13</v>
      </c>
      <c r="I13" s="116" t="s">
        <v>51</v>
      </c>
      <c r="J13" s="117">
        <f>2006855385*G13</f>
        <v>1906512615.75</v>
      </c>
      <c r="K13" s="118">
        <f>J13/535600</f>
        <v>3559.5829270911127</v>
      </c>
      <c r="L13" s="167" t="s">
        <v>55</v>
      </c>
      <c r="M13" s="195"/>
      <c r="N13" s="120"/>
    </row>
    <row r="14" spans="2:14" ht="109.5" customHeight="1" x14ac:dyDescent="0.2">
      <c r="B14" s="110">
        <v>3</v>
      </c>
      <c r="C14" s="111" t="s">
        <v>47</v>
      </c>
      <c r="D14" s="112" t="s">
        <v>52</v>
      </c>
      <c r="E14" s="113">
        <v>40897</v>
      </c>
      <c r="F14" s="113">
        <v>41218</v>
      </c>
      <c r="G14" s="114">
        <v>0.6</v>
      </c>
      <c r="H14" s="115" t="s">
        <v>13</v>
      </c>
      <c r="I14" s="116" t="s">
        <v>14</v>
      </c>
      <c r="J14" s="117">
        <f>1308662171*G14</f>
        <v>785197302.60000002</v>
      </c>
      <c r="K14" s="118">
        <f>J14/535600</f>
        <v>1466.0143812546678</v>
      </c>
      <c r="L14" s="121"/>
      <c r="M14" s="122"/>
      <c r="N14" s="120"/>
    </row>
    <row r="15" spans="2:14" ht="109.5" customHeight="1" thickBot="1" x14ac:dyDescent="0.25">
      <c r="B15" s="123">
        <v>4</v>
      </c>
      <c r="C15" s="124" t="s">
        <v>46</v>
      </c>
      <c r="D15" s="125" t="s">
        <v>53</v>
      </c>
      <c r="E15" s="126">
        <v>40485</v>
      </c>
      <c r="F15" s="126">
        <v>40633</v>
      </c>
      <c r="G15" s="127">
        <v>0.8</v>
      </c>
      <c r="H15" s="128" t="s">
        <v>13</v>
      </c>
      <c r="I15" s="129" t="s">
        <v>14</v>
      </c>
      <c r="J15" s="130">
        <f>495183289*G15</f>
        <v>396146631.20000005</v>
      </c>
      <c r="K15" s="131">
        <f>J15/515000</f>
        <v>769.21675961165056</v>
      </c>
      <c r="L15" s="132"/>
      <c r="M15" s="133"/>
      <c r="N15" s="134"/>
    </row>
    <row r="16" spans="2:14" ht="35.25" customHeight="1" thickBot="1" x14ac:dyDescent="0.25">
      <c r="B16" s="4"/>
      <c r="C16" s="48"/>
      <c r="D16" s="49"/>
      <c r="E16" s="50"/>
      <c r="F16" s="50"/>
      <c r="G16" s="51"/>
      <c r="H16" s="52"/>
      <c r="I16" s="53"/>
    </row>
    <row r="17" spans="2:13" s="5" customFormat="1" ht="33.75" customHeight="1" x14ac:dyDescent="0.2">
      <c r="B17" s="193" t="s">
        <v>100</v>
      </c>
      <c r="C17" s="193"/>
      <c r="D17" s="193"/>
      <c r="E17" s="193"/>
      <c r="F17" s="193"/>
      <c r="G17" s="193"/>
      <c r="J17" s="82" t="s">
        <v>58</v>
      </c>
      <c r="K17" s="181">
        <f>SUM(J12:J13)</f>
        <v>3290676782.5500002</v>
      </c>
      <c r="L17" s="182"/>
      <c r="M17" s="83">
        <f>SUM(K12:K15)</f>
        <v>11116.475608903222</v>
      </c>
    </row>
    <row r="18" spans="2:13" ht="33.75" customHeight="1" x14ac:dyDescent="0.2">
      <c r="B18" s="54" t="s">
        <v>57</v>
      </c>
      <c r="C18" s="54"/>
      <c r="D18" s="54"/>
      <c r="E18" s="54"/>
      <c r="F18" s="54"/>
      <c r="G18" s="54"/>
      <c r="I18" s="6"/>
      <c r="J18" s="183" t="s">
        <v>16</v>
      </c>
      <c r="K18" s="184"/>
      <c r="L18" s="184"/>
      <c r="M18" s="185"/>
    </row>
    <row r="19" spans="2:13" ht="21.75" customHeight="1" x14ac:dyDescent="0.2">
      <c r="B19" t="s">
        <v>109</v>
      </c>
      <c r="J19" s="84" t="s">
        <v>25</v>
      </c>
      <c r="K19" s="186" t="s">
        <v>11</v>
      </c>
      <c r="L19" s="187"/>
      <c r="M19" s="188"/>
    </row>
    <row r="20" spans="2:13" ht="21.75" customHeight="1" thickBot="1" x14ac:dyDescent="0.25">
      <c r="C20" t="s">
        <v>110</v>
      </c>
      <c r="J20" s="85" t="s">
        <v>26</v>
      </c>
      <c r="K20" s="189" t="s">
        <v>11</v>
      </c>
      <c r="L20" s="190"/>
      <c r="M20" s="191"/>
    </row>
    <row r="21" spans="2:13" x14ac:dyDescent="0.2">
      <c r="C21" s="33" t="s">
        <v>129</v>
      </c>
      <c r="D21" s="97"/>
      <c r="E21" s="97">
        <f>D21/589500</f>
        <v>0</v>
      </c>
    </row>
    <row r="22" spans="2:13" x14ac:dyDescent="0.2">
      <c r="C22" t="s">
        <v>111</v>
      </c>
      <c r="D22" s="97">
        <v>2715910520</v>
      </c>
      <c r="E22" s="97">
        <f>D22/589500</f>
        <v>4607.1425275657339</v>
      </c>
    </row>
  </sheetData>
  <mergeCells count="15">
    <mergeCell ref="B6:D6"/>
    <mergeCell ref="B7:D7"/>
    <mergeCell ref="B1:N1"/>
    <mergeCell ref="B2:N2"/>
    <mergeCell ref="B3:N3"/>
    <mergeCell ref="B4:N4"/>
    <mergeCell ref="M7:N7"/>
    <mergeCell ref="K7:L8"/>
    <mergeCell ref="K17:L17"/>
    <mergeCell ref="J18:M18"/>
    <mergeCell ref="K19:M19"/>
    <mergeCell ref="K20:M20"/>
    <mergeCell ref="B9:N9"/>
    <mergeCell ref="B17:G17"/>
    <mergeCell ref="M12:M13"/>
  </mergeCells>
  <pageMargins left="0.74803149606299213" right="0.74803149606299213" top="0.98425196850393704" bottom="0.98425196850393704" header="0.51181102362204722" footer="0.51181102362204722"/>
  <pageSetup scale="40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E22"/>
  <sheetViews>
    <sheetView view="pageBreakPreview" topLeftCell="A5" zoomScale="85" zoomScaleNormal="64" zoomScaleSheetLayoutView="85" workbookViewId="0">
      <selection activeCell="E18" sqref="E18"/>
    </sheetView>
  </sheetViews>
  <sheetFormatPr baseColWidth="10" defaultRowHeight="12.75" x14ac:dyDescent="0.2"/>
  <cols>
    <col min="1" max="1" width="14.140625" style="35" customWidth="1"/>
    <col min="2" max="2" width="44.140625" style="35" customWidth="1"/>
    <col min="3" max="3" width="28.5703125" style="35" customWidth="1"/>
    <col min="4" max="4" width="13.28515625" style="35" customWidth="1"/>
    <col min="5" max="5" width="68.28515625" style="35" customWidth="1"/>
    <col min="6" max="6" width="1.140625" style="35" customWidth="1"/>
    <col min="7" max="16384" width="11.42578125" style="35"/>
  </cols>
  <sheetData>
    <row r="1" spans="1:5" ht="15.75" x14ac:dyDescent="0.2">
      <c r="A1" s="231" t="s">
        <v>18</v>
      </c>
      <c r="B1" s="231"/>
      <c r="C1" s="231"/>
      <c r="D1" s="231"/>
      <c r="E1" s="231"/>
    </row>
    <row r="2" spans="1:5" x14ac:dyDescent="0.2">
      <c r="A2" s="35" t="s">
        <v>19</v>
      </c>
    </row>
    <row r="3" spans="1:5" ht="59.25" customHeight="1" x14ac:dyDescent="0.2">
      <c r="A3" s="232" t="s">
        <v>44</v>
      </c>
      <c r="B3" s="232"/>
      <c r="C3" s="232"/>
      <c r="D3" s="232"/>
      <c r="E3" s="232"/>
    </row>
    <row r="4" spans="1:5" ht="15.75" x14ac:dyDescent="0.2">
      <c r="A4" s="231" t="s">
        <v>43</v>
      </c>
      <c r="B4" s="231"/>
      <c r="C4" s="231"/>
      <c r="D4" s="231"/>
      <c r="E4" s="231"/>
    </row>
    <row r="5" spans="1:5" x14ac:dyDescent="0.2">
      <c r="A5" s="233"/>
      <c r="B5" s="233"/>
      <c r="C5" s="233"/>
      <c r="D5" s="233"/>
      <c r="E5" s="233"/>
    </row>
    <row r="6" spans="1:5" x14ac:dyDescent="0.2">
      <c r="A6" s="234" t="s">
        <v>41</v>
      </c>
      <c r="B6" s="234"/>
      <c r="C6" s="234"/>
      <c r="D6" s="234"/>
      <c r="E6" s="234"/>
    </row>
    <row r="7" spans="1:5" ht="13.5" thickBot="1" x14ac:dyDescent="0.25"/>
    <row r="8" spans="1:5" ht="22.5" customHeight="1" x14ac:dyDescent="0.2">
      <c r="A8" s="227" t="s">
        <v>21</v>
      </c>
      <c r="B8" s="229" t="s">
        <v>22</v>
      </c>
      <c r="C8" s="243" t="s">
        <v>42</v>
      </c>
      <c r="D8" s="244"/>
      <c r="E8" s="241" t="s">
        <v>24</v>
      </c>
    </row>
    <row r="9" spans="1:5" ht="22.5" customHeight="1" thickBot="1" x14ac:dyDescent="0.25">
      <c r="A9" s="228"/>
      <c r="B9" s="230"/>
      <c r="C9" s="39" t="s">
        <v>25</v>
      </c>
      <c r="D9" s="40" t="s">
        <v>32</v>
      </c>
      <c r="E9" s="242"/>
    </row>
    <row r="10" spans="1:5" ht="13.5" thickBot="1" x14ac:dyDescent="0.25"/>
    <row r="11" spans="1:5" ht="46.5" customHeight="1" x14ac:dyDescent="0.2">
      <c r="A11" s="41">
        <v>1</v>
      </c>
      <c r="B11" s="16" t="s">
        <v>45</v>
      </c>
      <c r="C11" s="42" t="s">
        <v>11</v>
      </c>
      <c r="D11" s="162" t="s">
        <v>27</v>
      </c>
      <c r="E11" s="43"/>
    </row>
    <row r="12" spans="1:5" ht="46.5" customHeight="1" x14ac:dyDescent="0.2">
      <c r="A12" s="44">
        <v>2</v>
      </c>
      <c r="B12" s="15" t="s">
        <v>59</v>
      </c>
      <c r="C12" s="45" t="s">
        <v>33</v>
      </c>
      <c r="D12" s="163" t="s">
        <v>34</v>
      </c>
      <c r="E12" s="165" t="s">
        <v>122</v>
      </c>
    </row>
    <row r="13" spans="1:5" ht="46.5" customHeight="1" x14ac:dyDescent="0.2">
      <c r="A13" s="172">
        <v>3</v>
      </c>
      <c r="B13" s="173" t="s">
        <v>70</v>
      </c>
      <c r="C13" s="174" t="s">
        <v>33</v>
      </c>
      <c r="D13" s="180" t="s">
        <v>34</v>
      </c>
      <c r="E13" s="165" t="s">
        <v>121</v>
      </c>
    </row>
    <row r="14" spans="1:5" ht="46.5" customHeight="1" thickBot="1" x14ac:dyDescent="0.25">
      <c r="A14" s="92">
        <v>4</v>
      </c>
      <c r="B14" s="93" t="s">
        <v>80</v>
      </c>
      <c r="C14" s="94" t="s">
        <v>11</v>
      </c>
      <c r="D14" s="164" t="s">
        <v>27</v>
      </c>
      <c r="E14" s="95"/>
    </row>
    <row r="17" spans="1:5" ht="15.75" customHeight="1" x14ac:dyDescent="0.2">
      <c r="A17" s="37" t="s">
        <v>28</v>
      </c>
      <c r="B17" s="245" t="s">
        <v>96</v>
      </c>
      <c r="C17" s="245"/>
      <c r="D17" s="245"/>
      <c r="E17" s="245"/>
    </row>
    <row r="18" spans="1:5" ht="15" customHeight="1" x14ac:dyDescent="0.2">
      <c r="A18" s="37"/>
      <c r="B18" s="96"/>
      <c r="C18" s="96"/>
      <c r="D18" s="96"/>
      <c r="E18" s="96"/>
    </row>
    <row r="19" spans="1:5" ht="20.25" customHeight="1" x14ac:dyDescent="0.2">
      <c r="A19" t="s">
        <v>109</v>
      </c>
      <c r="B19"/>
      <c r="C19" s="96"/>
      <c r="D19" s="96"/>
      <c r="E19" s="96"/>
    </row>
    <row r="20" spans="1:5" ht="15.75" x14ac:dyDescent="0.25">
      <c r="A20"/>
      <c r="B20" t="s">
        <v>110</v>
      </c>
      <c r="C20" s="36"/>
    </row>
    <row r="21" spans="1:5" ht="15.75" x14ac:dyDescent="0.25">
      <c r="A21"/>
      <c r="B21" s="33" t="s">
        <v>128</v>
      </c>
      <c r="C21" s="36"/>
    </row>
    <row r="22" spans="1:5" x14ac:dyDescent="0.2">
      <c r="A22"/>
      <c r="B22" t="s">
        <v>111</v>
      </c>
    </row>
  </sheetData>
  <mergeCells count="10">
    <mergeCell ref="E8:E9"/>
    <mergeCell ref="C8:D8"/>
    <mergeCell ref="B17:E17"/>
    <mergeCell ref="A1:E1"/>
    <mergeCell ref="A3:E3"/>
    <mergeCell ref="A4:E4"/>
    <mergeCell ref="A5:E5"/>
    <mergeCell ref="A6:E6"/>
    <mergeCell ref="A8:A9"/>
    <mergeCell ref="B8:B9"/>
  </mergeCells>
  <printOptions horizontalCentered="1"/>
  <pageMargins left="0.70866141732283472" right="0.70866141732283472" top="0.74803149606299213" bottom="0.74803149606299213" header="0.31496062992125984" footer="0.31496062992125984"/>
  <pageSetup scale="73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E27"/>
  <sheetViews>
    <sheetView view="pageBreakPreview" topLeftCell="A17" zoomScale="85" zoomScaleNormal="55" zoomScaleSheetLayoutView="85" workbookViewId="0">
      <selection activeCell="H17" sqref="H17"/>
    </sheetView>
  </sheetViews>
  <sheetFormatPr baseColWidth="10" defaultRowHeight="12.75" x14ac:dyDescent="0.2"/>
  <cols>
    <col min="1" max="1" width="14.140625" style="35" customWidth="1"/>
    <col min="2" max="2" width="44.140625" style="35" customWidth="1"/>
    <col min="3" max="3" width="28.5703125" style="35" customWidth="1"/>
    <col min="4" max="4" width="26.28515625" style="35" customWidth="1"/>
    <col min="5" max="5" width="61.140625" style="35" customWidth="1"/>
    <col min="6" max="6" width="3.5703125" style="35" customWidth="1"/>
    <col min="7" max="16384" width="11.42578125" style="35"/>
  </cols>
  <sheetData>
    <row r="1" spans="1:5" ht="15.75" x14ac:dyDescent="0.2">
      <c r="A1" s="231" t="s">
        <v>18</v>
      </c>
      <c r="B1" s="231"/>
      <c r="C1" s="231"/>
      <c r="D1" s="231"/>
      <c r="E1" s="231"/>
    </row>
    <row r="2" spans="1:5" x14ac:dyDescent="0.2">
      <c r="A2" s="35" t="s">
        <v>19</v>
      </c>
    </row>
    <row r="3" spans="1:5" ht="59.25" customHeight="1" x14ac:dyDescent="0.2">
      <c r="A3" s="232" t="s">
        <v>44</v>
      </c>
      <c r="B3" s="232"/>
      <c r="C3" s="232"/>
      <c r="D3" s="232"/>
      <c r="E3" s="232"/>
    </row>
    <row r="4" spans="1:5" ht="15.75" x14ac:dyDescent="0.2">
      <c r="A4" s="231" t="s">
        <v>43</v>
      </c>
      <c r="B4" s="231"/>
      <c r="C4" s="231"/>
      <c r="D4" s="231"/>
      <c r="E4" s="231"/>
    </row>
    <row r="5" spans="1:5" x14ac:dyDescent="0.2">
      <c r="A5" s="233"/>
      <c r="B5" s="233"/>
      <c r="C5" s="233"/>
      <c r="D5" s="233"/>
      <c r="E5" s="233"/>
    </row>
    <row r="6" spans="1:5" x14ac:dyDescent="0.2">
      <c r="A6" s="234" t="s">
        <v>108</v>
      </c>
      <c r="B6" s="234"/>
      <c r="C6" s="234"/>
      <c r="D6" s="234"/>
      <c r="E6" s="234"/>
    </row>
    <row r="7" spans="1:5" x14ac:dyDescent="0.2">
      <c r="A7" s="78"/>
      <c r="B7" s="78"/>
      <c r="C7" s="78"/>
      <c r="D7" s="78"/>
      <c r="E7" s="78"/>
    </row>
    <row r="8" spans="1:5" x14ac:dyDescent="0.2">
      <c r="A8" s="234" t="s">
        <v>107</v>
      </c>
      <c r="B8" s="234"/>
      <c r="C8" s="234"/>
      <c r="D8" s="234"/>
      <c r="E8" s="234"/>
    </row>
    <row r="9" spans="1:5" ht="13.5" thickBot="1" x14ac:dyDescent="0.25"/>
    <row r="10" spans="1:5" ht="22.5" customHeight="1" x14ac:dyDescent="0.2">
      <c r="A10" s="227" t="s">
        <v>21</v>
      </c>
      <c r="B10" s="229" t="s">
        <v>22</v>
      </c>
      <c r="C10" s="99" t="s">
        <v>23</v>
      </c>
      <c r="D10" s="77" t="s">
        <v>42</v>
      </c>
      <c r="E10" s="241" t="s">
        <v>24</v>
      </c>
    </row>
    <row r="11" spans="1:5" ht="22.5" customHeight="1" thickBot="1" x14ac:dyDescent="0.25">
      <c r="A11" s="228"/>
      <c r="B11" s="230"/>
      <c r="C11" s="39" t="s">
        <v>32</v>
      </c>
      <c r="D11" s="39" t="s">
        <v>32</v>
      </c>
      <c r="E11" s="242"/>
    </row>
    <row r="12" spans="1:5" ht="13.5" thickBot="1" x14ac:dyDescent="0.25"/>
    <row r="13" spans="1:5" ht="46.5" customHeight="1" x14ac:dyDescent="0.2">
      <c r="A13" s="41">
        <v>1</v>
      </c>
      <c r="B13" s="16" t="s">
        <v>45</v>
      </c>
      <c r="C13" s="162" t="s">
        <v>27</v>
      </c>
      <c r="D13" s="162" t="s">
        <v>27</v>
      </c>
      <c r="E13" s="43"/>
    </row>
    <row r="14" spans="1:5" ht="46.5" customHeight="1" x14ac:dyDescent="0.2">
      <c r="A14" s="44">
        <v>2</v>
      </c>
      <c r="B14" s="15" t="s">
        <v>59</v>
      </c>
      <c r="C14" s="163" t="s">
        <v>27</v>
      </c>
      <c r="D14" s="163" t="s">
        <v>34</v>
      </c>
      <c r="E14" s="165" t="s">
        <v>112</v>
      </c>
    </row>
    <row r="15" spans="1:5" ht="46.5" customHeight="1" x14ac:dyDescent="0.2">
      <c r="A15" s="246">
        <v>3</v>
      </c>
      <c r="B15" s="249" t="s">
        <v>70</v>
      </c>
      <c r="C15" s="252" t="s">
        <v>130</v>
      </c>
      <c r="D15" s="253"/>
      <c r="E15" s="165" t="s">
        <v>121</v>
      </c>
    </row>
    <row r="16" spans="1:5" ht="57.75" customHeight="1" x14ac:dyDescent="0.2">
      <c r="A16" s="247"/>
      <c r="B16" s="250"/>
      <c r="C16" s="254"/>
      <c r="D16" s="255"/>
      <c r="E16" s="171" t="s">
        <v>127</v>
      </c>
    </row>
    <row r="17" spans="1:5" ht="46.5" customHeight="1" x14ac:dyDescent="0.2">
      <c r="A17" s="247"/>
      <c r="B17" s="250"/>
      <c r="C17" s="254"/>
      <c r="D17" s="255"/>
      <c r="E17" s="170" t="s">
        <v>123</v>
      </c>
    </row>
    <row r="18" spans="1:5" ht="55.5" customHeight="1" x14ac:dyDescent="0.2">
      <c r="A18" s="247"/>
      <c r="B18" s="250"/>
      <c r="C18" s="254"/>
      <c r="D18" s="255"/>
      <c r="E18" s="170" t="s">
        <v>124</v>
      </c>
    </row>
    <row r="19" spans="1:5" ht="87" customHeight="1" x14ac:dyDescent="0.2">
      <c r="A19" s="247"/>
      <c r="B19" s="250"/>
      <c r="C19" s="254"/>
      <c r="D19" s="255"/>
      <c r="E19" s="170" t="s">
        <v>125</v>
      </c>
    </row>
    <row r="20" spans="1:5" ht="46.5" customHeight="1" x14ac:dyDescent="0.2">
      <c r="A20" s="248"/>
      <c r="B20" s="251"/>
      <c r="C20" s="256"/>
      <c r="D20" s="257"/>
      <c r="E20" s="169" t="s">
        <v>131</v>
      </c>
    </row>
    <row r="21" spans="1:5" ht="46.5" customHeight="1" thickBot="1" x14ac:dyDescent="0.25">
      <c r="A21" s="92">
        <v>4</v>
      </c>
      <c r="B21" s="93" t="s">
        <v>80</v>
      </c>
      <c r="C21" s="164" t="s">
        <v>27</v>
      </c>
      <c r="D21" s="164" t="s">
        <v>27</v>
      </c>
      <c r="E21" s="95"/>
    </row>
    <row r="24" spans="1:5" ht="18.75" customHeight="1" x14ac:dyDescent="0.2">
      <c r="A24" t="s">
        <v>109</v>
      </c>
      <c r="B24"/>
      <c r="C24" s="96"/>
      <c r="D24" s="96"/>
      <c r="E24" s="96"/>
    </row>
    <row r="25" spans="1:5" ht="18.75" customHeight="1" x14ac:dyDescent="0.2">
      <c r="A25"/>
      <c r="B25" t="s">
        <v>110</v>
      </c>
      <c r="C25" s="96"/>
      <c r="D25" s="96"/>
      <c r="E25" s="96"/>
    </row>
    <row r="26" spans="1:5" ht="18.75" customHeight="1" x14ac:dyDescent="0.2">
      <c r="A26"/>
      <c r="B26" s="33" t="s">
        <v>128</v>
      </c>
      <c r="C26" s="96"/>
      <c r="D26" s="96"/>
      <c r="E26" s="96"/>
    </row>
    <row r="27" spans="1:5" ht="15.75" x14ac:dyDescent="0.25">
      <c r="A27"/>
      <c r="B27" t="s">
        <v>111</v>
      </c>
      <c r="C27" s="36"/>
    </row>
  </sheetData>
  <mergeCells count="12">
    <mergeCell ref="A8:E8"/>
    <mergeCell ref="A10:A11"/>
    <mergeCell ref="B10:B11"/>
    <mergeCell ref="E10:E11"/>
    <mergeCell ref="A15:A20"/>
    <mergeCell ref="B15:B20"/>
    <mergeCell ref="C15:D20"/>
    <mergeCell ref="A6:E6"/>
    <mergeCell ref="A1:E1"/>
    <mergeCell ref="A3:E3"/>
    <mergeCell ref="A4:E4"/>
    <mergeCell ref="A5:E5"/>
  </mergeCells>
  <printOptions horizontalCentered="1"/>
  <pageMargins left="0.70866141732283472" right="0.70866141732283472" top="0.74803149606299213" bottom="0.74803149606299213" header="0.31496062992125984" footer="0.31496062992125984"/>
  <pageSetup scale="6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21"/>
  <sheetViews>
    <sheetView showGridLines="0" view="pageBreakPreview" topLeftCell="E9" zoomScale="70" zoomScaleNormal="40" zoomScaleSheetLayoutView="70" zoomScalePageLayoutView="40" workbookViewId="0">
      <selection activeCell="O12" sqref="O12"/>
    </sheetView>
  </sheetViews>
  <sheetFormatPr baseColWidth="10" defaultColWidth="11.42578125" defaultRowHeight="12.75" x14ac:dyDescent="0.2"/>
  <cols>
    <col min="1" max="1" width="6.5703125" customWidth="1"/>
    <col min="2" max="2" width="6" customWidth="1"/>
    <col min="3" max="3" width="25.7109375" customWidth="1"/>
    <col min="4" max="4" width="37.28515625" customWidth="1"/>
    <col min="5" max="5" width="24.7109375" customWidth="1"/>
    <col min="6" max="6" width="15.7109375" customWidth="1"/>
    <col min="7" max="7" width="28.7109375" customWidth="1"/>
    <col min="8" max="8" width="24.7109375" customWidth="1"/>
    <col min="9" max="9" width="21.42578125" customWidth="1"/>
    <col min="10" max="10" width="29.85546875" customWidth="1"/>
    <col min="11" max="11" width="20.85546875" customWidth="1"/>
    <col min="12" max="12" width="22.28515625" customWidth="1"/>
    <col min="13" max="13" width="21.5703125" customWidth="1"/>
    <col min="14" max="14" width="21.85546875" customWidth="1"/>
    <col min="15" max="15" width="28.85546875" customWidth="1"/>
    <col min="16" max="16" width="2.42578125" customWidth="1"/>
  </cols>
  <sheetData>
    <row r="1" spans="2:15" ht="18.75" customHeight="1" x14ac:dyDescent="0.2">
      <c r="B1" s="197" t="s">
        <v>43</v>
      </c>
      <c r="C1" s="197"/>
      <c r="D1" s="197"/>
      <c r="E1" s="197"/>
      <c r="F1" s="197"/>
      <c r="G1" s="197"/>
      <c r="H1" s="197"/>
      <c r="I1" s="197"/>
      <c r="J1" s="197"/>
      <c r="K1" s="197"/>
      <c r="L1" s="197"/>
      <c r="M1" s="197"/>
      <c r="N1" s="197"/>
    </row>
    <row r="2" spans="2:15" ht="59.25" customHeight="1" x14ac:dyDescent="0.2">
      <c r="B2" s="197" t="s">
        <v>44</v>
      </c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197"/>
    </row>
    <row r="3" spans="2:15" ht="18.75" x14ac:dyDescent="0.2">
      <c r="B3" s="198" t="s">
        <v>15</v>
      </c>
      <c r="C3" s="198"/>
      <c r="D3" s="198"/>
      <c r="E3" s="198"/>
      <c r="F3" s="198"/>
      <c r="G3" s="198"/>
      <c r="H3" s="198"/>
      <c r="I3" s="198"/>
      <c r="J3" s="198"/>
      <c r="K3" s="198"/>
      <c r="L3" s="198"/>
      <c r="M3" s="198"/>
      <c r="N3" s="198"/>
    </row>
    <row r="4" spans="2:15" ht="18.75" x14ac:dyDescent="0.2">
      <c r="B4" s="198" t="s">
        <v>0</v>
      </c>
      <c r="C4" s="198"/>
      <c r="D4" s="198"/>
      <c r="E4" s="198"/>
      <c r="F4" s="198"/>
      <c r="G4" s="198"/>
      <c r="H4" s="198"/>
      <c r="I4" s="198"/>
      <c r="J4" s="198"/>
      <c r="K4" s="198"/>
      <c r="L4" s="198"/>
      <c r="M4" s="198"/>
      <c r="N4" s="198"/>
    </row>
    <row r="5" spans="2:15" ht="17.25" x14ac:dyDescent="0.3">
      <c r="B5" s="20"/>
      <c r="C5" s="20"/>
      <c r="D5" s="20"/>
      <c r="E5" s="20"/>
      <c r="F5" s="20"/>
      <c r="G5" s="20"/>
      <c r="H5" s="20"/>
      <c r="I5" s="20"/>
      <c r="J5" s="20"/>
      <c r="K5" s="75"/>
      <c r="N5" s="81">
        <v>589500</v>
      </c>
    </row>
    <row r="6" spans="2:15" ht="18.75" x14ac:dyDescent="0.2">
      <c r="B6" s="196" t="s">
        <v>12</v>
      </c>
      <c r="C6" s="196"/>
      <c r="D6" s="196"/>
      <c r="E6" s="73" t="s">
        <v>59</v>
      </c>
      <c r="F6" s="73"/>
      <c r="G6" s="73"/>
      <c r="H6" s="73"/>
      <c r="I6" s="73"/>
      <c r="J6" s="73"/>
      <c r="K6" s="73"/>
      <c r="L6" s="73"/>
    </row>
    <row r="7" spans="2:15" ht="18.75" x14ac:dyDescent="0.2">
      <c r="B7" s="196"/>
      <c r="C7" s="196"/>
      <c r="D7" s="196"/>
      <c r="E7" s="73"/>
      <c r="F7" s="73"/>
      <c r="G7" s="73"/>
      <c r="H7" s="73"/>
      <c r="I7" s="73"/>
      <c r="J7" s="73"/>
      <c r="K7" s="200" t="s">
        <v>98</v>
      </c>
      <c r="L7" s="201"/>
      <c r="M7" s="199">
        <v>2715910520</v>
      </c>
      <c r="N7" s="199"/>
    </row>
    <row r="8" spans="2:15" ht="15.75" x14ac:dyDescent="0.25">
      <c r="B8" s="46"/>
      <c r="C8" s="46"/>
      <c r="D8" s="46"/>
      <c r="E8" s="46"/>
      <c r="F8" s="46"/>
      <c r="G8" s="46"/>
      <c r="H8" s="46"/>
      <c r="I8" s="46"/>
      <c r="J8" s="46"/>
      <c r="K8" s="202"/>
      <c r="L8" s="203"/>
      <c r="M8" s="80">
        <f>+M7/N5</f>
        <v>4607.1425275657339</v>
      </c>
      <c r="N8" s="79" t="s">
        <v>99</v>
      </c>
    </row>
    <row r="9" spans="2:15" ht="26.25" customHeight="1" thickBot="1" x14ac:dyDescent="0.25">
      <c r="B9" s="204" t="s">
        <v>101</v>
      </c>
      <c r="C9" s="204"/>
      <c r="D9" s="204"/>
      <c r="E9" s="204"/>
      <c r="F9" s="204"/>
      <c r="G9" s="204"/>
      <c r="H9" s="204"/>
      <c r="I9" s="204"/>
      <c r="J9" s="204"/>
      <c r="K9" s="204"/>
      <c r="L9" s="204"/>
      <c r="M9" s="204"/>
      <c r="N9" s="204"/>
    </row>
    <row r="10" spans="2:15" ht="81" customHeight="1" thickBot="1" x14ac:dyDescent="0.25">
      <c r="B10" s="22"/>
      <c r="C10" s="23" t="s">
        <v>36</v>
      </c>
      <c r="D10" s="23" t="s">
        <v>1</v>
      </c>
      <c r="E10" s="23" t="s">
        <v>2</v>
      </c>
      <c r="F10" s="23" t="s">
        <v>3</v>
      </c>
      <c r="G10" s="23" t="s">
        <v>4</v>
      </c>
      <c r="H10" s="23" t="s">
        <v>5</v>
      </c>
      <c r="I10" s="23" t="s">
        <v>6</v>
      </c>
      <c r="J10" s="23" t="s">
        <v>7</v>
      </c>
      <c r="K10" s="23" t="s">
        <v>8</v>
      </c>
      <c r="L10" s="23" t="s">
        <v>9</v>
      </c>
      <c r="M10" s="23" t="s">
        <v>25</v>
      </c>
      <c r="N10" s="24" t="s">
        <v>26</v>
      </c>
    </row>
    <row r="11" spans="2:15" ht="69" customHeight="1" x14ac:dyDescent="0.2">
      <c r="B11" s="100">
        <v>1</v>
      </c>
      <c r="C11" s="101" t="s">
        <v>60</v>
      </c>
      <c r="D11" s="135" t="s">
        <v>61</v>
      </c>
      <c r="E11" s="103">
        <v>36720</v>
      </c>
      <c r="F11" s="103">
        <v>36953</v>
      </c>
      <c r="G11" s="104">
        <v>0.5</v>
      </c>
      <c r="H11" s="104" t="s">
        <v>13</v>
      </c>
      <c r="I11" s="105" t="s">
        <v>62</v>
      </c>
      <c r="J11" s="106">
        <f>2183004128*G11</f>
        <v>1091502064</v>
      </c>
      <c r="K11" s="107">
        <f>J11/260100</f>
        <v>4196.4708342945023</v>
      </c>
      <c r="L11" s="108" t="s">
        <v>55</v>
      </c>
      <c r="M11" s="136">
        <f>K11</f>
        <v>4196.4708342945023</v>
      </c>
      <c r="N11" s="109"/>
    </row>
    <row r="12" spans="2:15" ht="119.25" customHeight="1" x14ac:dyDescent="0.2">
      <c r="B12" s="110">
        <v>2</v>
      </c>
      <c r="C12" s="111" t="s">
        <v>64</v>
      </c>
      <c r="D12" s="137" t="s">
        <v>63</v>
      </c>
      <c r="E12" s="113">
        <v>38003</v>
      </c>
      <c r="F12" s="113">
        <v>38123</v>
      </c>
      <c r="G12" s="114" t="s">
        <v>65</v>
      </c>
      <c r="H12" s="115" t="s">
        <v>13</v>
      </c>
      <c r="I12" s="116" t="s">
        <v>14</v>
      </c>
      <c r="J12" s="117">
        <v>157415562</v>
      </c>
      <c r="K12" s="118">
        <f>J12/358000</f>
        <v>439.70827374301678</v>
      </c>
      <c r="L12" s="119"/>
      <c r="M12" s="138"/>
      <c r="N12" s="120"/>
      <c r="O12" s="87" t="s">
        <v>119</v>
      </c>
    </row>
    <row r="13" spans="2:15" ht="109.5" customHeight="1" x14ac:dyDescent="0.2">
      <c r="B13" s="110">
        <v>3</v>
      </c>
      <c r="C13" s="111" t="s">
        <v>66</v>
      </c>
      <c r="D13" s="137" t="s">
        <v>67</v>
      </c>
      <c r="E13" s="113">
        <v>36809</v>
      </c>
      <c r="F13" s="113">
        <v>36980</v>
      </c>
      <c r="G13" s="114">
        <v>1</v>
      </c>
      <c r="H13" s="115" t="s">
        <v>13</v>
      </c>
      <c r="I13" s="116" t="s">
        <v>62</v>
      </c>
      <c r="J13" s="117">
        <v>935002084</v>
      </c>
      <c r="K13" s="118">
        <f>J13/260100</f>
        <v>3594.7792541330259</v>
      </c>
      <c r="L13" s="119" t="s">
        <v>54</v>
      </c>
      <c r="M13" s="122"/>
      <c r="N13" s="120"/>
    </row>
    <row r="14" spans="2:15" ht="109.5" customHeight="1" thickBot="1" x14ac:dyDescent="0.25">
      <c r="B14" s="123">
        <v>4</v>
      </c>
      <c r="C14" s="124" t="s">
        <v>66</v>
      </c>
      <c r="D14" s="139" t="s">
        <v>68</v>
      </c>
      <c r="E14" s="126">
        <v>34274</v>
      </c>
      <c r="F14" s="126">
        <v>34516</v>
      </c>
      <c r="G14" s="127">
        <v>0.95</v>
      </c>
      <c r="H14" s="128" t="s">
        <v>13</v>
      </c>
      <c r="I14" s="129" t="s">
        <v>69</v>
      </c>
      <c r="J14" s="130">
        <f>524395727*G14</f>
        <v>498175940.64999998</v>
      </c>
      <c r="K14" s="131">
        <f>J14/81511</f>
        <v>6111.7633282624429</v>
      </c>
      <c r="L14" s="132"/>
      <c r="M14" s="140">
        <f>K14</f>
        <v>6111.7633282624429</v>
      </c>
      <c r="N14" s="141">
        <f>K14</f>
        <v>6111.7633282624429</v>
      </c>
    </row>
    <row r="15" spans="2:15" ht="35.25" customHeight="1" thickBot="1" x14ac:dyDescent="0.25">
      <c r="B15" s="4"/>
      <c r="C15" s="48"/>
      <c r="D15" s="49"/>
      <c r="E15" s="50"/>
      <c r="F15" s="50"/>
      <c r="G15" s="51"/>
      <c r="H15" s="52"/>
    </row>
    <row r="16" spans="2:15" s="5" customFormat="1" ht="33.75" customHeight="1" x14ac:dyDescent="0.2">
      <c r="B16" s="193" t="s">
        <v>56</v>
      </c>
      <c r="C16" s="193"/>
      <c r="D16" s="193"/>
      <c r="E16" s="193"/>
      <c r="F16" s="193"/>
      <c r="G16" s="193"/>
      <c r="J16" s="82" t="s">
        <v>58</v>
      </c>
      <c r="K16" s="181">
        <f>SUM(J11:J14)</f>
        <v>2682095650.6500001</v>
      </c>
      <c r="L16" s="182">
        <f>SUM(J11:J12)</f>
        <v>1248917626</v>
      </c>
      <c r="M16" s="83">
        <f>SUM(K11:K14)</f>
        <v>14342.721690432987</v>
      </c>
    </row>
    <row r="17" spans="2:13" ht="33.75" customHeight="1" x14ac:dyDescent="0.2">
      <c r="B17" s="55" t="s">
        <v>57</v>
      </c>
      <c r="C17" s="55"/>
      <c r="D17" s="55"/>
      <c r="E17" s="55"/>
      <c r="F17" s="55"/>
      <c r="G17" s="55"/>
      <c r="I17" s="6"/>
      <c r="J17" s="183" t="s">
        <v>16</v>
      </c>
      <c r="K17" s="184"/>
      <c r="L17" s="184"/>
      <c r="M17" s="185"/>
    </row>
    <row r="18" spans="2:13" ht="21.75" customHeight="1" x14ac:dyDescent="0.2">
      <c r="B18" t="s">
        <v>109</v>
      </c>
      <c r="J18" s="84" t="s">
        <v>25</v>
      </c>
      <c r="K18" s="186" t="s">
        <v>11</v>
      </c>
      <c r="L18" s="187"/>
      <c r="M18" s="188"/>
    </row>
    <row r="19" spans="2:13" ht="21.75" customHeight="1" thickBot="1" x14ac:dyDescent="0.25">
      <c r="C19" t="s">
        <v>110</v>
      </c>
      <c r="J19" s="85" t="s">
        <v>26</v>
      </c>
      <c r="K19" s="189" t="s">
        <v>11</v>
      </c>
      <c r="L19" s="190"/>
      <c r="M19" s="191"/>
    </row>
    <row r="20" spans="2:13" x14ac:dyDescent="0.2">
      <c r="C20" s="33" t="s">
        <v>129</v>
      </c>
      <c r="D20" s="97"/>
      <c r="E20" s="97">
        <f>D20/589500</f>
        <v>0</v>
      </c>
    </row>
    <row r="21" spans="2:13" x14ac:dyDescent="0.2">
      <c r="C21" t="s">
        <v>111</v>
      </c>
      <c r="D21" s="97">
        <v>2715910520</v>
      </c>
      <c r="E21" s="97">
        <f>D21/589500</f>
        <v>4607.1425275657339</v>
      </c>
    </row>
  </sheetData>
  <mergeCells count="14">
    <mergeCell ref="B6:D6"/>
    <mergeCell ref="B1:N1"/>
    <mergeCell ref="B2:N2"/>
    <mergeCell ref="B3:N3"/>
    <mergeCell ref="B4:N4"/>
    <mergeCell ref="K19:M19"/>
    <mergeCell ref="K16:L16"/>
    <mergeCell ref="B7:D7"/>
    <mergeCell ref="B16:G16"/>
    <mergeCell ref="B9:N9"/>
    <mergeCell ref="K7:L8"/>
    <mergeCell ref="M7:N7"/>
    <mergeCell ref="J17:M17"/>
    <mergeCell ref="K18:M18"/>
  </mergeCells>
  <pageMargins left="0.74803149606299213" right="0.74803149606299213" top="0.98425196850393704" bottom="0.98425196850393704" header="0.51181102362204722" footer="0.51181102362204722"/>
  <pageSetup scale="37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27"/>
  <sheetViews>
    <sheetView showGridLines="0" tabSelected="1" topLeftCell="A16" zoomScale="70" zoomScaleNormal="70" zoomScaleSheetLayoutView="55" zoomScalePageLayoutView="40" workbookViewId="0">
      <selection activeCell="A2" sqref="A2"/>
    </sheetView>
  </sheetViews>
  <sheetFormatPr baseColWidth="10" defaultColWidth="11.42578125" defaultRowHeight="12.75" x14ac:dyDescent="0.2"/>
  <cols>
    <col min="1" max="1" width="6.5703125" customWidth="1"/>
    <col min="2" max="2" width="6" customWidth="1"/>
    <col min="3" max="3" width="25.7109375" customWidth="1"/>
    <col min="4" max="4" width="37.28515625" customWidth="1"/>
    <col min="5" max="5" width="24.7109375" customWidth="1"/>
    <col min="6" max="6" width="15.7109375" customWidth="1"/>
    <col min="7" max="7" width="28.7109375" customWidth="1"/>
    <col min="8" max="8" width="24.7109375" customWidth="1"/>
    <col min="9" max="9" width="21.42578125" customWidth="1"/>
    <col min="10" max="10" width="29.85546875" customWidth="1"/>
    <col min="11" max="11" width="20.85546875" customWidth="1"/>
    <col min="12" max="12" width="22.7109375" customWidth="1"/>
    <col min="13" max="13" width="21.5703125" customWidth="1"/>
    <col min="14" max="14" width="21.85546875" customWidth="1"/>
    <col min="15" max="15" width="31.5703125" customWidth="1"/>
  </cols>
  <sheetData>
    <row r="1" spans="2:15" ht="18.75" customHeight="1" x14ac:dyDescent="0.2">
      <c r="B1" s="197" t="s">
        <v>43</v>
      </c>
      <c r="C1" s="197"/>
      <c r="D1" s="197"/>
      <c r="E1" s="197"/>
      <c r="F1" s="197"/>
      <c r="G1" s="197"/>
      <c r="H1" s="197"/>
      <c r="I1" s="197"/>
      <c r="J1" s="197"/>
      <c r="K1" s="197"/>
      <c r="L1" s="197"/>
      <c r="M1" s="197"/>
      <c r="N1" s="197"/>
    </row>
    <row r="2" spans="2:15" ht="59.25" customHeight="1" x14ac:dyDescent="0.2">
      <c r="B2" s="197" t="s">
        <v>44</v>
      </c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197"/>
    </row>
    <row r="3" spans="2:15" ht="18.75" x14ac:dyDescent="0.2">
      <c r="B3" s="198" t="s">
        <v>15</v>
      </c>
      <c r="C3" s="198"/>
      <c r="D3" s="198"/>
      <c r="E3" s="198"/>
      <c r="F3" s="198"/>
      <c r="G3" s="198"/>
      <c r="H3" s="198"/>
      <c r="I3" s="198"/>
      <c r="J3" s="198"/>
      <c r="K3" s="198"/>
      <c r="L3" s="198"/>
      <c r="M3" s="198"/>
      <c r="N3" s="198"/>
    </row>
    <row r="4" spans="2:15" ht="18.75" x14ac:dyDescent="0.2">
      <c r="B4" s="198" t="s">
        <v>0</v>
      </c>
      <c r="C4" s="198"/>
      <c r="D4" s="198"/>
      <c r="E4" s="198"/>
      <c r="F4" s="198"/>
      <c r="G4" s="198"/>
      <c r="H4" s="198"/>
      <c r="I4" s="198"/>
      <c r="J4" s="198"/>
      <c r="K4" s="198"/>
      <c r="L4" s="198"/>
      <c r="M4" s="198"/>
      <c r="N4" s="198"/>
    </row>
    <row r="5" spans="2:15" ht="17.25" x14ac:dyDescent="0.3">
      <c r="B5" s="20"/>
      <c r="C5" s="20"/>
      <c r="D5" s="20"/>
      <c r="E5" s="20"/>
      <c r="F5" s="20"/>
      <c r="G5" s="20"/>
      <c r="H5" s="20"/>
      <c r="I5" s="20"/>
      <c r="J5" s="20"/>
      <c r="K5" s="75"/>
      <c r="N5" s="81">
        <v>589500</v>
      </c>
    </row>
    <row r="6" spans="2:15" ht="18.75" x14ac:dyDescent="0.2">
      <c r="B6" s="196" t="s">
        <v>12</v>
      </c>
      <c r="C6" s="196"/>
      <c r="D6" s="196"/>
      <c r="E6" s="73" t="s">
        <v>70</v>
      </c>
      <c r="F6" s="73"/>
      <c r="G6" s="73"/>
      <c r="H6" s="73"/>
      <c r="I6" s="73"/>
      <c r="J6" s="73"/>
      <c r="K6" s="73"/>
      <c r="L6" s="73"/>
    </row>
    <row r="7" spans="2:15" ht="18.75" x14ac:dyDescent="0.2">
      <c r="B7" s="196"/>
      <c r="C7" s="196"/>
      <c r="D7" s="196"/>
      <c r="E7" s="73"/>
      <c r="F7" s="73"/>
      <c r="G7" s="73"/>
      <c r="H7" s="73"/>
      <c r="I7" s="73"/>
      <c r="J7" s="73"/>
      <c r="K7" s="200" t="s">
        <v>98</v>
      </c>
      <c r="L7" s="201"/>
      <c r="M7" s="199">
        <v>2715910520</v>
      </c>
      <c r="N7" s="199"/>
    </row>
    <row r="8" spans="2:15" ht="15.75" x14ac:dyDescent="0.25">
      <c r="B8" s="46"/>
      <c r="C8" s="46"/>
      <c r="D8" s="46"/>
      <c r="E8" s="46"/>
      <c r="F8" s="46"/>
      <c r="G8" s="46"/>
      <c r="H8" s="46"/>
      <c r="I8" s="46"/>
      <c r="J8" s="46"/>
      <c r="K8" s="202"/>
      <c r="L8" s="203"/>
      <c r="M8" s="80">
        <f>+M7/N5</f>
        <v>4607.1425275657339</v>
      </c>
      <c r="N8" s="79" t="s">
        <v>99</v>
      </c>
    </row>
    <row r="9" spans="2:15" ht="26.25" customHeight="1" thickBot="1" x14ac:dyDescent="0.25">
      <c r="B9" s="204" t="s">
        <v>101</v>
      </c>
      <c r="C9" s="204"/>
      <c r="D9" s="204"/>
      <c r="E9" s="204"/>
      <c r="F9" s="204"/>
      <c r="G9" s="204"/>
      <c r="H9" s="204"/>
      <c r="I9" s="204"/>
      <c r="J9" s="204"/>
      <c r="K9" s="204"/>
      <c r="L9" s="204"/>
      <c r="M9" s="204"/>
      <c r="N9" s="204"/>
    </row>
    <row r="10" spans="2:15" ht="81" customHeight="1" thickBot="1" x14ac:dyDescent="0.25">
      <c r="B10" s="22"/>
      <c r="C10" s="23" t="s">
        <v>36</v>
      </c>
      <c r="D10" s="23" t="s">
        <v>1</v>
      </c>
      <c r="E10" s="23" t="s">
        <v>2</v>
      </c>
      <c r="F10" s="23" t="s">
        <v>3</v>
      </c>
      <c r="G10" s="23" t="s">
        <v>4</v>
      </c>
      <c r="H10" s="23" t="s">
        <v>5</v>
      </c>
      <c r="I10" s="23" t="s">
        <v>6</v>
      </c>
      <c r="J10" s="23" t="s">
        <v>7</v>
      </c>
      <c r="K10" s="23" t="s">
        <v>8</v>
      </c>
      <c r="L10" s="23" t="s">
        <v>9</v>
      </c>
      <c r="M10" s="23" t="s">
        <v>25</v>
      </c>
      <c r="N10" s="24" t="s">
        <v>26</v>
      </c>
      <c r="O10" s="7" t="s">
        <v>102</v>
      </c>
    </row>
    <row r="11" spans="2:15" ht="69" customHeight="1" x14ac:dyDescent="0.2">
      <c r="B11" s="142">
        <v>1</v>
      </c>
      <c r="C11" s="143" t="s">
        <v>71</v>
      </c>
      <c r="D11" s="144" t="s">
        <v>72</v>
      </c>
      <c r="E11" s="145">
        <v>39167</v>
      </c>
      <c r="F11" s="145">
        <v>39295</v>
      </c>
      <c r="G11" s="146">
        <v>1</v>
      </c>
      <c r="H11" s="146" t="s">
        <v>13</v>
      </c>
      <c r="I11" s="147" t="s">
        <v>73</v>
      </c>
      <c r="J11" s="148">
        <v>157825000</v>
      </c>
      <c r="K11" s="149">
        <f>J11/433700</f>
        <v>363.90362001383443</v>
      </c>
      <c r="L11" s="150" t="s">
        <v>54</v>
      </c>
      <c r="M11" s="151"/>
      <c r="N11" s="175"/>
      <c r="O11" s="178"/>
    </row>
    <row r="12" spans="2:15" ht="160.5" customHeight="1" x14ac:dyDescent="0.2">
      <c r="B12" s="110">
        <v>2</v>
      </c>
      <c r="C12" s="111" t="s">
        <v>71</v>
      </c>
      <c r="D12" s="137" t="s">
        <v>74</v>
      </c>
      <c r="E12" s="113">
        <v>38745</v>
      </c>
      <c r="F12" s="113">
        <v>39057</v>
      </c>
      <c r="G12" s="114">
        <v>1</v>
      </c>
      <c r="H12" s="115" t="s">
        <v>92</v>
      </c>
      <c r="I12" s="116" t="s">
        <v>75</v>
      </c>
      <c r="J12" s="117">
        <v>1815000000</v>
      </c>
      <c r="K12" s="118">
        <f>J12/408000</f>
        <v>4448.5294117647063</v>
      </c>
      <c r="L12" s="119"/>
      <c r="M12" s="152"/>
      <c r="N12" s="176"/>
      <c r="O12" s="179" t="s">
        <v>132</v>
      </c>
    </row>
    <row r="13" spans="2:15" ht="109.5" customHeight="1" x14ac:dyDescent="0.2">
      <c r="B13" s="110">
        <v>3</v>
      </c>
      <c r="C13" s="111" t="s">
        <v>71</v>
      </c>
      <c r="D13" s="137" t="s">
        <v>76</v>
      </c>
      <c r="E13" s="113">
        <v>39387</v>
      </c>
      <c r="F13" s="113">
        <v>39692</v>
      </c>
      <c r="G13" s="114">
        <v>1</v>
      </c>
      <c r="H13" s="115" t="s">
        <v>13</v>
      </c>
      <c r="I13" s="116" t="s">
        <v>77</v>
      </c>
      <c r="J13" s="117">
        <v>1258000000</v>
      </c>
      <c r="K13" s="118">
        <f>J13/433700</f>
        <v>2900.6225501498734</v>
      </c>
      <c r="L13" s="119" t="s">
        <v>55</v>
      </c>
      <c r="M13" s="153">
        <f>K13</f>
        <v>2900.6225501498734</v>
      </c>
      <c r="N13" s="177"/>
      <c r="O13" s="178"/>
    </row>
    <row r="14" spans="2:15" ht="87.75" customHeight="1" x14ac:dyDescent="0.2">
      <c r="B14" s="205">
        <v>4</v>
      </c>
      <c r="C14" s="206" t="s">
        <v>71</v>
      </c>
      <c r="D14" s="207" t="s">
        <v>78</v>
      </c>
      <c r="E14" s="208">
        <v>39478</v>
      </c>
      <c r="F14" s="208">
        <v>39862</v>
      </c>
      <c r="G14" s="209">
        <v>1</v>
      </c>
      <c r="H14" s="210" t="s">
        <v>13</v>
      </c>
      <c r="I14" s="223" t="s">
        <v>79</v>
      </c>
      <c r="J14" s="224">
        <v>7119682483</v>
      </c>
      <c r="K14" s="225">
        <f>J14/461500</f>
        <v>15427.264318526544</v>
      </c>
      <c r="L14" s="226"/>
      <c r="M14" s="211">
        <f>K14</f>
        <v>15427.264318526544</v>
      </c>
      <c r="N14" s="211">
        <f>K14</f>
        <v>15427.264318526544</v>
      </c>
      <c r="O14" s="212" t="s">
        <v>127</v>
      </c>
    </row>
    <row r="15" spans="2:15" ht="35.25" customHeight="1" x14ac:dyDescent="0.2">
      <c r="B15" s="205"/>
      <c r="C15" s="206"/>
      <c r="D15" s="207"/>
      <c r="E15" s="208"/>
      <c r="F15" s="208"/>
      <c r="G15" s="209"/>
      <c r="H15" s="210"/>
      <c r="I15" s="223"/>
      <c r="J15" s="224"/>
      <c r="K15" s="225"/>
      <c r="L15" s="226"/>
      <c r="M15" s="211"/>
      <c r="N15" s="211"/>
      <c r="O15" s="213"/>
    </row>
    <row r="16" spans="2:15" ht="84.75" customHeight="1" x14ac:dyDescent="0.2">
      <c r="B16" s="205"/>
      <c r="C16" s="206"/>
      <c r="D16" s="207"/>
      <c r="E16" s="208"/>
      <c r="F16" s="208"/>
      <c r="G16" s="209"/>
      <c r="H16" s="210"/>
      <c r="I16" s="223"/>
      <c r="J16" s="224"/>
      <c r="K16" s="225"/>
      <c r="L16" s="226"/>
      <c r="M16" s="211"/>
      <c r="N16" s="211"/>
      <c r="O16" s="170" t="s">
        <v>123</v>
      </c>
    </row>
    <row r="17" spans="2:15" ht="94.5" customHeight="1" x14ac:dyDescent="0.2">
      <c r="B17" s="205"/>
      <c r="C17" s="206"/>
      <c r="D17" s="207"/>
      <c r="E17" s="208"/>
      <c r="F17" s="208"/>
      <c r="G17" s="209"/>
      <c r="H17" s="210"/>
      <c r="I17" s="223"/>
      <c r="J17" s="224"/>
      <c r="K17" s="225"/>
      <c r="L17" s="226"/>
      <c r="M17" s="211"/>
      <c r="N17" s="211"/>
      <c r="O17" s="170" t="s">
        <v>124</v>
      </c>
    </row>
    <row r="18" spans="2:15" ht="155.25" customHeight="1" x14ac:dyDescent="0.2">
      <c r="B18" s="205"/>
      <c r="C18" s="206"/>
      <c r="D18" s="207"/>
      <c r="E18" s="208"/>
      <c r="F18" s="208"/>
      <c r="G18" s="209"/>
      <c r="H18" s="210"/>
      <c r="I18" s="223"/>
      <c r="J18" s="224"/>
      <c r="K18" s="225"/>
      <c r="L18" s="226"/>
      <c r="M18" s="211"/>
      <c r="N18" s="211"/>
      <c r="O18" s="170" t="s">
        <v>125</v>
      </c>
    </row>
    <row r="19" spans="2:15" ht="75" customHeight="1" x14ac:dyDescent="0.2">
      <c r="B19" s="205"/>
      <c r="C19" s="206"/>
      <c r="D19" s="207"/>
      <c r="E19" s="208"/>
      <c r="F19" s="208"/>
      <c r="G19" s="209"/>
      <c r="H19" s="210"/>
      <c r="I19" s="223"/>
      <c r="J19" s="224"/>
      <c r="K19" s="225"/>
      <c r="L19" s="226"/>
      <c r="M19" s="211"/>
      <c r="N19" s="211"/>
      <c r="O19" s="169" t="s">
        <v>126</v>
      </c>
    </row>
    <row r="20" spans="2:15" ht="35.25" customHeight="1" thickBot="1" x14ac:dyDescent="0.25">
      <c r="B20" s="4"/>
      <c r="C20" s="48"/>
      <c r="D20" s="49"/>
      <c r="E20" s="50"/>
      <c r="F20" s="50"/>
      <c r="G20" s="51"/>
      <c r="H20" s="52"/>
      <c r="I20" s="52"/>
      <c r="J20" s="52"/>
      <c r="K20" s="52"/>
      <c r="L20" s="52"/>
      <c r="M20" s="52"/>
      <c r="N20" s="52"/>
    </row>
    <row r="21" spans="2:15" s="5" customFormat="1" ht="39" customHeight="1" x14ac:dyDescent="0.2">
      <c r="B21" s="193" t="s">
        <v>56</v>
      </c>
      <c r="C21" s="193"/>
      <c r="D21" s="193"/>
      <c r="E21" s="193"/>
      <c r="F21" s="193"/>
      <c r="G21" s="193"/>
      <c r="J21" s="82" t="s">
        <v>58</v>
      </c>
      <c r="K21" s="181">
        <f>SUM(J11:J12)</f>
        <v>1972825000</v>
      </c>
      <c r="L21" s="182"/>
      <c r="M21" s="83">
        <f>SUM(K11:K14)</f>
        <v>23140.319900454961</v>
      </c>
    </row>
    <row r="22" spans="2:15" ht="39" customHeight="1" x14ac:dyDescent="0.2">
      <c r="B22" s="55" t="s">
        <v>57</v>
      </c>
      <c r="C22" s="55"/>
      <c r="D22" s="55"/>
      <c r="E22" s="55"/>
      <c r="F22" s="55"/>
      <c r="G22" s="55"/>
      <c r="I22" s="6"/>
      <c r="J22" s="214" t="s">
        <v>133</v>
      </c>
      <c r="K22" s="215"/>
      <c r="L22" s="215"/>
      <c r="M22" s="216"/>
    </row>
    <row r="23" spans="2:15" ht="21.75" customHeight="1" x14ac:dyDescent="0.2">
      <c r="J23" s="217"/>
      <c r="K23" s="218"/>
      <c r="L23" s="218"/>
      <c r="M23" s="219"/>
    </row>
    <row r="24" spans="2:15" ht="21.75" customHeight="1" thickBot="1" x14ac:dyDescent="0.25">
      <c r="B24" t="s">
        <v>109</v>
      </c>
      <c r="J24" s="220"/>
      <c r="K24" s="221"/>
      <c r="L24" s="221"/>
      <c r="M24" s="222"/>
    </row>
    <row r="25" spans="2:15" x14ac:dyDescent="0.2">
      <c r="C25" t="s">
        <v>110</v>
      </c>
      <c r="D25" s="97">
        <f>2715910520*1.5</f>
        <v>4073865780</v>
      </c>
      <c r="E25" s="97">
        <f>D25/589500</f>
        <v>6910.7137913486004</v>
      </c>
    </row>
    <row r="26" spans="2:15" x14ac:dyDescent="0.2">
      <c r="C26" s="33" t="s">
        <v>129</v>
      </c>
      <c r="D26" s="97">
        <v>2715910520</v>
      </c>
      <c r="E26" s="97">
        <f>D26/589500</f>
        <v>4607.1425275657339</v>
      </c>
    </row>
    <row r="27" spans="2:15" x14ac:dyDescent="0.2">
      <c r="C27" t="s">
        <v>111</v>
      </c>
    </row>
  </sheetData>
  <mergeCells count="26">
    <mergeCell ref="O14:O15"/>
    <mergeCell ref="J22:M24"/>
    <mergeCell ref="I14:I19"/>
    <mergeCell ref="J14:J19"/>
    <mergeCell ref="K14:K19"/>
    <mergeCell ref="L14:L19"/>
    <mergeCell ref="M14:M19"/>
    <mergeCell ref="B6:D6"/>
    <mergeCell ref="B1:N1"/>
    <mergeCell ref="B2:N2"/>
    <mergeCell ref="B3:N3"/>
    <mergeCell ref="B4:N4"/>
    <mergeCell ref="B7:D7"/>
    <mergeCell ref="B21:G21"/>
    <mergeCell ref="B9:N9"/>
    <mergeCell ref="K7:L8"/>
    <mergeCell ref="M7:N7"/>
    <mergeCell ref="K21:L21"/>
    <mergeCell ref="B14:B19"/>
    <mergeCell ref="C14:C19"/>
    <mergeCell ref="D14:D19"/>
    <mergeCell ref="E14:E19"/>
    <mergeCell ref="F14:F19"/>
    <mergeCell ref="G14:G19"/>
    <mergeCell ref="H14:H19"/>
    <mergeCell ref="N14:N19"/>
  </mergeCells>
  <pageMargins left="0.74803149606299213" right="0.74803149606299213" top="0.98425196850393704" bottom="0.98425196850393704" header="0.51181102362204722" footer="0.51181102362204722"/>
  <pageSetup scale="3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23"/>
  <sheetViews>
    <sheetView showGridLines="0" view="pageBreakPreview" topLeftCell="A3" zoomScale="40" zoomScaleNormal="40" zoomScaleSheetLayoutView="40" zoomScalePageLayoutView="40" workbookViewId="0">
      <selection activeCell="N14" sqref="N14"/>
    </sheetView>
  </sheetViews>
  <sheetFormatPr baseColWidth="10" defaultColWidth="11.42578125" defaultRowHeight="12.75" x14ac:dyDescent="0.2"/>
  <cols>
    <col min="1" max="1" width="6.5703125" customWidth="1"/>
    <col min="2" max="2" width="6" customWidth="1"/>
    <col min="3" max="3" width="25.7109375" customWidth="1"/>
    <col min="4" max="4" width="37.28515625" customWidth="1"/>
    <col min="5" max="5" width="24.7109375" customWidth="1"/>
    <col min="6" max="6" width="15.7109375" customWidth="1"/>
    <col min="7" max="7" width="28.7109375" customWidth="1"/>
    <col min="8" max="8" width="24.7109375" customWidth="1"/>
    <col min="9" max="9" width="21.42578125" customWidth="1"/>
    <col min="10" max="10" width="29.85546875" customWidth="1"/>
    <col min="11" max="11" width="20.85546875" customWidth="1"/>
    <col min="12" max="12" width="23.5703125" customWidth="1"/>
    <col min="13" max="13" width="21.5703125" customWidth="1"/>
    <col min="14" max="14" width="21.85546875" customWidth="1"/>
    <col min="15" max="15" width="2.42578125" customWidth="1"/>
  </cols>
  <sheetData>
    <row r="1" spans="2:14" ht="18.75" customHeight="1" x14ac:dyDescent="0.2">
      <c r="B1" s="197" t="s">
        <v>43</v>
      </c>
      <c r="C1" s="197"/>
      <c r="D1" s="197"/>
      <c r="E1" s="197"/>
      <c r="F1" s="197"/>
      <c r="G1" s="197"/>
      <c r="H1" s="197"/>
      <c r="I1" s="197"/>
      <c r="J1" s="197"/>
      <c r="K1" s="197"/>
      <c r="L1" s="197"/>
      <c r="M1" s="197"/>
      <c r="N1" s="197"/>
    </row>
    <row r="2" spans="2:14" ht="59.25" customHeight="1" x14ac:dyDescent="0.2">
      <c r="B2" s="197" t="s">
        <v>44</v>
      </c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197"/>
    </row>
    <row r="3" spans="2:14" ht="18.75" x14ac:dyDescent="0.2">
      <c r="B3" s="198" t="s">
        <v>15</v>
      </c>
      <c r="C3" s="198"/>
      <c r="D3" s="198"/>
      <c r="E3" s="198"/>
      <c r="F3" s="198"/>
      <c r="G3" s="198"/>
      <c r="H3" s="198"/>
      <c r="I3" s="198"/>
      <c r="J3" s="198"/>
      <c r="K3" s="198"/>
      <c r="L3" s="198"/>
      <c r="M3" s="198"/>
      <c r="N3" s="198"/>
    </row>
    <row r="4" spans="2:14" ht="18.75" x14ac:dyDescent="0.2">
      <c r="B4" s="198" t="s">
        <v>0</v>
      </c>
      <c r="C4" s="198"/>
      <c r="D4" s="198"/>
      <c r="E4" s="198"/>
      <c r="F4" s="198"/>
      <c r="G4" s="198"/>
      <c r="H4" s="198"/>
      <c r="I4" s="198"/>
      <c r="J4" s="198"/>
      <c r="K4" s="198"/>
      <c r="L4" s="198"/>
      <c r="M4" s="198"/>
      <c r="N4" s="198"/>
    </row>
    <row r="5" spans="2:14" ht="17.25" x14ac:dyDescent="0.3">
      <c r="B5" s="75"/>
      <c r="C5" s="75"/>
      <c r="D5" s="75"/>
      <c r="E5" s="75"/>
      <c r="F5" s="75"/>
      <c r="G5" s="75"/>
      <c r="H5" s="75"/>
      <c r="I5" s="75"/>
      <c r="J5" s="75"/>
      <c r="K5" s="75"/>
      <c r="N5" s="81">
        <v>589500</v>
      </c>
    </row>
    <row r="6" spans="2:14" ht="18.75" x14ac:dyDescent="0.2">
      <c r="B6" s="196" t="s">
        <v>12</v>
      </c>
      <c r="C6" s="196"/>
      <c r="D6" s="196"/>
      <c r="E6" s="73" t="s">
        <v>80</v>
      </c>
      <c r="F6" s="73"/>
      <c r="G6" s="73"/>
      <c r="H6" s="73"/>
      <c r="I6" s="73"/>
      <c r="J6" s="73"/>
      <c r="K6" s="73"/>
      <c r="L6" s="73"/>
    </row>
    <row r="7" spans="2:14" ht="18.75" x14ac:dyDescent="0.2">
      <c r="B7" s="196"/>
      <c r="C7" s="196"/>
      <c r="D7" s="196"/>
      <c r="E7" s="73"/>
      <c r="F7" s="73"/>
      <c r="G7" s="73"/>
      <c r="H7" s="73"/>
      <c r="I7" s="73"/>
      <c r="J7" s="73"/>
      <c r="K7" s="200" t="s">
        <v>98</v>
      </c>
      <c r="L7" s="201"/>
      <c r="M7" s="199">
        <v>2715910520</v>
      </c>
      <c r="N7" s="199"/>
    </row>
    <row r="8" spans="2:14" ht="15.75" x14ac:dyDescent="0.25">
      <c r="B8" s="56"/>
      <c r="C8" s="56"/>
      <c r="D8" s="56"/>
      <c r="E8" s="56"/>
      <c r="F8" s="56"/>
      <c r="G8" s="56"/>
      <c r="H8" s="56"/>
      <c r="I8" s="56"/>
      <c r="J8" s="56"/>
      <c r="K8" s="202"/>
      <c r="L8" s="203"/>
      <c r="M8" s="80">
        <f>+M7/N5</f>
        <v>4607.1425275657339</v>
      </c>
      <c r="N8" s="79" t="s">
        <v>99</v>
      </c>
    </row>
    <row r="9" spans="2:14" ht="26.25" customHeight="1" thickBot="1" x14ac:dyDescent="0.25">
      <c r="B9" s="204" t="s">
        <v>97</v>
      </c>
      <c r="C9" s="204"/>
      <c r="D9" s="204"/>
      <c r="E9" s="204"/>
      <c r="F9" s="204"/>
      <c r="G9" s="204"/>
      <c r="H9" s="204"/>
      <c r="I9" s="204"/>
      <c r="J9" s="204"/>
      <c r="K9" s="204"/>
      <c r="L9" s="204"/>
      <c r="M9" s="204"/>
      <c r="N9" s="204"/>
    </row>
    <row r="10" spans="2:14" ht="81" customHeight="1" thickBot="1" x14ac:dyDescent="0.25">
      <c r="B10" s="22"/>
      <c r="C10" s="23" t="s">
        <v>36</v>
      </c>
      <c r="D10" s="23" t="s">
        <v>1</v>
      </c>
      <c r="E10" s="23" t="s">
        <v>2</v>
      </c>
      <c r="F10" s="23" t="s">
        <v>3</v>
      </c>
      <c r="G10" s="23" t="s">
        <v>4</v>
      </c>
      <c r="H10" s="23" t="s">
        <v>5</v>
      </c>
      <c r="I10" s="23" t="s">
        <v>6</v>
      </c>
      <c r="J10" s="23" t="s">
        <v>7</v>
      </c>
      <c r="K10" s="23" t="s">
        <v>8</v>
      </c>
      <c r="L10" s="23" t="s">
        <v>9</v>
      </c>
      <c r="M10" s="23" t="s">
        <v>25</v>
      </c>
      <c r="N10" s="24" t="s">
        <v>26</v>
      </c>
    </row>
    <row r="11" spans="2:14" ht="69" customHeight="1" thickBot="1" x14ac:dyDescent="0.25">
      <c r="B11" s="100">
        <v>1</v>
      </c>
      <c r="C11" s="101" t="s">
        <v>81</v>
      </c>
      <c r="D11" s="102" t="s">
        <v>82</v>
      </c>
      <c r="E11" s="103">
        <v>39575</v>
      </c>
      <c r="F11" s="103">
        <v>40223</v>
      </c>
      <c r="G11" s="104">
        <v>0.3</v>
      </c>
      <c r="H11" s="104" t="s">
        <v>13</v>
      </c>
      <c r="I11" s="105" t="s">
        <v>17</v>
      </c>
      <c r="J11" s="106">
        <f>12601292779*G11</f>
        <v>3780387833.6999998</v>
      </c>
      <c r="K11" s="107">
        <f>J11/461500</f>
        <v>8191.5229332611043</v>
      </c>
      <c r="L11" s="108" t="s">
        <v>55</v>
      </c>
      <c r="M11" s="194">
        <f>K11+K12</f>
        <v>10922.030577681473</v>
      </c>
      <c r="N11" s="109">
        <f>K11</f>
        <v>8191.5229332611043</v>
      </c>
    </row>
    <row r="12" spans="2:14" ht="109.5" customHeight="1" x14ac:dyDescent="0.2">
      <c r="B12" s="110">
        <v>2</v>
      </c>
      <c r="C12" s="111" t="s">
        <v>83</v>
      </c>
      <c r="D12" s="137" t="s">
        <v>82</v>
      </c>
      <c r="E12" s="103">
        <v>39575</v>
      </c>
      <c r="F12" s="103">
        <v>40223</v>
      </c>
      <c r="G12" s="114">
        <v>0.1</v>
      </c>
      <c r="H12" s="115" t="s">
        <v>13</v>
      </c>
      <c r="I12" s="116" t="s">
        <v>17</v>
      </c>
      <c r="J12" s="154">
        <f>12601292779*G12</f>
        <v>1260129277.9000001</v>
      </c>
      <c r="K12" s="118">
        <f>J12/461500</f>
        <v>2730.5076444203687</v>
      </c>
      <c r="L12" s="155"/>
      <c r="M12" s="195"/>
      <c r="N12" s="120"/>
    </row>
    <row r="13" spans="2:14" ht="109.5" customHeight="1" x14ac:dyDescent="0.2">
      <c r="B13" s="110">
        <v>3</v>
      </c>
      <c r="C13" s="111" t="s">
        <v>81</v>
      </c>
      <c r="D13" s="137" t="s">
        <v>95</v>
      </c>
      <c r="E13" s="113">
        <v>39455</v>
      </c>
      <c r="F13" s="113">
        <v>40175</v>
      </c>
      <c r="G13" s="114">
        <v>0.5</v>
      </c>
      <c r="H13" s="115" t="s">
        <v>13</v>
      </c>
      <c r="I13" s="116" t="s">
        <v>14</v>
      </c>
      <c r="J13" s="154">
        <f>3285883313*G13</f>
        <v>1642941656.5</v>
      </c>
      <c r="K13" s="118">
        <f>J13/461500</f>
        <v>3560.0035893824484</v>
      </c>
      <c r="L13" s="155"/>
      <c r="M13" s="138"/>
      <c r="N13" s="120"/>
    </row>
    <row r="14" spans="2:14" ht="109.5" customHeight="1" x14ac:dyDescent="0.2">
      <c r="B14" s="110">
        <v>4</v>
      </c>
      <c r="C14" s="111" t="s">
        <v>81</v>
      </c>
      <c r="D14" s="137" t="s">
        <v>84</v>
      </c>
      <c r="E14" s="113">
        <v>37517</v>
      </c>
      <c r="F14" s="113">
        <v>37749</v>
      </c>
      <c r="G14" s="114">
        <v>1</v>
      </c>
      <c r="H14" s="115" t="s">
        <v>13</v>
      </c>
      <c r="I14" s="116" t="s">
        <v>85</v>
      </c>
      <c r="J14" s="117">
        <v>364570299.62</v>
      </c>
      <c r="K14" s="118">
        <f>J14/309000</f>
        <v>1179.8391573462784</v>
      </c>
      <c r="L14" s="119" t="s">
        <v>54</v>
      </c>
      <c r="M14" s="122"/>
      <c r="N14" s="120"/>
    </row>
    <row r="15" spans="2:14" ht="109.5" customHeight="1" thickBot="1" x14ac:dyDescent="0.25">
      <c r="B15" s="123">
        <v>5</v>
      </c>
      <c r="C15" s="124" t="s">
        <v>81</v>
      </c>
      <c r="D15" s="139" t="s">
        <v>86</v>
      </c>
      <c r="E15" s="126">
        <v>36872</v>
      </c>
      <c r="F15" s="126">
        <v>37021</v>
      </c>
      <c r="G15" s="127">
        <v>0.75</v>
      </c>
      <c r="H15" s="128" t="s">
        <v>13</v>
      </c>
      <c r="I15" s="129" t="s">
        <v>17</v>
      </c>
      <c r="J15" s="130">
        <f>371307050*G15</f>
        <v>278480287.5</v>
      </c>
      <c r="K15" s="131">
        <f>J15/260100</f>
        <v>1070.666234140715</v>
      </c>
      <c r="L15" s="132"/>
      <c r="M15" s="133"/>
      <c r="N15" s="134"/>
    </row>
    <row r="16" spans="2:14" ht="35.25" customHeight="1" thickBot="1" x14ac:dyDescent="0.25">
      <c r="B16" s="4"/>
      <c r="C16" s="48"/>
      <c r="D16" s="49"/>
      <c r="E16" s="50"/>
      <c r="F16" s="50"/>
      <c r="G16" s="51"/>
      <c r="H16" s="52"/>
    </row>
    <row r="17" spans="2:13" s="5" customFormat="1" ht="39" customHeight="1" x14ac:dyDescent="0.2">
      <c r="B17" s="193" t="s">
        <v>56</v>
      </c>
      <c r="C17" s="193"/>
      <c r="D17" s="193"/>
      <c r="E17" s="193"/>
      <c r="F17" s="193"/>
      <c r="G17" s="193"/>
      <c r="J17" s="82" t="s">
        <v>58</v>
      </c>
      <c r="K17" s="181">
        <f>SUM(J11:J12)</f>
        <v>5040517111.6000004</v>
      </c>
      <c r="L17" s="182"/>
      <c r="M17" s="83">
        <f>SUM(K11:K15)</f>
        <v>16732.539558550914</v>
      </c>
    </row>
    <row r="18" spans="2:13" ht="39" customHeight="1" x14ac:dyDescent="0.2">
      <c r="B18" s="55" t="s">
        <v>57</v>
      </c>
      <c r="C18" s="55"/>
      <c r="D18" s="55"/>
      <c r="E18" s="55"/>
      <c r="F18" s="55"/>
      <c r="G18" s="55"/>
      <c r="I18" s="6"/>
      <c r="J18" s="183" t="s">
        <v>16</v>
      </c>
      <c r="K18" s="184"/>
      <c r="L18" s="184"/>
      <c r="M18" s="185"/>
    </row>
    <row r="19" spans="2:13" ht="21.75" customHeight="1" x14ac:dyDescent="0.2">
      <c r="B19" t="s">
        <v>109</v>
      </c>
      <c r="J19" s="84" t="s">
        <v>25</v>
      </c>
      <c r="K19" s="186" t="s">
        <v>11</v>
      </c>
      <c r="L19" s="187"/>
      <c r="M19" s="188"/>
    </row>
    <row r="20" spans="2:13" ht="21.75" customHeight="1" thickBot="1" x14ac:dyDescent="0.25">
      <c r="C20" t="s">
        <v>110</v>
      </c>
      <c r="J20" s="85" t="s">
        <v>26</v>
      </c>
      <c r="K20" s="189" t="s">
        <v>11</v>
      </c>
      <c r="L20" s="190"/>
      <c r="M20" s="191"/>
    </row>
    <row r="21" spans="2:13" x14ac:dyDescent="0.2">
      <c r="C21" s="33" t="s">
        <v>129</v>
      </c>
      <c r="D21" s="97">
        <f>2715910520*1.5</f>
        <v>4073865780</v>
      </c>
      <c r="E21" s="97">
        <f>D21/589500</f>
        <v>6910.7137913486004</v>
      </c>
    </row>
    <row r="22" spans="2:13" x14ac:dyDescent="0.2">
      <c r="C22" t="s">
        <v>111</v>
      </c>
      <c r="D22" s="97">
        <v>2715910520</v>
      </c>
      <c r="E22" s="97">
        <f>D22/589500</f>
        <v>4607.1425275657339</v>
      </c>
    </row>
    <row r="23" spans="2:13" x14ac:dyDescent="0.2">
      <c r="D23" s="98"/>
      <c r="E23" s="98"/>
    </row>
  </sheetData>
  <mergeCells count="15">
    <mergeCell ref="B6:D6"/>
    <mergeCell ref="B1:N1"/>
    <mergeCell ref="B2:N2"/>
    <mergeCell ref="B3:N3"/>
    <mergeCell ref="B4:N4"/>
    <mergeCell ref="B7:D7"/>
    <mergeCell ref="K17:L17"/>
    <mergeCell ref="J18:M18"/>
    <mergeCell ref="K19:M19"/>
    <mergeCell ref="K20:M20"/>
    <mergeCell ref="K7:L8"/>
    <mergeCell ref="M7:N7"/>
    <mergeCell ref="B9:N9"/>
    <mergeCell ref="M11:M12"/>
    <mergeCell ref="B17:G17"/>
  </mergeCells>
  <pageMargins left="0.74803149606299213" right="0.74803149606299213" top="0.98425196850393704" bottom="0.98425196850393704" header="0.51181102362204722" footer="0.51181102362204722"/>
  <pageSetup scale="4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G25"/>
  <sheetViews>
    <sheetView view="pageBreakPreview" topLeftCell="A6" zoomScaleNormal="85" zoomScaleSheetLayoutView="100" workbookViewId="0">
      <selection activeCell="J12" sqref="J12"/>
    </sheetView>
  </sheetViews>
  <sheetFormatPr baseColWidth="10" defaultRowHeight="12.75" x14ac:dyDescent="0.2"/>
  <cols>
    <col min="1" max="1" width="14.140625" style="35" customWidth="1"/>
    <col min="2" max="2" width="44.140625" style="35" customWidth="1"/>
    <col min="3" max="6" width="11.42578125" style="35"/>
    <col min="7" max="7" width="13.28515625" style="35" customWidth="1"/>
    <col min="8" max="8" width="0.7109375" style="35" customWidth="1"/>
    <col min="9" max="16384" width="11.42578125" style="35"/>
  </cols>
  <sheetData>
    <row r="1" spans="1:7" ht="15.75" x14ac:dyDescent="0.2">
      <c r="A1" s="231" t="s">
        <v>18</v>
      </c>
      <c r="B1" s="231"/>
      <c r="C1" s="231"/>
      <c r="D1" s="231"/>
      <c r="E1" s="231"/>
      <c r="F1" s="231"/>
      <c r="G1" s="231"/>
    </row>
    <row r="2" spans="1:7" x14ac:dyDescent="0.2">
      <c r="A2" s="35" t="s">
        <v>19</v>
      </c>
    </row>
    <row r="3" spans="1:7" ht="59.25" customHeight="1" x14ac:dyDescent="0.2">
      <c r="A3" s="232" t="s">
        <v>44</v>
      </c>
      <c r="B3" s="232"/>
      <c r="C3" s="232"/>
      <c r="D3" s="232"/>
      <c r="E3" s="232"/>
      <c r="F3" s="232"/>
      <c r="G3" s="232"/>
    </row>
    <row r="4" spans="1:7" ht="15.75" x14ac:dyDescent="0.2">
      <c r="A4" s="231" t="s">
        <v>43</v>
      </c>
      <c r="B4" s="231"/>
      <c r="C4" s="231"/>
      <c r="D4" s="231"/>
      <c r="E4" s="231"/>
      <c r="F4" s="231"/>
      <c r="G4" s="231"/>
    </row>
    <row r="5" spans="1:7" x14ac:dyDescent="0.2">
      <c r="A5" s="233"/>
      <c r="B5" s="233"/>
      <c r="C5" s="233"/>
      <c r="D5" s="233"/>
      <c r="E5" s="233"/>
      <c r="F5" s="233"/>
      <c r="G5" s="233"/>
    </row>
    <row r="6" spans="1:7" x14ac:dyDescent="0.2">
      <c r="A6" s="234" t="s">
        <v>20</v>
      </c>
      <c r="B6" s="234"/>
      <c r="C6" s="234"/>
      <c r="D6" s="234"/>
      <c r="E6" s="234"/>
      <c r="F6" s="234"/>
      <c r="G6" s="234"/>
    </row>
    <row r="7" spans="1:7" ht="13.5" thickBot="1" x14ac:dyDescent="0.25"/>
    <row r="8" spans="1:7" ht="38.25" customHeight="1" x14ac:dyDescent="0.2">
      <c r="A8" s="227" t="s">
        <v>21</v>
      </c>
      <c r="B8" s="229" t="s">
        <v>22</v>
      </c>
      <c r="C8" s="229" t="s">
        <v>23</v>
      </c>
      <c r="D8" s="229"/>
      <c r="E8" s="229"/>
      <c r="F8" s="229"/>
      <c r="G8" s="235" t="s">
        <v>32</v>
      </c>
    </row>
    <row r="9" spans="1:7" ht="13.5" thickBot="1" x14ac:dyDescent="0.25">
      <c r="A9" s="228"/>
      <c r="B9" s="230"/>
      <c r="C9" s="39" t="s">
        <v>25</v>
      </c>
      <c r="D9" s="39" t="s">
        <v>26</v>
      </c>
      <c r="E9" s="39" t="s">
        <v>105</v>
      </c>
      <c r="F9" s="39" t="s">
        <v>106</v>
      </c>
      <c r="G9" s="236"/>
    </row>
    <row r="10" spans="1:7" ht="13.5" thickBot="1" x14ac:dyDescent="0.25"/>
    <row r="11" spans="1:7" ht="33.75" customHeight="1" x14ac:dyDescent="0.2">
      <c r="A11" s="41">
        <v>1</v>
      </c>
      <c r="B11" s="16" t="s">
        <v>45</v>
      </c>
      <c r="C11" s="42" t="s">
        <v>11</v>
      </c>
      <c r="D11" s="42" t="s">
        <v>11</v>
      </c>
      <c r="E11" s="42" t="s">
        <v>11</v>
      </c>
      <c r="F11" s="42" t="s">
        <v>11</v>
      </c>
      <c r="G11" s="162" t="s">
        <v>27</v>
      </c>
    </row>
    <row r="12" spans="1:7" ht="33.75" customHeight="1" x14ac:dyDescent="0.2">
      <c r="A12" s="44">
        <v>2</v>
      </c>
      <c r="B12" s="15" t="s">
        <v>59</v>
      </c>
      <c r="C12" s="45" t="s">
        <v>11</v>
      </c>
      <c r="D12" s="45" t="s">
        <v>11</v>
      </c>
      <c r="E12" s="45" t="s">
        <v>11</v>
      </c>
      <c r="F12" s="45" t="s">
        <v>11</v>
      </c>
      <c r="G12" s="163" t="s">
        <v>27</v>
      </c>
    </row>
    <row r="13" spans="1:7" ht="33.75" customHeight="1" x14ac:dyDescent="0.2">
      <c r="A13" s="44">
        <v>3</v>
      </c>
      <c r="B13" s="15" t="s">
        <v>70</v>
      </c>
      <c r="C13" s="45" t="s">
        <v>11</v>
      </c>
      <c r="D13" s="45" t="s">
        <v>11</v>
      </c>
      <c r="E13" s="45" t="s">
        <v>11</v>
      </c>
      <c r="F13" s="45" t="s">
        <v>11</v>
      </c>
      <c r="G13" s="163" t="s">
        <v>130</v>
      </c>
    </row>
    <row r="14" spans="1:7" ht="33.75" customHeight="1" x14ac:dyDescent="0.2">
      <c r="A14" s="44">
        <v>4</v>
      </c>
      <c r="B14" s="15" t="s">
        <v>80</v>
      </c>
      <c r="C14" s="45" t="s">
        <v>11</v>
      </c>
      <c r="D14" s="45" t="s">
        <v>11</v>
      </c>
      <c r="E14" s="45" t="s">
        <v>11</v>
      </c>
      <c r="F14" s="45" t="s">
        <v>11</v>
      </c>
      <c r="G14" s="163" t="s">
        <v>27</v>
      </c>
    </row>
    <row r="17" spans="1:3" ht="15.75" x14ac:dyDescent="0.25">
      <c r="A17" s="37" t="s">
        <v>28</v>
      </c>
      <c r="B17" s="37" t="s">
        <v>87</v>
      </c>
      <c r="C17" s="36"/>
    </row>
    <row r="18" spans="1:3" ht="15.75" x14ac:dyDescent="0.25">
      <c r="A18" s="37" t="s">
        <v>29</v>
      </c>
      <c r="B18" s="37" t="s">
        <v>88</v>
      </c>
      <c r="C18" s="36"/>
    </row>
    <row r="19" spans="1:3" ht="15.75" x14ac:dyDescent="0.25">
      <c r="A19" s="37" t="s">
        <v>30</v>
      </c>
      <c r="B19" s="37" t="s">
        <v>89</v>
      </c>
      <c r="C19" s="36"/>
    </row>
    <row r="20" spans="1:3" ht="15.75" x14ac:dyDescent="0.25">
      <c r="A20" s="37" t="s">
        <v>31</v>
      </c>
      <c r="B20" s="37" t="s">
        <v>90</v>
      </c>
      <c r="C20" s="36"/>
    </row>
    <row r="22" spans="1:3" x14ac:dyDescent="0.2">
      <c r="A22" t="s">
        <v>109</v>
      </c>
      <c r="B22"/>
    </row>
    <row r="23" spans="1:3" x14ac:dyDescent="0.2">
      <c r="A23"/>
      <c r="B23" t="s">
        <v>110</v>
      </c>
    </row>
    <row r="24" spans="1:3" x14ac:dyDescent="0.2">
      <c r="A24"/>
      <c r="B24" s="33" t="s">
        <v>129</v>
      </c>
    </row>
    <row r="25" spans="1:3" x14ac:dyDescent="0.2">
      <c r="A25"/>
      <c r="B25" t="s">
        <v>111</v>
      </c>
    </row>
  </sheetData>
  <mergeCells count="9">
    <mergeCell ref="A8:A9"/>
    <mergeCell ref="B8:B9"/>
    <mergeCell ref="C8:F8"/>
    <mergeCell ref="A1:G1"/>
    <mergeCell ref="A3:G3"/>
    <mergeCell ref="A4:G4"/>
    <mergeCell ref="A5:G5"/>
    <mergeCell ref="A6:G6"/>
    <mergeCell ref="G8:G9"/>
  </mergeCells>
  <pageMargins left="0.70866141732283472" right="0.70866141732283472" top="0.74803149606299213" bottom="0.74803149606299213" header="0.31496062992125984" footer="0.31496062992125984"/>
  <pageSetup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L27"/>
  <sheetViews>
    <sheetView view="pageBreakPreview" topLeftCell="A4" zoomScale="55" zoomScaleNormal="70" zoomScaleSheetLayoutView="55" workbookViewId="0">
      <selection activeCell="F16" sqref="F16"/>
    </sheetView>
  </sheetViews>
  <sheetFormatPr baseColWidth="10" defaultRowHeight="12.75" x14ac:dyDescent="0.2"/>
  <cols>
    <col min="2" max="2" width="4" customWidth="1"/>
    <col min="3" max="3" width="32.7109375" customWidth="1"/>
    <col min="4" max="4" width="47.28515625" customWidth="1"/>
    <col min="5" max="5" width="23.28515625" customWidth="1"/>
    <col min="6" max="6" width="21.7109375" customWidth="1"/>
    <col min="7" max="7" width="17.28515625" customWidth="1"/>
    <col min="8" max="8" width="17.85546875" customWidth="1"/>
    <col min="9" max="9" width="17.42578125" customWidth="1"/>
    <col min="10" max="11" width="15.42578125" customWidth="1"/>
    <col min="12" max="12" width="15.42578125" bestFit="1" customWidth="1"/>
    <col min="13" max="13" width="1.5703125" customWidth="1"/>
  </cols>
  <sheetData>
    <row r="3" spans="2:12" ht="18.75" customHeight="1" x14ac:dyDescent="0.2">
      <c r="B3" s="197" t="s">
        <v>43</v>
      </c>
      <c r="C3" s="197"/>
      <c r="D3" s="197"/>
      <c r="E3" s="197"/>
      <c r="F3" s="197"/>
      <c r="G3" s="197"/>
      <c r="H3" s="197"/>
      <c r="I3" s="197"/>
      <c r="J3" s="197"/>
      <c r="K3" s="197"/>
      <c r="L3" s="197"/>
    </row>
    <row r="4" spans="2:12" ht="49.5" customHeight="1" x14ac:dyDescent="0.2">
      <c r="B4" s="197" t="s">
        <v>44</v>
      </c>
      <c r="C4" s="197"/>
      <c r="D4" s="197"/>
      <c r="E4" s="197"/>
      <c r="F4" s="197"/>
      <c r="G4" s="197"/>
      <c r="H4" s="197"/>
      <c r="I4" s="197"/>
      <c r="J4" s="197"/>
      <c r="K4" s="197"/>
      <c r="L4" s="197"/>
    </row>
    <row r="5" spans="2:12" ht="18.75" x14ac:dyDescent="0.2">
      <c r="B5" s="238" t="s">
        <v>39</v>
      </c>
      <c r="C5" s="238"/>
      <c r="D5" s="238"/>
      <c r="E5" s="238"/>
      <c r="F5" s="238"/>
      <c r="G5" s="238"/>
      <c r="H5" s="238"/>
      <c r="I5" s="238"/>
      <c r="J5" s="238"/>
      <c r="K5" s="238"/>
      <c r="L5" s="238"/>
    </row>
    <row r="6" spans="2:12" ht="18.75" x14ac:dyDescent="0.2">
      <c r="B6" s="238" t="s">
        <v>35</v>
      </c>
      <c r="C6" s="238"/>
      <c r="D6" s="238"/>
      <c r="E6" s="238"/>
      <c r="F6" s="238"/>
      <c r="G6" s="238"/>
      <c r="H6" s="238"/>
      <c r="I6" s="238"/>
      <c r="J6" s="238"/>
      <c r="K6" s="238"/>
      <c r="L6" s="238"/>
    </row>
    <row r="7" spans="2:12" ht="18.75" x14ac:dyDescent="0.2">
      <c r="B7" s="19"/>
      <c r="C7" s="19"/>
      <c r="D7" s="19"/>
      <c r="E7" s="19"/>
      <c r="F7" s="19"/>
      <c r="G7" s="19"/>
      <c r="H7" s="19"/>
      <c r="I7" s="18"/>
      <c r="J7" s="18"/>
      <c r="K7" s="18"/>
    </row>
    <row r="8" spans="2:12" ht="15.75" x14ac:dyDescent="0.2">
      <c r="B8" s="20"/>
      <c r="C8" s="20"/>
      <c r="D8" s="20"/>
      <c r="E8" s="20"/>
      <c r="F8" s="20"/>
      <c r="G8" s="20"/>
      <c r="H8" s="20"/>
      <c r="I8" s="18"/>
      <c r="J8" s="18"/>
      <c r="K8" s="18"/>
    </row>
    <row r="9" spans="2:12" ht="15.75" x14ac:dyDescent="0.2">
      <c r="B9" s="18"/>
      <c r="C9" s="73" t="s">
        <v>91</v>
      </c>
      <c r="D9" s="73" t="s">
        <v>45</v>
      </c>
      <c r="E9" s="73"/>
      <c r="F9" s="73"/>
      <c r="G9" s="73"/>
      <c r="H9" s="73"/>
      <c r="I9" s="73"/>
      <c r="J9" s="73"/>
      <c r="K9" s="73"/>
    </row>
    <row r="10" spans="2:12" ht="15.75" x14ac:dyDescent="0.2">
      <c r="B10" s="18"/>
      <c r="C10" s="240"/>
      <c r="D10" s="240"/>
      <c r="E10" s="240"/>
      <c r="F10" s="240"/>
      <c r="G10" s="240"/>
      <c r="H10" s="240"/>
      <c r="I10" s="240"/>
      <c r="J10" s="240"/>
      <c r="K10" s="240"/>
    </row>
    <row r="11" spans="2:12" ht="15.75" x14ac:dyDescent="0.2">
      <c r="B11" s="21"/>
      <c r="C11" s="21"/>
      <c r="D11" s="21"/>
      <c r="E11" s="21"/>
      <c r="F11" s="21"/>
      <c r="G11" s="21"/>
      <c r="H11" s="21"/>
      <c r="I11" s="18"/>
      <c r="J11" s="18"/>
      <c r="K11" s="18"/>
    </row>
    <row r="12" spans="2:12" ht="15.75" x14ac:dyDescent="0.2">
      <c r="B12" s="21"/>
      <c r="C12" s="21"/>
      <c r="D12" s="21"/>
      <c r="E12" s="21"/>
      <c r="F12" s="21"/>
      <c r="G12" s="21"/>
      <c r="H12" s="21"/>
      <c r="I12" s="18"/>
      <c r="J12" s="18"/>
      <c r="K12" s="18"/>
    </row>
    <row r="13" spans="2:12" ht="16.5" thickBot="1" x14ac:dyDescent="0.25">
      <c r="B13" s="239"/>
      <c r="C13" s="239"/>
      <c r="D13" s="239"/>
      <c r="E13" s="239"/>
      <c r="F13" s="239"/>
      <c r="G13" s="239"/>
      <c r="H13" s="239"/>
      <c r="I13" s="18"/>
      <c r="J13" s="18"/>
      <c r="K13" s="18"/>
    </row>
    <row r="14" spans="2:12" ht="105.75" customHeight="1" thickBot="1" x14ac:dyDescent="0.25">
      <c r="B14" s="22"/>
      <c r="C14" s="23" t="s">
        <v>36</v>
      </c>
      <c r="D14" s="23" t="s">
        <v>1</v>
      </c>
      <c r="E14" s="23" t="s">
        <v>37</v>
      </c>
      <c r="F14" s="23" t="s">
        <v>10</v>
      </c>
      <c r="G14" s="23" t="s">
        <v>2</v>
      </c>
      <c r="H14" s="23" t="s">
        <v>3</v>
      </c>
      <c r="I14" s="23" t="s">
        <v>5</v>
      </c>
      <c r="J14" s="23" t="s">
        <v>6</v>
      </c>
      <c r="K14" s="23" t="s">
        <v>25</v>
      </c>
      <c r="L14" s="24" t="s">
        <v>102</v>
      </c>
    </row>
    <row r="15" spans="2:12" ht="72" customHeight="1" x14ac:dyDescent="0.2">
      <c r="B15" s="88">
        <v>1</v>
      </c>
      <c r="C15" s="69" t="s">
        <v>47</v>
      </c>
      <c r="D15" s="86" t="s">
        <v>48</v>
      </c>
      <c r="E15" s="89">
        <v>1384164166.8</v>
      </c>
      <c r="F15" s="12">
        <v>0.3</v>
      </c>
      <c r="G15" s="70">
        <v>36571</v>
      </c>
      <c r="H15" s="70">
        <v>36921</v>
      </c>
      <c r="I15" s="12" t="s">
        <v>13</v>
      </c>
      <c r="J15" s="71" t="s">
        <v>113</v>
      </c>
      <c r="K15" s="90" t="s">
        <v>38</v>
      </c>
      <c r="L15" s="91"/>
    </row>
    <row r="16" spans="2:12" ht="72.75" customHeight="1" x14ac:dyDescent="0.2">
      <c r="B16" s="25">
        <v>2</v>
      </c>
      <c r="C16" s="60" t="s">
        <v>47</v>
      </c>
      <c r="D16" s="57" t="s">
        <v>52</v>
      </c>
      <c r="E16" s="34">
        <v>785197302.60000002</v>
      </c>
      <c r="F16" s="10">
        <v>0.6</v>
      </c>
      <c r="G16" s="13">
        <v>40897</v>
      </c>
      <c r="H16" s="13">
        <v>41218</v>
      </c>
      <c r="I16" s="9" t="s">
        <v>13</v>
      </c>
      <c r="J16" s="11" t="s">
        <v>14</v>
      </c>
      <c r="K16" s="17" t="s">
        <v>38</v>
      </c>
      <c r="L16" s="61"/>
    </row>
    <row r="17" spans="2:12" ht="72" customHeight="1" thickBot="1" x14ac:dyDescent="0.25">
      <c r="B17" s="26">
        <v>3</v>
      </c>
      <c r="C17" s="62" t="s">
        <v>46</v>
      </c>
      <c r="D17" s="63" t="s">
        <v>53</v>
      </c>
      <c r="E17" s="32">
        <v>396146631.20000005</v>
      </c>
      <c r="F17" s="65">
        <v>0.8</v>
      </c>
      <c r="G17" s="64">
        <v>40485</v>
      </c>
      <c r="H17" s="64">
        <v>40633</v>
      </c>
      <c r="I17" s="66" t="s">
        <v>13</v>
      </c>
      <c r="J17" s="67" t="s">
        <v>14</v>
      </c>
      <c r="K17" s="27" t="s">
        <v>38</v>
      </c>
      <c r="L17" s="72"/>
    </row>
    <row r="18" spans="2:12" ht="15" x14ac:dyDescent="0.2">
      <c r="B18" s="28"/>
      <c r="C18" s="29"/>
      <c r="D18" s="29"/>
      <c r="E18" s="38"/>
      <c r="F18" s="29"/>
      <c r="G18" s="29"/>
      <c r="H18" s="29"/>
      <c r="I18" s="30"/>
      <c r="J18" s="30"/>
      <c r="K18" s="30"/>
    </row>
    <row r="19" spans="2:12" ht="15" x14ac:dyDescent="0.2">
      <c r="B19" s="31"/>
      <c r="C19" s="31"/>
      <c r="D19" s="31"/>
      <c r="E19" s="29"/>
      <c r="F19" s="29"/>
      <c r="G19" s="29"/>
      <c r="H19" s="29"/>
      <c r="I19" s="237" t="s">
        <v>94</v>
      </c>
      <c r="J19" s="237"/>
      <c r="K19" s="74" t="s">
        <v>11</v>
      </c>
    </row>
    <row r="21" spans="2:12" x14ac:dyDescent="0.2">
      <c r="C21" s="14" t="s">
        <v>40</v>
      </c>
    </row>
    <row r="22" spans="2:12" ht="21" customHeight="1" x14ac:dyDescent="0.2">
      <c r="C22" s="33" t="s">
        <v>93</v>
      </c>
    </row>
    <row r="24" spans="2:12" x14ac:dyDescent="0.2">
      <c r="B24" t="s">
        <v>109</v>
      </c>
    </row>
    <row r="25" spans="2:12" x14ac:dyDescent="0.2">
      <c r="C25" t="s">
        <v>110</v>
      </c>
    </row>
    <row r="26" spans="2:12" x14ac:dyDescent="0.2">
      <c r="C26" s="33" t="s">
        <v>129</v>
      </c>
    </row>
    <row r="27" spans="2:12" x14ac:dyDescent="0.2">
      <c r="C27" t="s">
        <v>111</v>
      </c>
    </row>
  </sheetData>
  <mergeCells count="7">
    <mergeCell ref="I19:J19"/>
    <mergeCell ref="B3:L3"/>
    <mergeCell ref="B4:L4"/>
    <mergeCell ref="B5:L5"/>
    <mergeCell ref="B6:L6"/>
    <mergeCell ref="B13:H13"/>
    <mergeCell ref="C10:K10"/>
  </mergeCells>
  <pageMargins left="0.70866141732283472" right="0.70866141732283472" top="0.74803149606299213" bottom="0.74803149606299213" header="0.31496062992125984" footer="0.31496062992125984"/>
  <pageSetup scale="54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L27"/>
  <sheetViews>
    <sheetView view="pageBreakPreview" topLeftCell="A12" zoomScale="70" zoomScaleNormal="70" zoomScaleSheetLayoutView="70" workbookViewId="0">
      <selection activeCell="L15" activeCellId="1" sqref="E11 L15"/>
    </sheetView>
  </sheetViews>
  <sheetFormatPr baseColWidth="10" defaultRowHeight="12.75" x14ac:dyDescent="0.2"/>
  <cols>
    <col min="2" max="2" width="4" customWidth="1"/>
    <col min="3" max="3" width="32.7109375" customWidth="1"/>
    <col min="4" max="4" width="47.28515625" customWidth="1"/>
    <col min="5" max="5" width="23.28515625" customWidth="1"/>
    <col min="6" max="6" width="21.7109375" customWidth="1"/>
    <col min="7" max="7" width="17.28515625" customWidth="1"/>
    <col min="8" max="8" width="17.85546875" customWidth="1"/>
    <col min="9" max="9" width="17.42578125" customWidth="1"/>
    <col min="10" max="11" width="15.42578125" customWidth="1"/>
    <col min="12" max="12" width="38.140625" customWidth="1"/>
    <col min="13" max="13" width="1.85546875" customWidth="1"/>
  </cols>
  <sheetData>
    <row r="3" spans="2:12" ht="18.75" customHeight="1" x14ac:dyDescent="0.2">
      <c r="B3" s="197" t="s">
        <v>43</v>
      </c>
      <c r="C3" s="197"/>
      <c r="D3" s="197"/>
      <c r="E3" s="197"/>
      <c r="F3" s="197"/>
      <c r="G3" s="197"/>
      <c r="H3" s="197"/>
      <c r="I3" s="197"/>
      <c r="J3" s="197"/>
      <c r="K3" s="197"/>
      <c r="L3" s="197"/>
    </row>
    <row r="4" spans="2:12" ht="49.5" customHeight="1" x14ac:dyDescent="0.2">
      <c r="B4" s="197" t="s">
        <v>44</v>
      </c>
      <c r="C4" s="197"/>
      <c r="D4" s="197"/>
      <c r="E4" s="197"/>
      <c r="F4" s="197"/>
      <c r="G4" s="197"/>
      <c r="H4" s="197"/>
      <c r="I4" s="197"/>
      <c r="J4" s="197"/>
      <c r="K4" s="197"/>
      <c r="L4" s="197"/>
    </row>
    <row r="5" spans="2:12" ht="18.75" x14ac:dyDescent="0.2">
      <c r="B5" s="238" t="s">
        <v>39</v>
      </c>
      <c r="C5" s="238"/>
      <c r="D5" s="238"/>
      <c r="E5" s="238"/>
      <c r="F5" s="238"/>
      <c r="G5" s="238"/>
      <c r="H5" s="238"/>
      <c r="I5" s="238"/>
      <c r="J5" s="238"/>
      <c r="K5" s="238"/>
      <c r="L5" s="238"/>
    </row>
    <row r="6" spans="2:12" ht="18.75" x14ac:dyDescent="0.2">
      <c r="B6" s="238" t="s">
        <v>35</v>
      </c>
      <c r="C6" s="238"/>
      <c r="D6" s="238"/>
      <c r="E6" s="238"/>
      <c r="F6" s="238"/>
      <c r="G6" s="238"/>
      <c r="H6" s="238"/>
      <c r="I6" s="238"/>
      <c r="J6" s="238"/>
      <c r="K6" s="238"/>
      <c r="L6" s="238"/>
    </row>
    <row r="7" spans="2:12" ht="18.75" x14ac:dyDescent="0.2">
      <c r="B7" s="19"/>
      <c r="C7" s="19"/>
      <c r="D7" s="19"/>
      <c r="E7" s="19"/>
      <c r="F7" s="19"/>
      <c r="G7" s="19"/>
      <c r="H7" s="19"/>
      <c r="I7" s="35"/>
      <c r="J7" s="35"/>
      <c r="K7" s="35"/>
    </row>
    <row r="8" spans="2:12" ht="15.75" x14ac:dyDescent="0.2">
      <c r="B8" s="20"/>
      <c r="C8" s="20"/>
      <c r="D8" s="20"/>
      <c r="E8" s="20"/>
      <c r="F8" s="20"/>
      <c r="G8" s="20"/>
      <c r="H8" s="20"/>
      <c r="I8" s="35"/>
      <c r="J8" s="35"/>
      <c r="K8" s="35"/>
    </row>
    <row r="9" spans="2:12" ht="15.75" x14ac:dyDescent="0.2">
      <c r="B9" s="35"/>
      <c r="C9" s="73" t="s">
        <v>91</v>
      </c>
      <c r="D9" s="73" t="s">
        <v>59</v>
      </c>
      <c r="E9" s="73"/>
      <c r="F9" s="73"/>
      <c r="G9" s="73"/>
      <c r="H9" s="73"/>
      <c r="I9" s="73"/>
      <c r="J9" s="73"/>
      <c r="K9" s="73"/>
    </row>
    <row r="10" spans="2:12" ht="15.75" x14ac:dyDescent="0.2">
      <c r="B10" s="35"/>
      <c r="C10" s="240"/>
      <c r="D10" s="240"/>
      <c r="E10" s="240"/>
      <c r="F10" s="240"/>
      <c r="G10" s="240"/>
      <c r="H10" s="240"/>
      <c r="I10" s="240"/>
      <c r="J10" s="240"/>
      <c r="K10" s="240"/>
    </row>
    <row r="11" spans="2:12" ht="15.75" x14ac:dyDescent="0.2">
      <c r="B11" s="47"/>
      <c r="C11" s="47"/>
      <c r="D11" s="47"/>
      <c r="E11" s="47"/>
      <c r="F11" s="47"/>
      <c r="G11" s="47"/>
      <c r="H11" s="47"/>
      <c r="I11" s="35"/>
      <c r="J11" s="35"/>
      <c r="K11" s="35"/>
    </row>
    <row r="12" spans="2:12" ht="15.75" x14ac:dyDescent="0.2">
      <c r="B12" s="47"/>
      <c r="C12" s="47"/>
      <c r="D12" s="47"/>
      <c r="E12" s="47"/>
      <c r="F12" s="47"/>
      <c r="G12" s="47"/>
      <c r="H12" s="47"/>
      <c r="I12" s="35"/>
      <c r="J12" s="35"/>
      <c r="K12" s="35"/>
    </row>
    <row r="13" spans="2:12" ht="16.5" thickBot="1" x14ac:dyDescent="0.25">
      <c r="B13" s="239"/>
      <c r="C13" s="239"/>
      <c r="D13" s="239"/>
      <c r="E13" s="239"/>
      <c r="F13" s="239"/>
      <c r="G13" s="239"/>
      <c r="H13" s="239"/>
      <c r="I13" s="35"/>
      <c r="J13" s="35"/>
      <c r="K13" s="35"/>
    </row>
    <row r="14" spans="2:12" ht="105.75" customHeight="1" thickBot="1" x14ac:dyDescent="0.25">
      <c r="B14" s="22"/>
      <c r="C14" s="23" t="s">
        <v>36</v>
      </c>
      <c r="D14" s="23" t="s">
        <v>1</v>
      </c>
      <c r="E14" s="23" t="s">
        <v>37</v>
      </c>
      <c r="F14" s="23" t="s">
        <v>10</v>
      </c>
      <c r="G14" s="23" t="s">
        <v>2</v>
      </c>
      <c r="H14" s="23" t="s">
        <v>3</v>
      </c>
      <c r="I14" s="23" t="s">
        <v>5</v>
      </c>
      <c r="J14" s="23" t="s">
        <v>6</v>
      </c>
      <c r="K14" s="23" t="s">
        <v>25</v>
      </c>
      <c r="L14" s="24" t="s">
        <v>102</v>
      </c>
    </row>
    <row r="15" spans="2:12" ht="72" customHeight="1" x14ac:dyDescent="0.2">
      <c r="B15" s="156">
        <v>1</v>
      </c>
      <c r="C15" s="101" t="s">
        <v>64</v>
      </c>
      <c r="D15" s="135" t="s">
        <v>63</v>
      </c>
      <c r="E15" s="157">
        <v>157415562</v>
      </c>
      <c r="F15" s="104" t="s">
        <v>65</v>
      </c>
      <c r="G15" s="103">
        <v>38003</v>
      </c>
      <c r="H15" s="103">
        <v>38123</v>
      </c>
      <c r="I15" s="158" t="s">
        <v>13</v>
      </c>
      <c r="J15" s="105" t="s">
        <v>14</v>
      </c>
      <c r="K15" s="159" t="s">
        <v>120</v>
      </c>
      <c r="L15" s="87" t="s">
        <v>119</v>
      </c>
    </row>
    <row r="16" spans="2:12" ht="72.75" customHeight="1" x14ac:dyDescent="0.2">
      <c r="B16" s="25">
        <v>2</v>
      </c>
      <c r="C16" s="60" t="s">
        <v>66</v>
      </c>
      <c r="D16" s="57" t="s">
        <v>67</v>
      </c>
      <c r="E16" s="8">
        <v>935002084</v>
      </c>
      <c r="F16" s="10">
        <v>1</v>
      </c>
      <c r="G16" s="13">
        <v>36809</v>
      </c>
      <c r="H16" s="13">
        <v>36980</v>
      </c>
      <c r="I16" s="9" t="s">
        <v>13</v>
      </c>
      <c r="J16" s="11" t="s">
        <v>62</v>
      </c>
      <c r="K16" s="17" t="s">
        <v>38</v>
      </c>
      <c r="L16" s="61"/>
    </row>
    <row r="17" spans="2:12" ht="72" customHeight="1" thickBot="1" x14ac:dyDescent="0.25">
      <c r="B17" s="26">
        <v>3</v>
      </c>
      <c r="C17" s="62" t="s">
        <v>66</v>
      </c>
      <c r="D17" s="63" t="s">
        <v>103</v>
      </c>
      <c r="E17" s="68">
        <v>498175940.64999998</v>
      </c>
      <c r="F17" s="65">
        <v>0.95</v>
      </c>
      <c r="G17" s="64">
        <v>34274</v>
      </c>
      <c r="H17" s="64">
        <v>34516</v>
      </c>
      <c r="I17" s="66" t="s">
        <v>13</v>
      </c>
      <c r="J17" s="67" t="s">
        <v>104</v>
      </c>
      <c r="K17" s="27" t="s">
        <v>38</v>
      </c>
      <c r="L17" s="72"/>
    </row>
    <row r="18" spans="2:12" ht="15" x14ac:dyDescent="0.2">
      <c r="B18" s="28"/>
      <c r="C18" s="29"/>
      <c r="D18" s="29"/>
      <c r="E18" s="38"/>
      <c r="F18" s="29"/>
      <c r="G18" s="29"/>
      <c r="H18" s="29"/>
      <c r="I18" s="30"/>
      <c r="J18" s="30"/>
      <c r="K18" s="30"/>
    </row>
    <row r="19" spans="2:12" ht="15" x14ac:dyDescent="0.2">
      <c r="B19" s="31"/>
      <c r="C19" s="31"/>
      <c r="D19" s="31"/>
      <c r="E19" s="29"/>
      <c r="F19" s="29"/>
      <c r="G19" s="29"/>
      <c r="H19" s="29"/>
      <c r="I19" s="237" t="s">
        <v>94</v>
      </c>
      <c r="J19" s="237"/>
      <c r="K19" s="76" t="s">
        <v>33</v>
      </c>
    </row>
    <row r="21" spans="2:12" x14ac:dyDescent="0.2">
      <c r="C21" s="14" t="s">
        <v>40</v>
      </c>
    </row>
    <row r="22" spans="2:12" ht="21" customHeight="1" x14ac:dyDescent="0.2">
      <c r="C22" s="33" t="s">
        <v>93</v>
      </c>
    </row>
    <row r="24" spans="2:12" x14ac:dyDescent="0.2">
      <c r="B24" t="s">
        <v>109</v>
      </c>
    </row>
    <row r="25" spans="2:12" x14ac:dyDescent="0.2">
      <c r="C25" t="s">
        <v>110</v>
      </c>
    </row>
    <row r="26" spans="2:12" x14ac:dyDescent="0.2">
      <c r="C26" s="33" t="s">
        <v>129</v>
      </c>
    </row>
    <row r="27" spans="2:12" x14ac:dyDescent="0.2">
      <c r="C27" t="s">
        <v>111</v>
      </c>
    </row>
  </sheetData>
  <mergeCells count="7">
    <mergeCell ref="I19:J19"/>
    <mergeCell ref="C10:K10"/>
    <mergeCell ref="B13:H13"/>
    <mergeCell ref="B3:L3"/>
    <mergeCell ref="B4:L4"/>
    <mergeCell ref="B5:L5"/>
    <mergeCell ref="B6:L6"/>
  </mergeCells>
  <pageMargins left="0.70866141732283472" right="0.70866141732283472" top="0.74803149606299213" bottom="0.74803149606299213" header="0.31496062992125984" footer="0.31496062992125984"/>
  <pageSetup scale="4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L27"/>
  <sheetViews>
    <sheetView view="pageBreakPreview" topLeftCell="A7" zoomScale="70" zoomScaleNormal="62" zoomScaleSheetLayoutView="70" workbookViewId="0">
      <selection activeCell="L10" sqref="L10"/>
    </sheetView>
  </sheetViews>
  <sheetFormatPr baseColWidth="10" defaultRowHeight="12.75" x14ac:dyDescent="0.2"/>
  <cols>
    <col min="2" max="2" width="4" customWidth="1"/>
    <col min="3" max="3" width="32.7109375" customWidth="1"/>
    <col min="4" max="4" width="47.28515625" customWidth="1"/>
    <col min="5" max="5" width="23.28515625" customWidth="1"/>
    <col min="6" max="6" width="21.7109375" customWidth="1"/>
    <col min="7" max="7" width="17.28515625" customWidth="1"/>
    <col min="8" max="8" width="17.85546875" customWidth="1"/>
    <col min="9" max="9" width="17.42578125" customWidth="1"/>
    <col min="10" max="11" width="15.42578125" customWidth="1"/>
    <col min="12" max="12" width="39.42578125" customWidth="1"/>
    <col min="13" max="13" width="1.5703125" customWidth="1"/>
  </cols>
  <sheetData>
    <row r="3" spans="2:12" ht="18.75" customHeight="1" x14ac:dyDescent="0.2">
      <c r="B3" s="197" t="s">
        <v>43</v>
      </c>
      <c r="C3" s="197"/>
      <c r="D3" s="197"/>
      <c r="E3" s="197"/>
      <c r="F3" s="197"/>
      <c r="G3" s="197"/>
      <c r="H3" s="197"/>
      <c r="I3" s="197"/>
      <c r="J3" s="197"/>
      <c r="K3" s="197"/>
      <c r="L3" s="197"/>
    </row>
    <row r="4" spans="2:12" ht="49.5" customHeight="1" x14ac:dyDescent="0.2">
      <c r="B4" s="197" t="s">
        <v>44</v>
      </c>
      <c r="C4" s="197"/>
      <c r="D4" s="197"/>
      <c r="E4" s="197"/>
      <c r="F4" s="197"/>
      <c r="G4" s="197"/>
      <c r="H4" s="197"/>
      <c r="I4" s="197"/>
      <c r="J4" s="197"/>
      <c r="K4" s="197"/>
      <c r="L4" s="197"/>
    </row>
    <row r="5" spans="2:12" ht="18.75" x14ac:dyDescent="0.2">
      <c r="B5" s="238" t="s">
        <v>39</v>
      </c>
      <c r="C5" s="238"/>
      <c r="D5" s="238"/>
      <c r="E5" s="238"/>
      <c r="F5" s="238"/>
      <c r="G5" s="238"/>
      <c r="H5" s="238"/>
      <c r="I5" s="238"/>
      <c r="J5" s="238"/>
      <c r="K5" s="238"/>
      <c r="L5" s="238"/>
    </row>
    <row r="6" spans="2:12" ht="18.75" x14ac:dyDescent="0.2">
      <c r="B6" s="238" t="s">
        <v>35</v>
      </c>
      <c r="C6" s="238"/>
      <c r="D6" s="238"/>
      <c r="E6" s="238"/>
      <c r="F6" s="238"/>
      <c r="G6" s="238"/>
      <c r="H6" s="238"/>
      <c r="I6" s="238"/>
      <c r="J6" s="238"/>
      <c r="K6" s="238"/>
      <c r="L6" s="238"/>
    </row>
    <row r="7" spans="2:12" ht="18.75" x14ac:dyDescent="0.2">
      <c r="B7" s="19"/>
      <c r="C7" s="19"/>
      <c r="D7" s="19"/>
      <c r="E7" s="19"/>
      <c r="F7" s="19"/>
      <c r="G7" s="19"/>
      <c r="H7" s="19"/>
      <c r="I7" s="35"/>
      <c r="J7" s="35"/>
      <c r="K7" s="35"/>
    </row>
    <row r="8" spans="2:12" ht="15.75" x14ac:dyDescent="0.2">
      <c r="B8" s="75"/>
      <c r="C8" s="75"/>
      <c r="D8" s="75"/>
      <c r="E8" s="75"/>
      <c r="F8" s="75"/>
      <c r="G8" s="75"/>
      <c r="H8" s="75"/>
      <c r="I8" s="35"/>
      <c r="J8" s="35"/>
      <c r="K8" s="35"/>
    </row>
    <row r="9" spans="2:12" ht="15.75" x14ac:dyDescent="0.2">
      <c r="B9" s="35"/>
      <c r="C9" s="73" t="s">
        <v>91</v>
      </c>
      <c r="D9" s="73" t="s">
        <v>70</v>
      </c>
      <c r="E9" s="73"/>
      <c r="F9" s="73"/>
      <c r="G9" s="73"/>
      <c r="H9" s="73"/>
      <c r="I9" s="73"/>
      <c r="J9" s="73"/>
      <c r="K9" s="73"/>
    </row>
    <row r="10" spans="2:12" ht="15.75" x14ac:dyDescent="0.2">
      <c r="B10" s="35"/>
      <c r="C10" s="240"/>
      <c r="D10" s="240"/>
      <c r="E10" s="240"/>
      <c r="F10" s="240"/>
      <c r="G10" s="240"/>
      <c r="H10" s="240"/>
      <c r="I10" s="240"/>
      <c r="J10" s="240"/>
      <c r="K10" s="240"/>
    </row>
    <row r="11" spans="2:12" ht="15.75" x14ac:dyDescent="0.2">
      <c r="B11" s="47"/>
      <c r="C11" s="47"/>
      <c r="D11" s="47"/>
      <c r="E11" s="47"/>
      <c r="F11" s="47"/>
      <c r="G11" s="47"/>
      <c r="H11" s="47"/>
      <c r="I11" s="35"/>
      <c r="J11" s="35"/>
      <c r="K11" s="35"/>
    </row>
    <row r="12" spans="2:12" ht="15.75" x14ac:dyDescent="0.2">
      <c r="B12" s="47"/>
      <c r="C12" s="47"/>
      <c r="D12" s="47"/>
      <c r="E12" s="47"/>
      <c r="F12" s="47"/>
      <c r="G12" s="47"/>
      <c r="H12" s="47"/>
      <c r="I12" s="35"/>
      <c r="J12" s="35"/>
      <c r="K12" s="35"/>
    </row>
    <row r="13" spans="2:12" ht="16.5" thickBot="1" x14ac:dyDescent="0.25">
      <c r="B13" s="239"/>
      <c r="C13" s="239"/>
      <c r="D13" s="239"/>
      <c r="E13" s="239"/>
      <c r="F13" s="239"/>
      <c r="G13" s="239"/>
      <c r="H13" s="239"/>
      <c r="I13" s="35"/>
      <c r="J13" s="35"/>
      <c r="K13" s="35"/>
    </row>
    <row r="14" spans="2:12" ht="105.75" customHeight="1" thickBot="1" x14ac:dyDescent="0.25">
      <c r="B14" s="22"/>
      <c r="C14" s="23" t="s">
        <v>36</v>
      </c>
      <c r="D14" s="23" t="s">
        <v>1</v>
      </c>
      <c r="E14" s="23" t="s">
        <v>37</v>
      </c>
      <c r="F14" s="23" t="s">
        <v>10</v>
      </c>
      <c r="G14" s="23" t="s">
        <v>2</v>
      </c>
      <c r="H14" s="23" t="s">
        <v>3</v>
      </c>
      <c r="I14" s="23" t="s">
        <v>5</v>
      </c>
      <c r="J14" s="23" t="s">
        <v>6</v>
      </c>
      <c r="K14" s="23" t="s">
        <v>25</v>
      </c>
      <c r="L14" s="24" t="s">
        <v>102</v>
      </c>
    </row>
    <row r="15" spans="2:12" ht="72" customHeight="1" x14ac:dyDescent="0.2">
      <c r="B15" s="88">
        <v>1</v>
      </c>
      <c r="C15" s="69" t="s">
        <v>71</v>
      </c>
      <c r="D15" s="86" t="s">
        <v>72</v>
      </c>
      <c r="E15" s="89">
        <v>157825000</v>
      </c>
      <c r="F15" s="12">
        <v>1</v>
      </c>
      <c r="G15" s="70">
        <v>39167</v>
      </c>
      <c r="H15" s="70">
        <v>39295</v>
      </c>
      <c r="I15" s="12" t="s">
        <v>13</v>
      </c>
      <c r="J15" s="71" t="s">
        <v>114</v>
      </c>
      <c r="K15" s="90" t="s">
        <v>38</v>
      </c>
      <c r="L15" s="91"/>
    </row>
    <row r="16" spans="2:12" ht="72" customHeight="1" x14ac:dyDescent="0.2">
      <c r="B16" s="160">
        <v>2</v>
      </c>
      <c r="C16" s="111" t="s">
        <v>71</v>
      </c>
      <c r="D16" s="137" t="s">
        <v>74</v>
      </c>
      <c r="E16" s="161">
        <v>1815000000</v>
      </c>
      <c r="F16" s="114">
        <v>1</v>
      </c>
      <c r="G16" s="113">
        <v>38745</v>
      </c>
      <c r="H16" s="113">
        <v>39057</v>
      </c>
      <c r="I16" s="115" t="s">
        <v>92</v>
      </c>
      <c r="J16" s="116" t="s">
        <v>115</v>
      </c>
      <c r="K16" s="17" t="s">
        <v>120</v>
      </c>
      <c r="L16" s="168" t="s">
        <v>118</v>
      </c>
    </row>
    <row r="17" spans="2:12" ht="72.75" customHeight="1" thickBot="1" x14ac:dyDescent="0.25">
      <c r="B17" s="26">
        <v>3</v>
      </c>
      <c r="C17" s="62" t="s">
        <v>71</v>
      </c>
      <c r="D17" s="63" t="s">
        <v>76</v>
      </c>
      <c r="E17" s="32">
        <v>1258000000</v>
      </c>
      <c r="F17" s="65">
        <v>1</v>
      </c>
      <c r="G17" s="64">
        <v>39387</v>
      </c>
      <c r="H17" s="64">
        <v>39692</v>
      </c>
      <c r="I17" s="66" t="s">
        <v>13</v>
      </c>
      <c r="J17" s="67" t="s">
        <v>116</v>
      </c>
      <c r="K17" s="27" t="s">
        <v>38</v>
      </c>
      <c r="L17" s="72"/>
    </row>
    <row r="18" spans="2:12" ht="15" x14ac:dyDescent="0.2">
      <c r="B18" s="28"/>
      <c r="C18" s="29"/>
      <c r="D18" s="29"/>
      <c r="E18" s="38"/>
      <c r="F18" s="29"/>
      <c r="G18" s="29"/>
      <c r="H18" s="29"/>
      <c r="I18" s="30"/>
      <c r="J18" s="30"/>
      <c r="K18" s="30"/>
    </row>
    <row r="19" spans="2:12" ht="15" x14ac:dyDescent="0.2">
      <c r="B19" s="31"/>
      <c r="C19" s="31"/>
      <c r="D19" s="31"/>
      <c r="E19" s="29"/>
      <c r="F19" s="29"/>
      <c r="G19" s="29"/>
      <c r="H19" s="29"/>
      <c r="I19" s="237" t="s">
        <v>94</v>
      </c>
      <c r="J19" s="237"/>
      <c r="K19" s="76" t="s">
        <v>33</v>
      </c>
    </row>
    <row r="21" spans="2:12" x14ac:dyDescent="0.2">
      <c r="C21" s="14" t="s">
        <v>40</v>
      </c>
    </row>
    <row r="22" spans="2:12" ht="21" customHeight="1" x14ac:dyDescent="0.2">
      <c r="C22" s="33" t="s">
        <v>93</v>
      </c>
    </row>
    <row r="24" spans="2:12" x14ac:dyDescent="0.2">
      <c r="B24" t="s">
        <v>109</v>
      </c>
    </row>
    <row r="25" spans="2:12" x14ac:dyDescent="0.2">
      <c r="C25" t="s">
        <v>110</v>
      </c>
    </row>
    <row r="26" spans="2:12" x14ac:dyDescent="0.2">
      <c r="C26" s="33" t="s">
        <v>129</v>
      </c>
    </row>
    <row r="27" spans="2:12" x14ac:dyDescent="0.2">
      <c r="C27" t="s">
        <v>111</v>
      </c>
    </row>
  </sheetData>
  <mergeCells count="7">
    <mergeCell ref="I19:J19"/>
    <mergeCell ref="C10:K10"/>
    <mergeCell ref="B13:H13"/>
    <mergeCell ref="B3:L3"/>
    <mergeCell ref="B4:L4"/>
    <mergeCell ref="B5:L5"/>
    <mergeCell ref="B6:L6"/>
  </mergeCells>
  <pageMargins left="0.70866141732283472" right="0.70866141732283472" top="0.74803149606299213" bottom="0.74803149606299213" header="0.31496062992125984" footer="0.31496062992125984"/>
  <pageSetup scale="4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L30"/>
  <sheetViews>
    <sheetView view="pageBreakPreview" topLeftCell="A10" zoomScale="60" zoomScaleNormal="55" workbookViewId="0">
      <selection activeCell="Q16" sqref="Q16"/>
    </sheetView>
  </sheetViews>
  <sheetFormatPr baseColWidth="10" defaultRowHeight="12.75" x14ac:dyDescent="0.2"/>
  <cols>
    <col min="2" max="2" width="4" customWidth="1"/>
    <col min="3" max="3" width="32.7109375" customWidth="1"/>
    <col min="4" max="4" width="47.28515625" customWidth="1"/>
    <col min="5" max="5" width="23.28515625" customWidth="1"/>
    <col min="6" max="6" width="21.7109375" customWidth="1"/>
    <col min="7" max="7" width="17.28515625" customWidth="1"/>
    <col min="8" max="8" width="17.85546875" customWidth="1"/>
    <col min="9" max="9" width="17.42578125" customWidth="1"/>
    <col min="10" max="10" width="16" customWidth="1"/>
    <col min="11" max="11" width="15.42578125" customWidth="1"/>
    <col min="12" max="12" width="23.42578125" customWidth="1"/>
    <col min="13" max="13" width="2.42578125" customWidth="1"/>
  </cols>
  <sheetData>
    <row r="3" spans="2:12" ht="18.75" customHeight="1" x14ac:dyDescent="0.2">
      <c r="B3" s="197" t="s">
        <v>43</v>
      </c>
      <c r="C3" s="197"/>
      <c r="D3" s="197"/>
      <c r="E3" s="197"/>
      <c r="F3" s="197"/>
      <c r="G3" s="197"/>
      <c r="H3" s="197"/>
      <c r="I3" s="197"/>
      <c r="J3" s="197"/>
      <c r="K3" s="197"/>
      <c r="L3" s="197"/>
    </row>
    <row r="4" spans="2:12" ht="49.5" customHeight="1" x14ac:dyDescent="0.2">
      <c r="B4" s="197" t="s">
        <v>44</v>
      </c>
      <c r="C4" s="197"/>
      <c r="D4" s="197"/>
      <c r="E4" s="197"/>
      <c r="F4" s="197"/>
      <c r="G4" s="197"/>
      <c r="H4" s="197"/>
      <c r="I4" s="197"/>
      <c r="J4" s="197"/>
      <c r="K4" s="197"/>
      <c r="L4" s="197"/>
    </row>
    <row r="5" spans="2:12" ht="18.75" x14ac:dyDescent="0.2">
      <c r="B5" s="238" t="s">
        <v>39</v>
      </c>
      <c r="C5" s="238"/>
      <c r="D5" s="238"/>
      <c r="E5" s="238"/>
      <c r="F5" s="238"/>
      <c r="G5" s="238"/>
      <c r="H5" s="238"/>
      <c r="I5" s="238"/>
      <c r="J5" s="238"/>
      <c r="K5" s="238"/>
      <c r="L5" s="238"/>
    </row>
    <row r="6" spans="2:12" ht="18.75" x14ac:dyDescent="0.2">
      <c r="B6" s="238" t="s">
        <v>35</v>
      </c>
      <c r="C6" s="238"/>
      <c r="D6" s="238"/>
      <c r="E6" s="238"/>
      <c r="F6" s="238"/>
      <c r="G6" s="238"/>
      <c r="H6" s="238"/>
      <c r="I6" s="238"/>
      <c r="J6" s="238"/>
      <c r="K6" s="238"/>
      <c r="L6" s="238"/>
    </row>
    <row r="7" spans="2:12" ht="18.75" x14ac:dyDescent="0.2">
      <c r="B7" s="19"/>
      <c r="C7" s="19"/>
      <c r="D7" s="19"/>
      <c r="E7" s="19"/>
      <c r="F7" s="19"/>
      <c r="G7" s="19"/>
      <c r="H7" s="19"/>
      <c r="I7" s="35"/>
      <c r="J7" s="35"/>
      <c r="K7" s="35"/>
    </row>
    <row r="8" spans="2:12" ht="15.75" x14ac:dyDescent="0.2">
      <c r="B8" s="20"/>
      <c r="C8" s="20"/>
      <c r="D8" s="20"/>
      <c r="E8" s="20"/>
      <c r="F8" s="20"/>
      <c r="G8" s="20"/>
      <c r="H8" s="20"/>
      <c r="I8" s="35"/>
      <c r="J8" s="35"/>
      <c r="K8" s="35"/>
    </row>
    <row r="9" spans="2:12" ht="15.75" x14ac:dyDescent="0.2">
      <c r="B9" s="35"/>
      <c r="C9" s="73" t="s">
        <v>91</v>
      </c>
      <c r="D9" s="192" t="s">
        <v>80</v>
      </c>
      <c r="E9" s="192"/>
      <c r="F9" s="73"/>
      <c r="G9" s="73"/>
      <c r="H9" s="73"/>
      <c r="I9" s="73"/>
      <c r="J9" s="73"/>
      <c r="K9" s="73"/>
    </row>
    <row r="10" spans="2:12" ht="15.75" x14ac:dyDescent="0.2">
      <c r="B10" s="35"/>
      <c r="C10" s="240"/>
      <c r="D10" s="240"/>
      <c r="E10" s="240"/>
      <c r="F10" s="240"/>
      <c r="G10" s="240"/>
      <c r="H10" s="240"/>
      <c r="I10" s="240"/>
      <c r="J10" s="240"/>
      <c r="K10" s="240"/>
    </row>
    <row r="11" spans="2:12" ht="15.75" x14ac:dyDescent="0.2">
      <c r="B11" s="47"/>
      <c r="C11" s="47"/>
      <c r="D11" s="47"/>
      <c r="E11" s="47"/>
      <c r="F11" s="47"/>
      <c r="G11" s="47"/>
      <c r="H11" s="47"/>
      <c r="I11" s="35"/>
      <c r="J11" s="35"/>
      <c r="K11" s="35"/>
    </row>
    <row r="12" spans="2:12" ht="15.75" x14ac:dyDescent="0.2">
      <c r="B12" s="47"/>
      <c r="C12" s="47"/>
      <c r="D12" s="47"/>
      <c r="E12" s="47"/>
      <c r="F12" s="47"/>
      <c r="G12" s="47"/>
      <c r="H12" s="47"/>
      <c r="I12" s="35"/>
      <c r="J12" s="35"/>
      <c r="K12" s="35"/>
    </row>
    <row r="13" spans="2:12" ht="16.5" thickBot="1" x14ac:dyDescent="0.25">
      <c r="B13" s="239"/>
      <c r="C13" s="239"/>
      <c r="D13" s="239"/>
      <c r="E13" s="239"/>
      <c r="F13" s="239"/>
      <c r="G13" s="239"/>
      <c r="H13" s="239"/>
      <c r="I13" s="35"/>
      <c r="J13" s="35"/>
      <c r="K13" s="35"/>
    </row>
    <row r="14" spans="2:12" ht="105.75" customHeight="1" thickBot="1" x14ac:dyDescent="0.25">
      <c r="B14" s="22"/>
      <c r="C14" s="23" t="s">
        <v>36</v>
      </c>
      <c r="D14" s="23" t="s">
        <v>1</v>
      </c>
      <c r="E14" s="23" t="s">
        <v>37</v>
      </c>
      <c r="F14" s="23" t="s">
        <v>10</v>
      </c>
      <c r="G14" s="23" t="s">
        <v>2</v>
      </c>
      <c r="H14" s="23" t="s">
        <v>3</v>
      </c>
      <c r="I14" s="23" t="s">
        <v>5</v>
      </c>
      <c r="J14" s="23" t="s">
        <v>6</v>
      </c>
      <c r="K14" s="23" t="s">
        <v>25</v>
      </c>
      <c r="L14" s="24" t="s">
        <v>102</v>
      </c>
    </row>
    <row r="15" spans="2:12" ht="72" customHeight="1" x14ac:dyDescent="0.2">
      <c r="B15" s="88">
        <v>1</v>
      </c>
      <c r="C15" s="69" t="s">
        <v>81</v>
      </c>
      <c r="D15" s="3" t="s">
        <v>82</v>
      </c>
      <c r="E15" s="89">
        <v>3780387833.6999998</v>
      </c>
      <c r="F15" s="12">
        <v>0.3</v>
      </c>
      <c r="G15" s="70">
        <v>39575</v>
      </c>
      <c r="H15" s="70">
        <v>40223</v>
      </c>
      <c r="I15" s="12" t="s">
        <v>13</v>
      </c>
      <c r="J15" s="71" t="s">
        <v>17</v>
      </c>
      <c r="K15" s="90"/>
      <c r="L15" s="91"/>
    </row>
    <row r="16" spans="2:12" ht="72" customHeight="1" x14ac:dyDescent="0.2">
      <c r="B16" s="25">
        <v>2</v>
      </c>
      <c r="C16" s="60" t="s">
        <v>83</v>
      </c>
      <c r="D16" s="57" t="s">
        <v>82</v>
      </c>
      <c r="E16" s="34">
        <v>1260129277.9000001</v>
      </c>
      <c r="F16" s="10">
        <v>0.1</v>
      </c>
      <c r="G16" s="13">
        <v>39575</v>
      </c>
      <c r="H16" s="13">
        <v>40223</v>
      </c>
      <c r="I16" s="9" t="s">
        <v>13</v>
      </c>
      <c r="J16" s="11" t="s">
        <v>17</v>
      </c>
      <c r="K16" s="17"/>
      <c r="L16" s="61"/>
    </row>
    <row r="17" spans="2:12" ht="72" customHeight="1" x14ac:dyDescent="0.2">
      <c r="B17" s="25">
        <v>3</v>
      </c>
      <c r="C17" s="60" t="s">
        <v>81</v>
      </c>
      <c r="D17" s="57" t="s">
        <v>95</v>
      </c>
      <c r="E17" s="34">
        <v>1642941656.5</v>
      </c>
      <c r="F17" s="10">
        <v>0.5</v>
      </c>
      <c r="G17" s="13">
        <v>39455</v>
      </c>
      <c r="H17" s="13">
        <v>40175</v>
      </c>
      <c r="I17" s="9" t="s">
        <v>13</v>
      </c>
      <c r="J17" s="11" t="s">
        <v>14</v>
      </c>
      <c r="K17" s="17" t="s">
        <v>38</v>
      </c>
      <c r="L17" s="61"/>
    </row>
    <row r="18" spans="2:12" ht="72.75" customHeight="1" x14ac:dyDescent="0.2">
      <c r="B18" s="25">
        <v>4</v>
      </c>
      <c r="C18" s="60" t="s">
        <v>81</v>
      </c>
      <c r="D18" s="57" t="s">
        <v>84</v>
      </c>
      <c r="E18" s="34">
        <v>364570299.62</v>
      </c>
      <c r="F18" s="10">
        <v>1</v>
      </c>
      <c r="G18" s="13">
        <v>37517</v>
      </c>
      <c r="H18" s="13">
        <v>37749</v>
      </c>
      <c r="I18" s="9" t="s">
        <v>13</v>
      </c>
      <c r="J18" s="11" t="s">
        <v>117</v>
      </c>
      <c r="K18" s="17" t="s">
        <v>38</v>
      </c>
      <c r="L18" s="61"/>
    </row>
    <row r="19" spans="2:12" ht="72" customHeight="1" thickBot="1" x14ac:dyDescent="0.25">
      <c r="B19" s="26">
        <v>5</v>
      </c>
      <c r="C19" s="62" t="s">
        <v>81</v>
      </c>
      <c r="D19" s="63" t="s">
        <v>86</v>
      </c>
      <c r="E19" s="32">
        <v>278480287.5</v>
      </c>
      <c r="F19" s="65">
        <v>0.75</v>
      </c>
      <c r="G19" s="64">
        <v>36872</v>
      </c>
      <c r="H19" s="64">
        <v>37021</v>
      </c>
      <c r="I19" s="66" t="s">
        <v>13</v>
      </c>
      <c r="J19" s="67" t="s">
        <v>17</v>
      </c>
      <c r="K19" s="27" t="s">
        <v>38</v>
      </c>
      <c r="L19" s="72"/>
    </row>
    <row r="20" spans="2:12" ht="15" x14ac:dyDescent="0.2">
      <c r="B20" s="28"/>
      <c r="C20" s="29"/>
      <c r="D20" s="29"/>
      <c r="E20" s="38"/>
      <c r="F20" s="29"/>
      <c r="G20" s="29"/>
      <c r="H20" s="29"/>
      <c r="I20" s="30"/>
      <c r="J20" s="30"/>
      <c r="K20" s="30"/>
    </row>
    <row r="21" spans="2:12" ht="15" x14ac:dyDescent="0.2">
      <c r="B21" s="31"/>
      <c r="C21" s="31"/>
      <c r="D21" s="31"/>
      <c r="E21" s="29"/>
      <c r="F21" s="29"/>
      <c r="G21" s="29"/>
      <c r="H21" s="29"/>
      <c r="I21" s="237" t="s">
        <v>94</v>
      </c>
      <c r="J21" s="237"/>
      <c r="K21" s="74" t="s">
        <v>11</v>
      </c>
    </row>
    <row r="23" spans="2:12" x14ac:dyDescent="0.2">
      <c r="C23" s="14" t="s">
        <v>40</v>
      </c>
    </row>
    <row r="24" spans="2:12" ht="21" customHeight="1" x14ac:dyDescent="0.2">
      <c r="C24" s="33" t="s">
        <v>93</v>
      </c>
    </row>
    <row r="27" spans="2:12" x14ac:dyDescent="0.2">
      <c r="B27" t="s">
        <v>109</v>
      </c>
    </row>
    <row r="28" spans="2:12" x14ac:dyDescent="0.2">
      <c r="C28" t="s">
        <v>110</v>
      </c>
    </row>
    <row r="29" spans="2:12" x14ac:dyDescent="0.2">
      <c r="C29" s="33" t="s">
        <v>129</v>
      </c>
    </row>
    <row r="30" spans="2:12" x14ac:dyDescent="0.2">
      <c r="C30" t="s">
        <v>111</v>
      </c>
    </row>
  </sheetData>
  <mergeCells count="8">
    <mergeCell ref="I21:J21"/>
    <mergeCell ref="D9:E9"/>
    <mergeCell ref="C10:K10"/>
    <mergeCell ref="B13:H13"/>
    <mergeCell ref="B3:L3"/>
    <mergeCell ref="B4:L4"/>
    <mergeCell ref="B5:L5"/>
    <mergeCell ref="B6:L6"/>
  </mergeCells>
  <pageMargins left="0.70866141732283472" right="0.70866141732283472" top="0.74803149606299213" bottom="0.74803149606299213" header="0.31496062992125984" footer="0.31496062992125984"/>
  <pageSetup scale="5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11</vt:i4>
      </vt:variant>
    </vt:vector>
  </HeadingPairs>
  <TitlesOfParts>
    <vt:vector size="22" baseType="lpstr">
      <vt:lpstr>Exp. General (1)</vt:lpstr>
      <vt:lpstr>Exp. General (2)</vt:lpstr>
      <vt:lpstr>Exp. General (3)</vt:lpstr>
      <vt:lpstr>Exp. General (4)</vt:lpstr>
      <vt:lpstr>Resumen Exp. Gen</vt:lpstr>
      <vt:lpstr>Exp. Especif (1)</vt:lpstr>
      <vt:lpstr>Exp. Especif (2)</vt:lpstr>
      <vt:lpstr>Exp. Especif (3)</vt:lpstr>
      <vt:lpstr>Exp. Especif (4)</vt:lpstr>
      <vt:lpstr>Resumen Exp. Especifica</vt:lpstr>
      <vt:lpstr>CONSOLIDADO</vt:lpstr>
      <vt:lpstr>CONSOLIDADO!Área_de_impresión</vt:lpstr>
      <vt:lpstr>'Exp. Especif (1)'!Área_de_impresión</vt:lpstr>
      <vt:lpstr>'Exp. Especif (2)'!Área_de_impresión</vt:lpstr>
      <vt:lpstr>'Exp. Especif (3)'!Área_de_impresión</vt:lpstr>
      <vt:lpstr>'Exp. Especif (4)'!Área_de_impresión</vt:lpstr>
      <vt:lpstr>'Exp. General (1)'!Área_de_impresión</vt:lpstr>
      <vt:lpstr>'Exp. General (2)'!Área_de_impresión</vt:lpstr>
      <vt:lpstr>'Exp. General (3)'!Área_de_impresión</vt:lpstr>
      <vt:lpstr>'Exp. General (4)'!Área_de_impresión</vt:lpstr>
      <vt:lpstr>'Resumen Exp. Especifica'!Área_de_impresión</vt:lpstr>
      <vt:lpstr>'Resumen Exp. Gen'!Área_de_impresión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Juan Carlos Avendaño ariza</cp:lastModifiedBy>
  <cp:lastPrinted>2013-06-14T16:20:30Z</cp:lastPrinted>
  <dcterms:created xsi:type="dcterms:W3CDTF">2013-04-28T22:46:59Z</dcterms:created>
  <dcterms:modified xsi:type="dcterms:W3CDTF">2013-06-14T23:16:47Z</dcterms:modified>
</cp:coreProperties>
</file>