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rodriguez\Desktop\"/>
    </mc:Choice>
  </mc:AlternateContent>
  <bookViews>
    <workbookView xWindow="0" yWindow="0" windowWidth="20400" windowHeight="7155"/>
  </bookViews>
  <sheets>
    <sheet name="PLANEACIÓN ESTRATÉGICA 2015 (2" sheetId="1" r:id="rId1"/>
  </sheets>
  <externalReferences>
    <externalReference r:id="rId2"/>
  </externalReferences>
  <definedNames>
    <definedName name="_xlnm._FilterDatabase" localSheetId="0" hidden="1">'PLANEACIÓN ESTRATÉGICA 2015 (2'!$G$11:$V$599</definedName>
    <definedName name="_xlnm.Print_Titles" localSheetId="0">'PLANEACIÓN ESTRATÉGICA 2015 (2'!$1:$9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7" i="1" l="1"/>
  <c r="Z12" i="1"/>
  <c r="Y18" i="1"/>
  <c r="Z462" i="1" l="1"/>
  <c r="Z456" i="1"/>
  <c r="Z373" i="1"/>
  <c r="Z67" i="1" l="1"/>
  <c r="Z61" i="1"/>
  <c r="Z41" i="1"/>
  <c r="Y587" i="1" l="1"/>
  <c r="Y555" i="1"/>
  <c r="Y554" i="1"/>
  <c r="Z554" i="1" s="1"/>
  <c r="Y531" i="1"/>
  <c r="Y527" i="1"/>
  <c r="Y525" i="1"/>
  <c r="Z525" i="1" s="1"/>
  <c r="Y507" i="1"/>
  <c r="Z504" i="1" s="1"/>
  <c r="Y504" i="1"/>
  <c r="Y494" i="1"/>
  <c r="Z482" i="1" s="1"/>
  <c r="Y487" i="1"/>
  <c r="Y483" i="1"/>
  <c r="Y482" i="1"/>
  <c r="Y472" i="1"/>
  <c r="Z464" i="1" s="1"/>
  <c r="Y466" i="1"/>
  <c r="Y464" i="1"/>
  <c r="Y462" i="1"/>
  <c r="Y456" i="1"/>
  <c r="Y454" i="1"/>
  <c r="Y450" i="1"/>
  <c r="Y446" i="1"/>
  <c r="Y437" i="1"/>
  <c r="Z427" i="1" s="1"/>
  <c r="Y429" i="1"/>
  <c r="Y427" i="1"/>
  <c r="Y416" i="1"/>
  <c r="Z416" i="1" s="1"/>
  <c r="Y413" i="1"/>
  <c r="Y400" i="1"/>
  <c r="Y395" i="1"/>
  <c r="Y377" i="1"/>
  <c r="Y373" i="1"/>
  <c r="Y364" i="1"/>
  <c r="Z364" i="1" s="1"/>
  <c r="Y357" i="1"/>
  <c r="Z357" i="1" s="1"/>
  <c r="Y347" i="1"/>
  <c r="Y312" i="1"/>
  <c r="Y299" i="1"/>
  <c r="Z280" i="1" s="1"/>
  <c r="Y282" i="1"/>
  <c r="Y280" i="1"/>
  <c r="Y195" i="1"/>
  <c r="Y127" i="1"/>
  <c r="Y113" i="1"/>
  <c r="Y112" i="1"/>
  <c r="Y107" i="1"/>
  <c r="Y106" i="1"/>
  <c r="Y75" i="1"/>
  <c r="Y57" i="1"/>
  <c r="Y55" i="1"/>
  <c r="Y41" i="1"/>
  <c r="Y40" i="1"/>
  <c r="Y33" i="1"/>
  <c r="Y32" i="1"/>
  <c r="Y28" i="1"/>
  <c r="Y27" i="1"/>
  <c r="Y12" i="1"/>
  <c r="Y390" i="1"/>
  <c r="Y36" i="1"/>
  <c r="Z33" i="1" s="1"/>
  <c r="Y14" i="1"/>
  <c r="Z446" i="1" l="1"/>
  <c r="Z390" i="1"/>
  <c r="Z112" i="1"/>
  <c r="Y399" i="1"/>
  <c r="Z356" i="1"/>
  <c r="Y61" i="1" l="1"/>
  <c r="L464" i="1"/>
  <c r="T464" i="1"/>
  <c r="V464" i="1"/>
  <c r="W326" i="1" l="1"/>
  <c r="I12" i="1" l="1"/>
  <c r="V554" i="1"/>
  <c r="T554" i="1"/>
  <c r="V525" i="1"/>
  <c r="T525" i="1"/>
  <c r="V504" i="1"/>
  <c r="T504" i="1"/>
  <c r="V482" i="1"/>
  <c r="T482" i="1"/>
  <c r="V462" i="1"/>
  <c r="T462" i="1"/>
  <c r="V456" i="1"/>
  <c r="T456" i="1"/>
  <c r="V446" i="1"/>
  <c r="T446" i="1"/>
  <c r="V427" i="1"/>
  <c r="T427" i="1"/>
  <c r="V416" i="1"/>
  <c r="T416" i="1"/>
  <c r="V390" i="1"/>
  <c r="T390" i="1"/>
  <c r="L390" i="1"/>
  <c r="V373" i="1"/>
  <c r="T373" i="1"/>
  <c r="V364" i="1"/>
  <c r="T364" i="1"/>
  <c r="V356" i="1"/>
  <c r="T356" i="1"/>
  <c r="V280" i="1"/>
  <c r="T280" i="1"/>
  <c r="U276" i="1"/>
  <c r="R276" i="1"/>
  <c r="U275" i="1"/>
  <c r="R275" i="1"/>
  <c r="U274" i="1"/>
  <c r="R274" i="1"/>
  <c r="U273" i="1"/>
  <c r="R273" i="1"/>
  <c r="U272" i="1"/>
  <c r="R272" i="1"/>
  <c r="U263" i="1"/>
  <c r="U262" i="1"/>
  <c r="U261" i="1"/>
  <c r="U260" i="1"/>
  <c r="U257" i="1"/>
  <c r="U256" i="1"/>
  <c r="U255" i="1"/>
  <c r="U254" i="1"/>
  <c r="U253" i="1"/>
  <c r="U246" i="1"/>
  <c r="U242" i="1"/>
  <c r="U239" i="1"/>
  <c r="U238" i="1"/>
  <c r="U237" i="1"/>
  <c r="U236" i="1"/>
  <c r="M207" i="1"/>
  <c r="U206" i="1"/>
  <c r="M206" i="1"/>
  <c r="U205" i="1"/>
  <c r="M205" i="1"/>
  <c r="U204" i="1"/>
  <c r="M204" i="1"/>
  <c r="U203" i="1"/>
  <c r="M203" i="1"/>
  <c r="U202" i="1"/>
  <c r="M202" i="1"/>
  <c r="U201" i="1"/>
  <c r="M201" i="1"/>
  <c r="U195" i="1"/>
  <c r="U184" i="1"/>
  <c r="U170" i="1"/>
  <c r="U167" i="1"/>
  <c r="U161" i="1"/>
  <c r="U157" i="1"/>
  <c r="T112" i="1"/>
  <c r="V61" i="1"/>
  <c r="T61" i="1"/>
  <c r="V60" i="1"/>
  <c r="T60" i="1"/>
  <c r="V59" i="1"/>
  <c r="T59" i="1"/>
  <c r="V41" i="1"/>
  <c r="T41" i="1"/>
  <c r="V33" i="1"/>
  <c r="T33" i="1"/>
  <c r="V27" i="1"/>
  <c r="T27" i="1"/>
  <c r="V12" i="1"/>
  <c r="T12" i="1"/>
  <c r="L12" i="1"/>
  <c r="V112" i="1" l="1"/>
  <c r="T598" i="1"/>
</calcChain>
</file>

<file path=xl/comments1.xml><?xml version="1.0" encoding="utf-8"?>
<comments xmlns="http://schemas.openxmlformats.org/spreadsheetml/2006/main">
  <authors>
    <author>Hector</author>
    <author>Sindy Lorena Murcia Flores</author>
  </authors>
  <commentList>
    <comment ref="H11" authorId="0" shapeId="0">
      <text>
        <r>
          <rPr>
            <sz val="16"/>
            <color indexed="81"/>
            <rFont val="Tahoma"/>
            <family val="2"/>
          </rPr>
          <t xml:space="preserve">Por ser los dos primeros focos estratégicos misionales se recomienda que cada uno participe con el 40% y los dos restantes con  cada uno con el 10%
</t>
        </r>
      </text>
    </comment>
    <comment ref="R259" authorId="1" shapeId="0">
      <text>
        <r>
          <rPr>
            <b/>
            <sz val="20"/>
            <color indexed="81"/>
            <rFont val="Tahoma"/>
            <family val="2"/>
          </rPr>
          <t>Sindy Lorena Murcia Flores:</t>
        </r>
        <r>
          <rPr>
            <sz val="20"/>
            <color indexed="81"/>
            <rFont val="Tahoma"/>
            <family val="2"/>
          </rPr>
          <t xml:space="preserve">
Estba 183.2 y una distribución diferente</t>
        </r>
      </text>
    </comment>
  </commentList>
</comments>
</file>

<file path=xl/sharedStrings.xml><?xml version="1.0" encoding="utf-8"?>
<sst xmlns="http://schemas.openxmlformats.org/spreadsheetml/2006/main" count="2908" uniqueCount="762">
  <si>
    <t>AGENCIA NACIONAL DE INFRAESTRUCTURA</t>
  </si>
  <si>
    <t>MATRIZ PLANEACIÓN ESTRATÉGICA 2015</t>
  </si>
  <si>
    <t>FOCOS ESTRATÉGICOS</t>
  </si>
  <si>
    <t>OBJETIVOS</t>
  </si>
  <si>
    <t>VICEPRESIDENCIA U OFICINA</t>
  </si>
  <si>
    <t xml:space="preserve">CONCESIÓN </t>
  </si>
  <si>
    <t>GERENCIA</t>
  </si>
  <si>
    <t>UNIDAD DE MEDIDA</t>
  </si>
  <si>
    <t xml:space="preserve">METAS </t>
  </si>
  <si>
    <t>PLAN DE ACCIÓN</t>
  </si>
  <si>
    <t>OBJETIVOS  PND</t>
  </si>
  <si>
    <t>ESTRATEGIAS</t>
  </si>
  <si>
    <t>PROGRAMAS</t>
  </si>
  <si>
    <t>DESCRIPCIÓN META</t>
  </si>
  <si>
    <t>UNIDAD MEDIDA</t>
  </si>
  <si>
    <t>Los Focos estratégicos nos definen a que le vamos a trabajar, cual es nuestro norte, el enfoque que vamos  a tener</t>
  </si>
  <si>
    <t>Peso del Foco estratégico %</t>
  </si>
  <si>
    <t>Verificación % (100 %)</t>
  </si>
  <si>
    <t>Los objetivos  dan respuesta a la pregunta ¿que se quiere?</t>
  </si>
  <si>
    <t>Peso del Objetivo estratégico %</t>
  </si>
  <si>
    <t xml:space="preserve">Total actividades por objetivo </t>
  </si>
  <si>
    <t>Peso del la actividad  %</t>
  </si>
  <si>
    <t>Terminar de contratar Programa de concesiones 4G</t>
  </si>
  <si>
    <t xml:space="preserve">Llegar a concesionar 11,968 km  (con una línea base de 6,595 km)
</t>
  </si>
  <si>
    <t xml:space="preserve">Km
</t>
  </si>
  <si>
    <t xml:space="preserve">1. Desarrollar la infraestructura de transporte generadora de competitividad, empleo y crecimiento sostenible,  mediante contratación de proyectos APP (Asociaciones Publico Privadas) en todos lo modos por $50 billones.
</t>
  </si>
  <si>
    <t xml:space="preserve">1.1. Finalizar la Estructuración y adjudicar los proyectos restantes del programa 4G de INICIATIVA PUBLICA en el 2015.
</t>
  </si>
  <si>
    <t>VJU</t>
  </si>
  <si>
    <t xml:space="preserve">Gerencia Jurídica de Contratación </t>
  </si>
  <si>
    <t xml:space="preserve">N° de Proyectos APP 4G de INICIATIVA PUBLICA adjudicados </t>
  </si>
  <si>
    <t>Apoyar jurídicamente la contratación de los procesos de la ANI.  Dentro de estos están los proyectos de la cuarta generación; mediante el suministro de insumos jurídicos y el acompañamiento jurídico, tanto de las APP de iniciativa pública como de iniciativa privada, de acuerdo con los requerimientos de cada Vicepresidencia.</t>
  </si>
  <si>
    <t>Gerencia Jurídica de estructuración</t>
  </si>
  <si>
    <t xml:space="preserve"> Solicitudes de la Vicepresidencia de Estructuración/Solicitudes atendidas por parte de la GJE</t>
  </si>
  <si>
    <t>Apoyar jurídicamente la estructuración y el desarrollo de los documentos estándar de los proyectos de la cuarta generación de Iniciativa Pública, mediante el suministro de insumos jurídicos y el acompañamiento jurídico, de acuerdo con los requerimientos de la Vicepresidencia de Estructuración.</t>
  </si>
  <si>
    <t>VPRE</t>
  </si>
  <si>
    <t>Documento</t>
  </si>
  <si>
    <t>Elaboración Documentos CONPES</t>
  </si>
  <si>
    <t>GERENCIA DE RIESGOS</t>
  </si>
  <si>
    <t>(Matriz de Riesgos para la estructuración y contratación de consultorías, interventorías y modificaciones de las mismas.)
Interventoría</t>
  </si>
  <si>
    <t>Acompañamiento en la estructuración de las Interventorías a contratos de concesión portuarios, aeroportuarios y carreteros.</t>
  </si>
  <si>
    <t>GERENCIA SOCIAL Y AMBIENTAL</t>
  </si>
  <si>
    <t>Informe</t>
  </si>
  <si>
    <t xml:space="preserve">Apoyo a la VPRE en los temas de Gestión Ambiental de los proyectos en concesión </t>
  </si>
  <si>
    <t>Apoyo a la VPRE en la Gestión Social de proyectos en concesión</t>
  </si>
  <si>
    <t>VEST</t>
  </si>
  <si>
    <t>GERENCIA DE PROYECTOS CARRETEROS 1</t>
  </si>
  <si>
    <t>Informes presentados</t>
  </si>
  <si>
    <t>Asesorar en materia técnica integral en las actividades de los procesos de estructuración, análisis y revisión de los proyectos de APP de Iniciativa privada, en el marco de la Cuarta Generación de Concesiones Viales</t>
  </si>
  <si>
    <t>GERENCIA DE PROYECTOS CARRETEROS 2</t>
  </si>
  <si>
    <t>Asesorar en materia Económica - Financiera  integral en las actividades de los procesos de estructuración, análisis y revisión de los proyectos de APP de Iniciativa privada, en el marco de la Cuarta Generación de Concesiones Viales</t>
  </si>
  <si>
    <t>GERENCIA AEROPORTUARIOS</t>
  </si>
  <si>
    <t>contrato suscrito</t>
  </si>
  <si>
    <t>1</t>
  </si>
  <si>
    <t>Contratar la Consultoría integral para la Estructuración del Aeropuerto el Dorado II.</t>
  </si>
  <si>
    <t xml:space="preserve">Reparar y poner en operación los corredores Bogotá – Belencito y La Dorada – Chiriguaná a través de contratos de obra pública. 
</t>
  </si>
  <si>
    <t>Pasar de 628 km en condiciones de operatividad de la red férrea a 1.283 km.</t>
  </si>
  <si>
    <t>Km</t>
  </si>
  <si>
    <t>Contratar la asesoría técnica para Estructuración de Nuevos Proyectos en los modos Carreteros, férreos, Portuarios.</t>
  </si>
  <si>
    <t>2</t>
  </si>
  <si>
    <t>Contratar la Asesoría económica - Financiera para nuevos proyectos en los modos Carreteros, férreos, Portuarios.</t>
  </si>
  <si>
    <t>GERENCIA FINANCIERA</t>
  </si>
  <si>
    <t>Contratar la consultoría financiera especializada o banca de inversión que lleve a cabo el caso de negocio de un proyecto minero y de infraestructura</t>
  </si>
  <si>
    <t>Contratar la evaluación de las Iniciativas Privadas bajo Esquema APPs Ley 1508 para los  modos Carretero, férreos y Aeroportuario.</t>
  </si>
  <si>
    <t>Proyectos Estructurados</t>
  </si>
  <si>
    <t>7</t>
  </si>
  <si>
    <t>Resoluciones.</t>
  </si>
  <si>
    <t>10</t>
  </si>
  <si>
    <t>Contratar la estructuración, evaluación técnica y financiera  de 10 proyectos de segunda ola: Neiva Girardot, Santana Mocoa, Rumichaca Pasto, Popayán - Santander de Quilichao, Villavicencio Yopal, Transversal de Sisga, Puerta del Hierro Cruz del Viso, BBY, Mar 1 y Mar 2.</t>
  </si>
  <si>
    <t xml:space="preserve">1.2. Adjudicar como mínimo 15 proyectos del programa de 4G de INICIATIVA PRIVADA al 2018.
</t>
  </si>
  <si>
    <t xml:space="preserve">N° de Proyectos APP 4G de INICIATIVA PRIVADA adjudicados </t>
  </si>
  <si>
    <t>Presentación de los lineamientos de políticas en riesgos para iniciativas privadas.</t>
  </si>
  <si>
    <t xml:space="preserve">Mantener el impulso de inversión  para modernizar y ampliar los aeropuertos </t>
  </si>
  <si>
    <t>Mantener un alto ritmo inversión en los aeropuertos concesionado. Se invertirán aprox. 2 billones de pesos en el cuatrienio.</t>
  </si>
  <si>
    <t>Miles de Millones de Pesos</t>
  </si>
  <si>
    <t>1.3. Adjudicar proyectos APP de iniciativa privada que permitan la reactivación efectiva del sistema férreo en Colombia.</t>
  </si>
  <si>
    <t>Capital Privado para la Provisión de Infraestructura</t>
  </si>
  <si>
    <t xml:space="preserve">Planeación y Priorización de Proyectos de iniciativa privada </t>
  </si>
  <si>
    <t>Proyectos de Iniciativa Privada (IP) evaluados</t>
  </si>
  <si>
    <t>Proyecto evaluado</t>
  </si>
  <si>
    <t>Contratar la asesoría para analizar , verificar y evaluar como mínimo 6 proyectos de Iniciativa privada del programa 4G: GICA, Malla Vial del Meta, Antioquia Bolívar, Chalajara - Villavicencio, Cambio - Manizales, Cesar Guajira)</t>
  </si>
  <si>
    <t>1.4. Ampliar las inversiones en los contratos de concesión existentes.</t>
  </si>
  <si>
    <t xml:space="preserve">Concepto de viabilidad </t>
  </si>
  <si>
    <t>Realizar análisis de viabilidad de las modificaciones contractuales y convenios</t>
  </si>
  <si>
    <t xml:space="preserve">Presentación al comité + Acta de asistencia </t>
  </si>
  <si>
    <t xml:space="preserve">Realizar acompañamiento y soporte a la Vicepresidencia de Gestión Contractual en las sesión de Comité de Asuntos Contractuales en que se someta a consideración  la modificación del contrato </t>
  </si>
  <si>
    <t>Minuta Otrosí</t>
  </si>
  <si>
    <t>Elaborar las modificaciones contractuales viables y/o convenios solicitados a la dependencia</t>
  </si>
  <si>
    <t>Concepto
Acta</t>
  </si>
  <si>
    <t xml:space="preserve">Generar alternativas  jurídicas para la solución de problemáticas y controversias </t>
  </si>
  <si>
    <t>Concepto</t>
  </si>
  <si>
    <t xml:space="preserve">Emitir conceptos analizando las solicitudes de modificación a las condiciones de otorgamiento de contratos de concesión portuaria </t>
  </si>
  <si>
    <t xml:space="preserve">2.22%      </t>
  </si>
  <si>
    <t xml:space="preserve">Resolución </t>
  </si>
  <si>
    <t>Emitir resoluciones que deciden las solicitudes de modificación a las condiciones de otorgamiento de contratos de concesión portuaria</t>
  </si>
  <si>
    <t>Realizar acompañamiento y soporte a la Vicepresidencia de Gestión Contractual en las sesión de Comité de Asuntos Contractuales en que se someta a consideración  la modificación de las condiciones de otorgamiento de contratos de concesión portuaria</t>
  </si>
  <si>
    <t>Estrategias Transversales</t>
  </si>
  <si>
    <t>Fomentar presentación de proyectos de concesión de iniciativa privada</t>
  </si>
  <si>
    <t>Otrosí</t>
  </si>
  <si>
    <t>Elaborar minuta de Otrosí modificatorio de las condiciones de otorgamiento de contratos de concesión portuaria</t>
  </si>
  <si>
    <t>Informe ejecutivo de reunión</t>
  </si>
  <si>
    <t xml:space="preserve">Asistir a reuniones  con otras  dependencias de la entidad  y con los concesionarios </t>
  </si>
  <si>
    <t>Copia formato de legalización de comisión</t>
  </si>
  <si>
    <t xml:space="preserve">Realizar acompañamiento a la supervisión de los contratos de concesión portuaria en las visitas a las instalaciones de los concesionarios </t>
  </si>
  <si>
    <t>Resolución</t>
  </si>
  <si>
    <t>Elaborar actos administrativos que resuelvan asuntos distintos a las solicitudes de modificación a las condiciones de otorgamiento de contratos de concesión portuaria</t>
  </si>
  <si>
    <t>Estudios de Conveniencia y Oportunidad   (Conceptos)</t>
  </si>
  <si>
    <t>Acompañar a las Vicepresidencia de Gestión Contractual y la Vicepresidencia Ejecutiva en el análisis que se soliciten para suscripción de modificaciones contractuales.</t>
  </si>
  <si>
    <t>VGC</t>
  </si>
  <si>
    <t>Armenia Pereira Manizales</t>
  </si>
  <si>
    <t xml:space="preserve">GERENCIA DE PROYECTOS CARRETEROS 4 </t>
  </si>
  <si>
    <t>Un</t>
  </si>
  <si>
    <t>Construcción glorieta  calle 52 Dosquebradas</t>
  </si>
  <si>
    <t xml:space="preserve">Mantener el impulso de inversión en las principales zonas portuarias </t>
  </si>
  <si>
    <t>En el cuatrienio se invertirán $2 billones de pesos en las principales zonas portuarias del país</t>
  </si>
  <si>
    <t>Contratar la asesoría para analizar, verificar y evaluar como mínimo 3 proyectos Iniciativas privadas para el modo férreo: Proyecto Corredor Férreo Bogotá - Facatativá, Dorada - Chiriguana, Bogotá Belencito.</t>
  </si>
  <si>
    <t xml:space="preserve">1.5. Apoyar el desarrollo del Plan Maestro de Transporte en sus diferentes componentes y articular los proyectos de la entidad a dicho Plan. </t>
  </si>
  <si>
    <t>PRESIDENCIA</t>
  </si>
  <si>
    <t>Participar en mesas de trabajo con el equipo del sector para consolidar el Plan Maestro de Transporte</t>
  </si>
  <si>
    <t xml:space="preserve">1.6. Contar con un esquema de amigable componedor  estandarizado e integrado a los contratos, que optimice la defensa de los intereses del estado. </t>
  </si>
  <si>
    <t>1.7. Garantizar sinergia, aprendizaje y transición entre los proyectos existentes y los nuevos proyectos.</t>
  </si>
  <si>
    <t>Acta de reversión</t>
  </si>
  <si>
    <t>Elaborar actas de reversión con ocasión de la terminación de los contratos de concesión portuaria, contando con los insumos requeridos para el efecto</t>
  </si>
  <si>
    <t>VAF</t>
  </si>
  <si>
    <t>GERENCIA DE TALENTO HUMANO</t>
  </si>
  <si>
    <t>Proceso</t>
  </si>
  <si>
    <t>Asegurar mediante evaluaciones a los programas y participación  de Talento humano  que las lecciones aprendidas logren ser desplegadas, aprendidas y poder ser transferibles..</t>
  </si>
  <si>
    <t xml:space="preserve">Taller </t>
  </si>
  <si>
    <t xml:space="preserve">Taller de lecciones aprendidas </t>
  </si>
  <si>
    <t>Resolución Revisada</t>
  </si>
  <si>
    <t>Promesas revisadas</t>
  </si>
  <si>
    <t>Escrituras revisadas</t>
  </si>
  <si>
    <t>Actas revisadas</t>
  </si>
  <si>
    <t>Requerimientos Atendidos</t>
  </si>
  <si>
    <t>Ejecutoria realizada</t>
  </si>
  <si>
    <t>Gerencia de Defensa Judicial</t>
  </si>
  <si>
    <t>Ejercer la representación de los intereses de la Entidad dentro de los trámites administrativos ambientales que se adelanten ante la ANLA en el marco de los proyectos 4G.</t>
  </si>
  <si>
    <t>CONCESIÓN FÉRREA DEL ATLÁNTICO</t>
  </si>
  <si>
    <t>Und</t>
  </si>
  <si>
    <t xml:space="preserve"> Formulación Plan de reasentamiento (Sector Orihueca)</t>
  </si>
  <si>
    <t>Formulación Plan de reasentamiento (Sector Aracataca)</t>
  </si>
  <si>
    <t>Conexión Pacífico 1</t>
  </si>
  <si>
    <t xml:space="preserve">Plan adquisición predial </t>
  </si>
  <si>
    <t>Plan</t>
  </si>
  <si>
    <t>Estudios de trazado y diseño Geométrico</t>
  </si>
  <si>
    <t>Estudio</t>
  </si>
  <si>
    <t xml:space="preserve">Plan de obras </t>
  </si>
  <si>
    <t xml:space="preserve">Estudios de detalle de las unidades funcionales </t>
  </si>
  <si>
    <t>Conexión Pacífico 2</t>
  </si>
  <si>
    <t>GERENCIA DE PROYECTOS CARRETEROS 4</t>
  </si>
  <si>
    <t>Conexión Pacífico 3</t>
  </si>
  <si>
    <t>Cartagena-Barranquilla-Circunv. Prosperidad</t>
  </si>
  <si>
    <t>GERENCIA DE PROYECTOS CARRETEROS 5</t>
  </si>
  <si>
    <t>Girardot-Puerto Salgar-Honda</t>
  </si>
  <si>
    <t>Perimetral del Oriente de Cundinamarca</t>
  </si>
  <si>
    <t>Conexión Norte</t>
  </si>
  <si>
    <t>Rio Magdalena 2</t>
  </si>
  <si>
    <t xml:space="preserve"> Mulalo Loboguerrero </t>
  </si>
  <si>
    <t>GERENCIA DE PROYECTOS CARRETEROS 3</t>
  </si>
  <si>
    <t>VEJ</t>
  </si>
  <si>
    <t>Ruta del Sol 1</t>
  </si>
  <si>
    <t>Realizar Estudios y diseños en fase III para el tramo 1</t>
  </si>
  <si>
    <t xml:space="preserve">Informe </t>
  </si>
  <si>
    <t>Priorizar la distribución de los recursos asignados en el rubro de servicio de la deuda, teniendo en cuenta la restricción presupuestal actual, con base en las necesidades reportadas por la Vicepresidencia  de Gestión Contractual y  la Vicepresidencia Ejecutiva.</t>
  </si>
  <si>
    <t>Solicitudes</t>
  </si>
  <si>
    <t>Realizar la solicitud a VAF para el desembolso de los recursos a Fiduprevisora de los planes de aportes aprobados por MHCP, remitiendo la  documentación soporte y dando seguimiento al proceso de giro de la Fiduprevisora dentro de los 10 días hábiles establecidos contractualmente</t>
  </si>
  <si>
    <t>Oficios remitidos al MHCP</t>
  </si>
  <si>
    <t>Seguimientos</t>
  </si>
  <si>
    <t xml:space="preserve">
Seguimiento a los procesos de solicitud de plan de aportes tramitados durante la vigencia 2014, para lograr su aprobación.</t>
  </si>
  <si>
    <t>Seguimientos presentados</t>
  </si>
  <si>
    <t xml:space="preserve"> 
Actualización de los seguimientos de riesgos de los contratos en ejecución con y sin plan de aportes en el Fondo de Contingencias Contractuales de las Entidades Estatales, de acuerdo a las necesidades reportadas .</t>
  </si>
  <si>
    <t>2.2. Terminar en tiempo y calidad  las obras y planes de inversión programados, logrando el cumplimiento de las  metas del PND.</t>
  </si>
  <si>
    <t>OCI</t>
  </si>
  <si>
    <t>Auditoria</t>
  </si>
  <si>
    <t>Realizar  visitas de auditoría especial que incluyen seguimiento al cumplimiento del plan de mejoramiento, para el 2015.</t>
  </si>
  <si>
    <t>Informe UNO (1)  por cada proyecto vial.</t>
  </si>
  <si>
    <t>Realizar Informe mensual por cada Concesión vial de los temas tratados en los comités de regularización  primarios y que se encuentren a cargo del Grupo Interno de Trabajo de Asesoría Gestión Contractual 2.</t>
  </si>
  <si>
    <t>Informe UNO (1)  por Red Férrea del Pacífico y los dos Contratos de Obras y (2) por Red Férrea del Atlántico.</t>
  </si>
  <si>
    <t>Realizar el Informe mensual de las acciones por cada una de las  Concesiones Férreas</t>
  </si>
  <si>
    <t>Informe UNO (1)  por cada proyecto.</t>
  </si>
  <si>
    <t>Realizar el Informe mensual por cada una de las siguientes Concesiones Aeroportuario</t>
  </si>
  <si>
    <t>Conceptos Emitidos</t>
  </si>
  <si>
    <t xml:space="preserve">Emitir los conceptos jurídicos en materias relacionadas con modificaciones a los Contratos, declaraciones de incumplimiento, declaración y aplicación de cláusulas excepcionales, imposición de multas y sanciones por incumplimiento contractual,  </t>
  </si>
  <si>
    <t>Proyecto de Resolución/Concepto emitido</t>
  </si>
  <si>
    <t>Elaborar las Resoluciones por las cuales se resuelve las solicitudes en los temas relacionados con los permisos férreos y carreteros y/o conceptos requiriendo información y/o aclaración y/o complementación de los mismos</t>
  </si>
  <si>
    <t>Conceptos emitidos</t>
  </si>
  <si>
    <t xml:space="preserve">Elaborar las Actas de Aprobación de las Pólizas de los Permisos Otorgados </t>
  </si>
  <si>
    <t>Emitir conceptos respecto de las garantías de los proyectos viales, férreos y aeroportuarios</t>
  </si>
  <si>
    <t>Glb</t>
  </si>
  <si>
    <t xml:space="preserve"> Puesta en marcha Sistema de Control de Trenes - ITCS</t>
  </si>
  <si>
    <t>Formulación Plan de reasentamiento (Sector Bosconia)</t>
  </si>
  <si>
    <t>km</t>
  </si>
  <si>
    <t>M Ton</t>
  </si>
  <si>
    <t>CONCESIÓN FÉRREA DEL PACIFICO</t>
  </si>
  <si>
    <t>Toneladas</t>
  </si>
  <si>
    <t>Movilización de Carga Comercial</t>
  </si>
  <si>
    <t>Malla Vial del Meta</t>
  </si>
  <si>
    <t>Mantenimiento Rutinario</t>
  </si>
  <si>
    <t>Bogotá-Siberia El Vino Villeta</t>
  </si>
  <si>
    <t>Km\ SC</t>
  </si>
  <si>
    <t>Construcción Segunda Calzada</t>
  </si>
  <si>
    <t>Km Rehabilitado</t>
  </si>
  <si>
    <t>Rehabilitación</t>
  </si>
  <si>
    <t>Santa Marta Paraguachón</t>
  </si>
  <si>
    <t>Bogotá Villavicencio</t>
  </si>
  <si>
    <t>Cartagena Barranquilla</t>
  </si>
  <si>
    <t>Glorieta</t>
  </si>
  <si>
    <t>Construcción intersección portachuelo</t>
  </si>
  <si>
    <t>Fontibón Facatativá Los Alpes</t>
  </si>
  <si>
    <t>Neiva Espinal Girardot</t>
  </si>
  <si>
    <t>Desarrollo Vial del Oriente de Medellín -DEVIMED</t>
  </si>
  <si>
    <t>Pereira La Victoria</t>
  </si>
  <si>
    <t>Área Metropolitana de Cúcuta</t>
  </si>
  <si>
    <t>Puente</t>
  </si>
  <si>
    <t>Construcción Puente</t>
  </si>
  <si>
    <t>Girardot Ibagué Cajamarca</t>
  </si>
  <si>
    <t>Intersección</t>
  </si>
  <si>
    <t>Construcción intersección</t>
  </si>
  <si>
    <t>Ruta del Sol 2</t>
  </si>
  <si>
    <t>Km -Rehabilitados</t>
  </si>
  <si>
    <t>Puentes Vehiculares</t>
  </si>
  <si>
    <t>Transversal de las Américas</t>
  </si>
  <si>
    <t>Mitigación de riesgos retenidos en proyectos APP de iniciativa privada</t>
  </si>
  <si>
    <t>Documento de análisis de riesgos y medidas de mitigación por proyecto</t>
  </si>
  <si>
    <t>Construcción calzada sencilla</t>
  </si>
  <si>
    <t>Km - Mejorados</t>
  </si>
  <si>
    <t>Mejoramiento</t>
  </si>
  <si>
    <t>Zipaquirá-Palenque-N</t>
  </si>
  <si>
    <t>Rehabilitación Vía Existente</t>
  </si>
  <si>
    <t>Km-mes</t>
  </si>
  <si>
    <t>Mantenimiento y operación vía existente</t>
  </si>
  <si>
    <t>Malla Vial del Valle del Cauca y Cauca</t>
  </si>
  <si>
    <t>Km\ CS</t>
  </si>
  <si>
    <t>Construir calzada sencilla MVVVC (T2: Variante Bolo 200 m,T5:Variante Yotoco 245 m + T7: La Guaira 3755 m)</t>
  </si>
  <si>
    <t>Construir puente peatonal CIAT MVVCC</t>
  </si>
  <si>
    <t>Obtener Licencias ambientales MVVCC</t>
  </si>
  <si>
    <t>Suscribir Otrosí Modificatorio acordando los efectos financieros de la modificación del otrosí No. 9 y resolver el balance de obras que no tengan discrepancia  MVVCC</t>
  </si>
  <si>
    <t>Realizar adquisición de los predios necesarios para la terminación de la construcción de la variante El Bolo</t>
  </si>
  <si>
    <t>Realizar Mantenimiento Rutinario</t>
  </si>
  <si>
    <t>Briceño Tunja Sogamoso</t>
  </si>
  <si>
    <t>Construir Trayecto 15, Paipa - Duitama, Entrada Paipa, K146+200 al K147+180</t>
  </si>
  <si>
    <t>Construir Trayecto 09, Peaje Albarracín - Ventaquemada, Tanque de Ventaquemada, K72+720 al K72+820</t>
  </si>
  <si>
    <t>Construir Trayecto 14, Mortiñal - Paipa, Predio La Laguna perteneciente al señor Cavalier, K137+120 al K138+000</t>
  </si>
  <si>
    <t>Construir Trayecto 15, Paipa - Duitama, Predio La Britalia perteneciente al señor Cavalier, K4+690 al K4+850</t>
  </si>
  <si>
    <t>Construir Trayecto 3, Variante Tocancipa, Predio la samaria variante tocancipa, K1+100 al K1+625</t>
  </si>
  <si>
    <t>Construir Trayecto 3, Variante Tocancipa, Predio Ecopetrol variante tocancipa, K4+690 al K4+850</t>
  </si>
  <si>
    <t>Bosa Granada Girardot</t>
  </si>
  <si>
    <t>Construir  Puente San Humberto</t>
  </si>
  <si>
    <t>Construir  Puente San Raimundo</t>
  </si>
  <si>
    <t>Construir  Puente Balcones del Bosque</t>
  </si>
  <si>
    <t>Construir  Puente Templo Krishna</t>
  </si>
  <si>
    <t>Construir  Puente El Vergel</t>
  </si>
  <si>
    <t>Construir  Puente Azafranal - Divino Niño</t>
  </si>
  <si>
    <t>Construir  Puente La 22</t>
  </si>
  <si>
    <t>Construir  Puente Santa Lucía</t>
  </si>
  <si>
    <t>Construir  Puente Yayatá</t>
  </si>
  <si>
    <t>Construir  Puente Cucharal</t>
  </si>
  <si>
    <t>Construir  Puente Divino Niño</t>
  </si>
  <si>
    <t>Construir  Puente Luis Carlos Galán</t>
  </si>
  <si>
    <t>Construir  Puente La Esmeralda</t>
  </si>
  <si>
    <t>Construir  Puente Los Cobos</t>
  </si>
  <si>
    <t>Construir  Puente Isla del Sol</t>
  </si>
  <si>
    <t>Construir  Puente José María Cordoba</t>
  </si>
  <si>
    <t>Pasaganados</t>
  </si>
  <si>
    <t>Construir Pasaganados San José</t>
  </si>
  <si>
    <t>Construir Pasaganados El Recreo</t>
  </si>
  <si>
    <t>Construir Pasaganados San Raimundo</t>
  </si>
  <si>
    <t>Construir Pasaganados Azafranal - Divino Niño</t>
  </si>
  <si>
    <t>Construir Pasaganados Quebrada Honda</t>
  </si>
  <si>
    <t>Construir Pasaganados El Tambo</t>
  </si>
  <si>
    <t>Construir Glorieta de Girardot</t>
  </si>
  <si>
    <t>Acceso</t>
  </si>
  <si>
    <t>Construir Acceso al Municipio de Suárez</t>
  </si>
  <si>
    <t>Obras</t>
  </si>
  <si>
    <t>Realizar obras de estabilización de Zonas Inestables</t>
  </si>
  <si>
    <t>Realizar obras de estabilización de Taludes</t>
  </si>
  <si>
    <t>GL</t>
  </si>
  <si>
    <t>Realizar rehabilitación de Pavimento</t>
  </si>
  <si>
    <t xml:space="preserve">Realizar obras de Señalización </t>
  </si>
  <si>
    <t>Zona Metropolitana de Bucaramanga</t>
  </si>
  <si>
    <t>Realizar Rehabilitación calzada existente Tramo 2</t>
  </si>
  <si>
    <t>Realizar Rehabilitación calzada existente Tramo 6</t>
  </si>
  <si>
    <t>Realizar Rehabilitación calzada existente Tramo 7</t>
  </si>
  <si>
    <t>Realizar Construcción doble calzada Tramo 2</t>
  </si>
  <si>
    <t>UN</t>
  </si>
  <si>
    <t>Realizar Construcción Puente Peatonal Tramo 2</t>
  </si>
  <si>
    <t>Realizar Construcción Puente Peatonal Tramo 4</t>
  </si>
  <si>
    <t>Realizar Construcción doble calzada Tramo 6</t>
  </si>
  <si>
    <t>Realizar Construcción Puente Peatonal Tramo 6</t>
  </si>
  <si>
    <t>Realizar Construcción Intersección Colseguros Tramo 6</t>
  </si>
  <si>
    <t>Realizar Construcción retorno Tramo 7</t>
  </si>
  <si>
    <t>Realizar Construcción doble calzada Tramo 7</t>
  </si>
  <si>
    <t>Rumichaca Pasto Chachagûí</t>
  </si>
  <si>
    <t>Acuerdo</t>
  </si>
  <si>
    <t>Aprobar Acuerdo conciliatorio para terminación anticipada de mutuo acuerdo</t>
  </si>
  <si>
    <t>UND</t>
  </si>
  <si>
    <t>Identificar los pasivos ambientales correspondientes a los tres (3) expedientes    de licenciamiento ambiental de la Concesión RPCHA</t>
  </si>
  <si>
    <t>Informe recibido</t>
  </si>
  <si>
    <t>Recibir infraestructura del proyecto</t>
  </si>
  <si>
    <t>Acta entrega</t>
  </si>
  <si>
    <t>Entregar de corredor vial al INVIAS</t>
  </si>
  <si>
    <t>Realizar mantenimiento Rutinario</t>
  </si>
  <si>
    <t>Córdoba Sucre</t>
  </si>
  <si>
    <t>Construir Segunda calzada La Yé - Sahagún</t>
  </si>
  <si>
    <t>Construir Segunda calzada Sincelejo - Sampués</t>
  </si>
  <si>
    <t>Construir Segunda calzada Sincelejo - Toluviejo</t>
  </si>
  <si>
    <t>Construir Segunda calzada paralela a la circunvalar de Montería</t>
  </si>
  <si>
    <t>Construir Variante Oriental de Sincelejo (calzada sencilla)</t>
  </si>
  <si>
    <t xml:space="preserve">Un </t>
  </si>
  <si>
    <t>Construir Intersección a desnivel T del Aeropuerto (Puente)</t>
  </si>
  <si>
    <t>Ruta Caribe</t>
  </si>
  <si>
    <t xml:space="preserve"> Construir Segunda Calzada Cartagena-Turbaco - Arjona</t>
  </si>
  <si>
    <t>Construir el tramo  Gambote-Variante Mamonal ( Incluye retornos)</t>
  </si>
  <si>
    <t>Construir  Variante Cartagena ( Incluye Retornos) Accesos al puente el Rodeo y Orejas Puente Rodeo</t>
  </si>
  <si>
    <t xml:space="preserve">Construir  Variante Sabanagrande- Palmar de Varela </t>
  </si>
  <si>
    <t>Predios adquiridos</t>
  </si>
  <si>
    <t>Realizar Adquisición Predios Trayecto 1</t>
  </si>
  <si>
    <t>Puentes construidos</t>
  </si>
  <si>
    <t>Construir Puente vehicular Arroyo Canafistola Variante Palmar-Sabangrande</t>
  </si>
  <si>
    <t>Construir Puentes peatonales La India, Villa Olímpica y PIMSA</t>
  </si>
  <si>
    <t>Construir Puente vehicular Arroyo Cana Trayecto 8</t>
  </si>
  <si>
    <t>Construir Puente vehicular El Rodeo Variante Cartagena</t>
  </si>
  <si>
    <t>Realizar Adquisición predios  Variante Gambote</t>
  </si>
  <si>
    <t>Gestión</t>
  </si>
  <si>
    <t>Realizar la gestión predial tramo 1</t>
  </si>
  <si>
    <t>Ruta del Sol 3</t>
  </si>
  <si>
    <t>Construir Tramo 1 - SC</t>
  </si>
  <si>
    <t>Construir Tramo 2 - SC</t>
  </si>
  <si>
    <t>Construir Tramo 5 - SC</t>
  </si>
  <si>
    <t>Construir Tramo 6 - SC</t>
  </si>
  <si>
    <t>Construir Tramo 7 - SC</t>
  </si>
  <si>
    <t>Realizar Rehabilitación Tramo 1</t>
  </si>
  <si>
    <t>Realizar Rehabilitación Tramo 2</t>
  </si>
  <si>
    <t>2.3. Desarrollar e implementar herramientas, metodologías y sistemas para el  control y seguimiento integral  y eficiente de los proyectos.</t>
  </si>
  <si>
    <t>Documentos</t>
  </si>
  <si>
    <t>Trámites sancionatorios contractuales</t>
  </si>
  <si>
    <t>Tribunales de arbitramento</t>
  </si>
  <si>
    <t>Procesos judiciales y extrajudiciales</t>
  </si>
  <si>
    <t>Ejercer la representación de la Agencia dentro de los procesos judiciales y extrajudiciales  en los que la Entidad sea parte activa o pasiva, convocante o convocada</t>
  </si>
  <si>
    <t>Sesiones de comité</t>
  </si>
  <si>
    <t>Reunir mínimo dos (2) vez al mes al Comité de Conciliación.- Grupo Interno de Trabajo de Defensa Judicial.</t>
  </si>
  <si>
    <t>Procesos de expropiación</t>
  </si>
  <si>
    <t>Ejercer la representación de la Agencia dentro de los procesos de expropiación que conforme a las disposiciones contractuales le corresponda adelantar.</t>
  </si>
  <si>
    <t>Reportes trimestrales</t>
  </si>
  <si>
    <t>Realizar reportes trimestrales en relación con los procesos judiciales y trámites prejudiciales a nivel nacional en los cuales la Agencia Nacional de Infraestructura funja como demandante, demandada o tercero vinculado y/o convocado - Grupo Interno de Trabajo de Defensa Judicial.</t>
  </si>
  <si>
    <t>Seguridad Vial</t>
  </si>
  <si>
    <t>Infraestructura segura para todos</t>
  </si>
  <si>
    <t>Acciones penales y policivas</t>
  </si>
  <si>
    <t>Ejercer la representación de la Agencia dentro de los procesos y acciones de carácter penal y policivo que se requieran para la defensa del interés público.</t>
  </si>
  <si>
    <t>Elaborar conceptos jurídicos de acuerdo a las solicitudes planteadas por las demás dependencias</t>
  </si>
  <si>
    <t>Minuta acta de liquidación</t>
  </si>
  <si>
    <t xml:space="preserve">Proyectar actas de liquidación </t>
  </si>
  <si>
    <t xml:space="preserve">Estructurar actas de reversión </t>
  </si>
  <si>
    <t>Minuta del pliego de Cargos</t>
  </si>
  <si>
    <t>Elaboración del proyecto de Pliego de Cargos</t>
  </si>
  <si>
    <t>Pliego de Cargos</t>
  </si>
  <si>
    <t>Elaborar y remitir a la Gerencia de Defensa Judicial del Pliego de Cargos para iniciar actuación administrativa sancionatoria, contando para el efecto con: el informe de supervisión respectivo, la cuantificación de la multa o sanción aplicable por parte del área financiera, y los demás documentos exigidos para el efecto por dicha dependencia.</t>
  </si>
  <si>
    <t>CALIDAD Y GESTION DEL CONOCIMIENTO</t>
  </si>
  <si>
    <t>Desarrollar estructura Balanced ScoreCard</t>
  </si>
  <si>
    <t>10%</t>
  </si>
  <si>
    <t xml:space="preserve">GERENCIA PREDIAL </t>
  </si>
  <si>
    <t xml:space="preserve">Actualización de  Protocolo </t>
  </si>
  <si>
    <t>Actualizar el Protocolo de Avalúos, de conformidad con lo establecido en la Ley 1682 de 2014 y sus decretos y resoluciones reglamentarias</t>
  </si>
  <si>
    <t>Diagnóstico de Áreas Remanentes y Predios Sobrantes</t>
  </si>
  <si>
    <t>Identificar las Áreas Remanentes adquiridas y los Predios Sobrantes Existentes en los proyectos de concesión, con el fin de verificar el estado actual de las áreas y disponer de los predios que ya no se requieren para el desarrollo de obras, según la normatividad existente</t>
  </si>
  <si>
    <t>Informe de avance de la adquisición de los predios</t>
  </si>
  <si>
    <t>Efectuar Control y Seguimiento a los Concesionarios viales, portuarios, férreos y aeroportuarios, conjuntamente con las Interventorías, en el cumplimiento de las obligaciones contractuales para la adquisición de los predios requeridos para el  desarrollo de las obras</t>
  </si>
  <si>
    <t xml:space="preserve">GERENCIA DE RIESGOS </t>
  </si>
  <si>
    <t>Socialización</t>
  </si>
  <si>
    <t xml:space="preserve">Adaptación y socialización sobre la  metodología para el manejo en el Fondo de Contingencias Contractuales de las Entidades Estatales del Ministerio de Hacienda, de recursos por concepto de posibles sentencias y conciliaciones,  teniendo en cuenta las  reglamentaciones necesarias para su desarrollo y con base en la  identificación de procesos en Litigob. </t>
  </si>
  <si>
    <t>Revisión y unificación de las metodologías de valoración de obligaciones contingentes para proyectos de infraestructura desarrollados a través de esquema de Asociaciones Público Privadas - APP.</t>
  </si>
  <si>
    <t>Presentación de los lineamientos que permitan estandarizar los criterios para la valoración de sobrecostos prediales y ambientales en los concesiones en ejecución.</t>
  </si>
  <si>
    <t>Cuadro de Seguimiento</t>
  </si>
  <si>
    <t>Reuniones Comité Interinstitucional (ANLA, MT, MADS, Mininterior, INCODER, etc.</t>
  </si>
  <si>
    <t>Capacitación a la Gerencia Socio - Ambiental en el tema de Liderazgo y Resolución de Conflictos</t>
  </si>
  <si>
    <t xml:space="preserve">Informes </t>
  </si>
  <si>
    <t>Seguimiento al cumplimiento del Convenio MININTERIOR - Consultas previas</t>
  </si>
  <si>
    <t>GERENCIA DE SISTEMAS DE INFORMACIÓN Y TECNOLOGÍA</t>
  </si>
  <si>
    <t>contrato</t>
  </si>
  <si>
    <t>Sistema de información predial (CISA)</t>
  </si>
  <si>
    <t>Visitas de Seguimiento a los proyectos</t>
  </si>
  <si>
    <t>Informe de Gestión Trimestral (Supervisores)</t>
  </si>
  <si>
    <t>Visitas de Seguimiento al Proyecto</t>
  </si>
  <si>
    <t>Realizar el inventario de los puertos para aquellas concesiones que tienen interventoría</t>
  </si>
  <si>
    <t>Visitas de supervisión</t>
  </si>
  <si>
    <t>Revisión cumplimiento plan de inversiones (Informes de supervisión)</t>
  </si>
  <si>
    <t>GERENCIA DE PROYECTOS AEROPORTUARIOS</t>
  </si>
  <si>
    <t>Informe de Visita</t>
  </si>
  <si>
    <t xml:space="preserve">Visitas de Campo por Aeropuerto </t>
  </si>
  <si>
    <t>Informe de seguimiento</t>
  </si>
  <si>
    <t>Desarrollo Vial del Norte de Bogotá - DEVINORTE</t>
  </si>
  <si>
    <t>Buga  - Loboguerrero</t>
  </si>
  <si>
    <t xml:space="preserve">Mantenimiento rutinario </t>
  </si>
  <si>
    <t>Realizar Comité de seguimiento</t>
  </si>
  <si>
    <t>Acta</t>
  </si>
  <si>
    <t>2.4. Desarrollar Mecanismos agiles para acelerar la toma de decisiones en casos de conflicto.</t>
  </si>
  <si>
    <t>Programa</t>
  </si>
  <si>
    <t>Enfatizar dentro de los temas formativos los conceptos y herramientas  que faciliten el desarrollo de Competencias en Toma de decisiones y Solución de Conflictos  en los funcionarios</t>
  </si>
  <si>
    <t xml:space="preserve">
Seguimiento a Reprogramación  planes de aportes  programa 4G </t>
  </si>
  <si>
    <t>2.5. Fortalecer las estrategias y herramientas que garanticen una adecuada gestión de riesgos de la entidad</t>
  </si>
  <si>
    <t>Actividades</t>
  </si>
  <si>
    <t>Actividades para fomentar la cultura de administración de los riesgos institucionales y anticorrupción</t>
  </si>
  <si>
    <t>Acompañamientos</t>
  </si>
  <si>
    <t>Acompañamiento y capacitación a las áreas y procesos en la inclusión y manejo del esquema de los mapas de riesgo institucional y anticorrupción, en el modulo de riesgos del Aplicativo de Seguimiento y Control del Sistema Integrado de Gestión</t>
  </si>
  <si>
    <t xml:space="preserve">Espacio Virtual Implementado </t>
  </si>
  <si>
    <t>Implementación del espacio virtual institucional que contenga los lineamientos, mapas de procesos, formatos y herramientas para la efectiva administración del riesgo en la ANI.</t>
  </si>
  <si>
    <t xml:space="preserve">2.6. Mantener la articulación de las interventorías a los fines esenciales de la Agencia Nacional de Infraestructura-ANI. </t>
  </si>
  <si>
    <t>Premio</t>
  </si>
  <si>
    <t>Marco Conceptual</t>
  </si>
  <si>
    <t>Presentar la línea base del Premio Nacional de Concesiones,  con énfasis en responsabilidad social y empresarial.</t>
  </si>
  <si>
    <t>Interventoría Concesión Ref Férrea del Atlántico</t>
  </si>
  <si>
    <t>Interventoría Contratos de Obra Bogotá- Belencito y Dorada- Chiriguaná</t>
  </si>
  <si>
    <t>Informe Interventoría Concesión Ref Férrea del Pacífico</t>
  </si>
  <si>
    <t>Informes de interventoría</t>
  </si>
  <si>
    <t>Informe por interventoría</t>
  </si>
  <si>
    <t>Informe Mensual de las firmas Interventoras</t>
  </si>
  <si>
    <t>Buen Gobierno</t>
  </si>
  <si>
    <t>Política pública de transparencia y lucha contra la corrupción, y control fiscal y disciplinario.</t>
  </si>
  <si>
    <t>Formular e implementar el Plan anticorrupción y  de atención al ciudadano.</t>
  </si>
  <si>
    <t>Corresponde al plan anticorrupción exigido por la ley 1474 de 2011.</t>
  </si>
  <si>
    <t>PLAN</t>
  </si>
  <si>
    <t xml:space="preserve">3.  Generar confianza en ciudadanos, estado, inversionistas, y usuarios de la infraestructura.
</t>
  </si>
  <si>
    <t>3.1. Fortalecer las estrategias y herramientas que garanticen transparencia y confiabilidad en todas las gestiones de la entidad</t>
  </si>
  <si>
    <t>Incorporar los patrones de control social y de los organismos de control del estado en el Sistema de Información de la ANI</t>
  </si>
  <si>
    <t>Informes</t>
  </si>
  <si>
    <t>Realizar auditorías independientes.</t>
  </si>
  <si>
    <t>Reporte Unificado de Contratación</t>
  </si>
  <si>
    <t>Establecer mejores prácticas de contratación en los procesos de selección de la Agencia Nacional de Infraestructura. Implementar el reporte unificado de contratación que incluye indicadores operativos y seguimiento al PAA. que permitan establecer trazabilidad de las actividades a cargo de la Gerencia de Contratación, así como llevar a cabo la autosocialización del Código de ética y Buen Gobierno,  el Estatuto Anticorrupción, la Ley Anti trámites y la Ley de información.</t>
  </si>
  <si>
    <t xml:space="preserve"> Acompañamientos solicitados por la Vicepresidencia de Estructuración/Elaboración de bitácoras por parte de la GJE</t>
  </si>
  <si>
    <t>Generar elementos que permitan establecer trazabilidad de las actividades a cargo de la Gerencia Jurídica de Estructuración, así como llevar a cabo la autosocialización del Código de ética y Buen Gobierno,  el Estatuto Anticorrupción, la Ley Anti trámites y la Ley de información.</t>
  </si>
  <si>
    <t>Optimizar y mantener herramientas en los procesos de Selección y vinculación del Personal que procuren que los vinculados cuenten con valores y características de personalidad que redunden en comportamientos transparentes y confiables en su gestión.</t>
  </si>
  <si>
    <t>Seguimiento al Plan de Acción Anual</t>
  </si>
  <si>
    <t>Informe de seguimiento Plan de Acción</t>
  </si>
  <si>
    <t>Informes de coyuntura y metas (ANI CÓMO VAMOS)</t>
  </si>
  <si>
    <t>Apoyo al desarrollo de las mesas de trabajo del sector en relación con los insumos y servicios para implementación de los proyectos 4G</t>
  </si>
  <si>
    <t>Cargue Información</t>
  </si>
  <si>
    <t>Seguimiento Plan de Mejoramiento Institucional</t>
  </si>
  <si>
    <t>Evento</t>
  </si>
  <si>
    <t>Realizar la Socialización  Balanced ScoreCard</t>
  </si>
  <si>
    <t xml:space="preserve">Hacer el seguimiento de la Planeación Estratégica de la Entidad </t>
  </si>
  <si>
    <t>Componente del plan anticorrupción</t>
  </si>
  <si>
    <t>Actualización página web</t>
  </si>
  <si>
    <t>Revisión del Dominio, adquisición de certificados digitales para el dominio y app para integrar firma digital sobre Orfeo</t>
  </si>
  <si>
    <t xml:space="preserve">Documento de requisitos mínimos de entraga de información </t>
  </si>
  <si>
    <t>Reuniones</t>
  </si>
  <si>
    <t>Realizar reuniones con inversionistas nacionales e internacionales</t>
  </si>
  <si>
    <t>Cuestionario</t>
  </si>
  <si>
    <t>Realizar atención de peticiones del congreso</t>
  </si>
  <si>
    <t>Citación</t>
  </si>
  <si>
    <t>Asistir al congreso a citaciones</t>
  </si>
  <si>
    <t>3.2. Implementar mecanismos periódicos y participativos de rendición de cuentas.</t>
  </si>
  <si>
    <t>Actualización información básica y seguimiento de proyectos (fichas  Presidencia, Presentaciones resumen</t>
  </si>
  <si>
    <t>Eventos de Rendición de Cuentas a la Ciudadanía</t>
  </si>
  <si>
    <t>3.3. Mantener una comunicación,  interacción y gestión efectiva con las demás entidades públicas.</t>
  </si>
  <si>
    <t>Realizar informes al año en relación con  la auditoría regular y en relación los que solicite la CGR de las Auditorías especiales.</t>
  </si>
  <si>
    <t>Realizar  informe al año del  seguimiento a la eficaz respuesta a las solicitudes realizadas por los entes de control.</t>
  </si>
  <si>
    <t>Gestión pública efectiva.</t>
  </si>
  <si>
    <t>Ampliar los espacios de participación e interlocución Estado – Sociedad.</t>
  </si>
  <si>
    <t>Informe ejecutivo</t>
  </si>
  <si>
    <t xml:space="preserve">Un por proyecto </t>
  </si>
  <si>
    <t>Ficha mensual  por proyecto</t>
  </si>
  <si>
    <t>Proyecto</t>
  </si>
  <si>
    <t>Actualización de Proyectos en el SUIFP</t>
  </si>
  <si>
    <t>Seguimiento a proyectos en SPI</t>
  </si>
  <si>
    <t>Reunión</t>
  </si>
  <si>
    <t>Seguimiento y apoyo para la generación de la información estadística DANE</t>
  </si>
  <si>
    <t>Adjudicación de predio</t>
  </si>
  <si>
    <t xml:space="preserve">Adelantar ante el INCODER el trámite técnico y administrativo que se requiere para la adjudicación de ciento diecinueve (119) predios baldíos  existentes en los proyectos de concesión  </t>
  </si>
  <si>
    <t>Política internacional y cooperación.</t>
  </si>
  <si>
    <t>Posicionar a Colombia como oferente de cooperación Sur–Sur y de buenas prácticas.</t>
  </si>
  <si>
    <t>3.4. Desarrollar herramientas para divulgación oportuna de información confiable y relevante.</t>
  </si>
  <si>
    <t>Actualización y seguimiento a la información de tráfico</t>
  </si>
  <si>
    <t>OCOM</t>
  </si>
  <si>
    <t>Piezas comunicativas</t>
  </si>
  <si>
    <t>Asesorar a la Agencia Nacional de Infraestructura en la implementación de la estrategia de comunicaciones para los temas portuarios, ferroviarios y aeroportuarios y de nuevos proyectos de APP</t>
  </si>
  <si>
    <t>Documentos de estrategia de comunicaciones</t>
  </si>
  <si>
    <t>Contratar la asesoría para la puesta en marcha de la estrategia general de comunicaciones, incluyendo Redes Sociales y Nuevos Medios Digitales.</t>
  </si>
  <si>
    <t>Correos electrónicos</t>
  </si>
  <si>
    <t>Realizar el Monitoreo de Medios</t>
  </si>
  <si>
    <t>Asistir a  eventos de inauguración, actas de inicio y primeras piedras</t>
  </si>
  <si>
    <t>Contratar la asesoría  para contribuir en el desarrollo de la gestión de promoción y Socialización de los proyectos en el marco de la  Cuarta Generación de Concesiones.</t>
  </si>
  <si>
    <t>Peajes Socializados</t>
  </si>
  <si>
    <t xml:space="preserve">Asesorar  en el proceso requerido para la instalación de nuevas casetas de peajes o aumento de las tarifas en los peajes existentes en los corredores que hacen parte de los proyectos de cuarta generación de concesiones </t>
  </si>
  <si>
    <t>3.5. Desarrollar procedimientos efectivos para gestionar oportunamente los trámites y  permisos otorgados por la Agencia</t>
  </si>
  <si>
    <t>proyecto de Resolución</t>
  </si>
  <si>
    <t>Elaborar la Resolución por medio de la cual se reglamenta el trámite de Permiso de ocupación temporal en vías Férreas y Carreteras.</t>
  </si>
  <si>
    <t xml:space="preserve">Proyectar las resoluciones por las cuales se  resuelven  las solicitudes  en los temas relacionados  con permisos  carreteros  y/o conceptos requiriendo información  y/o aclaración y/o complementación de los mismos </t>
  </si>
  <si>
    <t xml:space="preserve">Procedimiento </t>
  </si>
  <si>
    <t xml:space="preserve">Procedimiento trámite permisos </t>
  </si>
  <si>
    <t xml:space="preserve">3.6. Adelantar acciones para generar reconocimiento, favorabilidad y seguimiento por formadores de opinión.
</t>
  </si>
  <si>
    <t xml:space="preserve">Contratar una empresa que elabore piezas de diseño, piezas audiovisuales y de difusión editorial </t>
  </si>
  <si>
    <t>Asistir al congreso anual CCI</t>
  </si>
  <si>
    <t>Política pública de transparencia y lucha contra la corrupción, y control fiscal y
disciplinario.</t>
  </si>
  <si>
    <t>Fortalecer los portales interactivos y los sistemas de información de la Función Pública, para que respondan a los requerimientos de la Ley 1712 de 2014; brindando alternativas de solución a los ciudadanos en términos de facilidad y rapidez de los trámites, como los establecidos en el Sistema Único de Información y Trámites (SUIT).</t>
  </si>
  <si>
    <t xml:space="preserve">4. Fortalecer la gestión y toma de decisiones oportuna de la Entidad, basados en el trabajo en equipo que permita la consolidación de una Agencia competitiva con solidez técnica y moral. 
</t>
  </si>
  <si>
    <t>4.1. Desarrollar estrategias y mecanismos de trabajo en equipo que fortalezcan el Talento Humano y  promuevan un clima organizacional motivado y armónico,  para mejorar la gestión de la Entidad</t>
  </si>
  <si>
    <t>Actas de reunión</t>
  </si>
  <si>
    <t>Realizar reuniones de seguimiento y toma de decisiones de asuntos a cargo del grupo Gerencial, así como llevar a cabo reuniones y actividades de mejorar del clima organizacional.</t>
  </si>
  <si>
    <t>actividades</t>
  </si>
  <si>
    <t>Desarrollar las actividades jurídicas de apoyo a la estructuración de proyectos de APP, haciendo buen uso de los recursos asignados.</t>
  </si>
  <si>
    <t>PIC diseñado</t>
  </si>
  <si>
    <t xml:space="preserve"> Diseñar e implementar el  Plan Institucional de Capacitación de acuerdo con necesidades de la entidad, procurando que en los diferentes programas se haga énfasis en el desarrollo de Competencias de Trabajo en Equipo efectivos y comprometidos con la entidad, </t>
  </si>
  <si>
    <t>Seguimiento a los Convenios Alianza para el Trabajo</t>
  </si>
  <si>
    <t>Optimizar Procesos de Selección orientados a seleccionar funcionarios  con competencias orientadas al Trabajo en equipo y al Compromiso</t>
  </si>
  <si>
    <t>Desarrollar programas de Bienestar e integración que propicien en trabajo en equipo de los funcionarios y su compromiso con la entidad.</t>
  </si>
  <si>
    <t>Informe por contrato</t>
  </si>
  <si>
    <t>Informe de Supervisión</t>
  </si>
  <si>
    <t>Acta de Reunión</t>
  </si>
  <si>
    <t>Reunión de Seguimiento</t>
  </si>
  <si>
    <t xml:space="preserve">Comité Técnico Predial </t>
  </si>
  <si>
    <t>Realizar reuniones de análisis de la gestión predial adelantada en los proyectos de concesión, en las que se identifiquen los casos críticos por resolver, las lecciones aprendidas, las estrategias a implementar y se efectúe el seguimiento a las mismas.</t>
  </si>
  <si>
    <t>Meses</t>
  </si>
  <si>
    <t>Celebración del contrato de prestación de servicios por siete meses.</t>
  </si>
  <si>
    <t>La implementación de la actualización del Modelo Estándar de Control Interno (MECI) en las instituciones de la rama ejecutiva del orden nacional y establecer las acciones de mejora para avanzar en niveles de madurez del MECI.</t>
  </si>
  <si>
    <t xml:space="preserve">Celebración del contrato de prestación de servicios por siete meses Pasante </t>
  </si>
  <si>
    <t>Socializaciones realizadas</t>
  </si>
  <si>
    <t>Socializaciones de la plataforma TI</t>
  </si>
  <si>
    <t>4.2. Contar con un sistema de información en línea que apoye la gestión oportuna, la trazabilidad y toma de decisiones debidamente soportadas.</t>
  </si>
  <si>
    <t>GERENCIA ADMINISTRATIVA Y FINANCIERA</t>
  </si>
  <si>
    <t>Formato</t>
  </si>
  <si>
    <t>Implementar el formato de conservación de archivos por medios electrónicos PDF/A</t>
  </si>
  <si>
    <t>Reglamentar el uso del correo electrónico en la Agencia Nacional de Infraestructura</t>
  </si>
  <si>
    <t>Metodología</t>
  </si>
  <si>
    <t>Analizar, diseñar y desarrollar una técnica que permita hacer búsquedas estilo google de los documentos radicados.</t>
  </si>
  <si>
    <t>Implementar la norma ISAD G para descripción de archivos por medio de Orfeo.</t>
  </si>
  <si>
    <t xml:space="preserve">Continuar con la medición de indicadores operativos del GIT de Contratación.  Continuar con el Mecanismo seguimiento del PAA. </t>
  </si>
  <si>
    <t>Actas de asistencia</t>
  </si>
  <si>
    <t>Asistir a los planes de seguimiento</t>
  </si>
  <si>
    <t xml:space="preserve"> Fortalecer el sistema de gestión de calidad.</t>
  </si>
  <si>
    <t>Certificar y mantener el sistema de calidad</t>
  </si>
  <si>
    <t>Documento de especificaciones</t>
  </si>
  <si>
    <t>Especificar sistema que automatice la gestión de permisos</t>
  </si>
  <si>
    <t>Acta de verificación del funcionamiento del sistema de información</t>
  </si>
  <si>
    <t>Hacer seguimiento al funcionamiento de los sistemas de información en Project y en CISA</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</si>
  <si>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</si>
  <si>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4.3. Implementar el Sistema Integrado de Gestión que optimice los procesos basados en el mejoramiento continuo,  articulando la gestión de los equipos a la planeación estratégica</t>
  </si>
  <si>
    <t xml:space="preserve">Número de entrenamientos y capacitaciones </t>
  </si>
  <si>
    <t xml:space="preserve">Entrenar y capacitar a los equipos de apoyo a la supervisión en el procedimiento de seguimiento y control a los proyectos, en el procedimiento de reuniones de seguimiento de los equipos  de apoyo a la supervisión en las reuniones semanales. </t>
  </si>
  <si>
    <t xml:space="preserve">Proyecto evaluado </t>
  </si>
  <si>
    <t xml:space="preserve">Evaluación de resultados de la implementación de los procedimientos de seguimiento y reuniones de seguimiento de los equipos de apoyo a la supervisión </t>
  </si>
  <si>
    <t>Procedimientos automatizados</t>
  </si>
  <si>
    <t>Automatizar  procedimientos de recursos humanos.</t>
  </si>
  <si>
    <t>Acuerdos documentados</t>
  </si>
  <si>
    <t>Documentar acuerdos de  niveles de servicio.</t>
  </si>
  <si>
    <t>Documentos establecidos</t>
  </si>
  <si>
    <t>Documentar la totalidad de los documentos establecidos en el decreto 4165.</t>
  </si>
  <si>
    <t>Realizar Auditorias del SIG</t>
  </si>
  <si>
    <t>Desarrollar Metodología y herramientas  de Mejoramiento Continuo</t>
  </si>
  <si>
    <t>Kit</t>
  </si>
  <si>
    <t>Adquirir el material didáctico y de apoyo para sensibilización SIG.</t>
  </si>
  <si>
    <t>Software parametrizado</t>
  </si>
  <si>
    <t xml:space="preserve">Terminar parametrización del  Software de Gestión de Calidad </t>
  </si>
  <si>
    <t>Sesión</t>
  </si>
  <si>
    <t xml:space="preserve">Realizar la Socialización del Software de Gestión de Calidad </t>
  </si>
  <si>
    <t>Fortalecer el Modelo Integrado de Planeación y Gestión y de su sistema de información asociado -FURAG como una herramienta que permita evaluar mejor los avances en la gestión de las entidades.</t>
  </si>
  <si>
    <t>Seguimiento semestrales de los componentes</t>
  </si>
  <si>
    <t>Informes de seguimiento al MPIG de la entidad</t>
  </si>
  <si>
    <t>4.4. Implementar estrategias y herramientas de gestión del conocimiento para el fortalecer la toma de decisiones.</t>
  </si>
  <si>
    <t xml:space="preserve"> boletines </t>
  </si>
  <si>
    <t xml:space="preserve">Emitir  boletines fomentando la cultura de autocontrol al interior de la ANI. </t>
  </si>
  <si>
    <t>Capacitaciones</t>
  </si>
  <si>
    <t>Realizar capacitaciones para fortalecer la cultura de AUTOCONTROL al interior de la ANI.</t>
  </si>
  <si>
    <t>Acta del Taller</t>
  </si>
  <si>
    <t xml:space="preserve">Realizar talleres de actualización por parte de la Gerencia Asesoría legal para la revisión de los avances jurisprudenciales, normativos y doctrinales </t>
  </si>
  <si>
    <t xml:space="preserve">Realizar Talleres de actualización por parte de la Gerencia Asesoría legal para la revisión de los avances jurisprudenciales, normativos y doctrinales </t>
  </si>
  <si>
    <t xml:space="preserve">Apoyar los procesos y procedimientos que permitan afianzar la Memoria Institucional y las mejores prácticas desarrolladas por los funcionarios, a través  de una biblioteca virtual disponible para los funcionarios. </t>
  </si>
  <si>
    <t>Mejorar la infraestructura tecnológica de los sistemas de información que permita fortalecer el acceso a las fuentes de información de los procesos misionales y administrativos de la Función Pública.</t>
  </si>
  <si>
    <t>se encuentra incluido en la primera estrategia</t>
  </si>
  <si>
    <t xml:space="preserve">Número de capacitaciones </t>
  </si>
  <si>
    <t xml:space="preserve">Capacitaciones internas en aplicación de mejores practicas en proyectos de Concesión </t>
  </si>
  <si>
    <t>Desarrollar la metodología para elaboración de casos de estudio</t>
  </si>
  <si>
    <t>Casos</t>
  </si>
  <si>
    <t>Desarrollar casos de estudio</t>
  </si>
  <si>
    <t>Taller</t>
  </si>
  <si>
    <t>Desarrollar contenidos temáticos on-line</t>
  </si>
  <si>
    <t>Tema</t>
  </si>
  <si>
    <t>Realizar eventos para fortalecer Gestión del Conocimiento</t>
  </si>
  <si>
    <t>Soporte - mesa de ayuda</t>
  </si>
  <si>
    <t>Brindar alternativas de solución a las principales necesidades de las personas naturales y jurídicas, gracias a la utilización adecuada y estratégica de las TIC para el fortalecimiento de los trámites y servicios que se ponen a su disposición.</t>
  </si>
  <si>
    <t>Licenciamiento de ofimática Microsoft</t>
  </si>
  <si>
    <t>Soporte premier Microsoft</t>
  </si>
  <si>
    <t>Poner en Alta disponibilidad el firewall de seguridad perimetral y adquisición de un antivirus para los usuarios finales</t>
  </si>
  <si>
    <t>Adquisición de computadores de escritorios</t>
  </si>
  <si>
    <t xml:space="preserve">Especificar las necesidades de un nuevo sistema de gestión documental </t>
  </si>
  <si>
    <t xml:space="preserve">4.5. Gestionar la consecución, ejecución y control de los recursos físicos y financieros de manera  oportuna y eficiente que permita el adecuado funcionamiento de la Entidad y  desarrollo de los proyectos a su cargo.
</t>
  </si>
  <si>
    <t>Actas de Comité</t>
  </si>
  <si>
    <t>Realizar el Comité de Contratación de la Agencia con la periodicidad requerida</t>
  </si>
  <si>
    <t>Anteproyecto</t>
  </si>
  <si>
    <t>Elaborar y Consolidar el Anteproyecto de Presupuesto de Gastos de Funcionamiento para la vigencia 2016, de acuerdo con la información suministrada por cada dependencia de la entidad y remitirla a la Vicepresidencia de Planeación</t>
  </si>
  <si>
    <t>Número de Modificaciones Propuestas y Realizadas</t>
  </si>
  <si>
    <t>Proponer las modificaciones presupuestales (internas o externas) en el presupuesto de gastos de funcionamiento, que sean necesarias de acuerdo con la revisión, análisis y proyección del presupuesto de la entidad.</t>
  </si>
  <si>
    <t>Garantizar la implementación de la estrategia de Gobierno en Línea.</t>
  </si>
  <si>
    <t>Seguimiento anual de Gobierno en línea en la Entidad</t>
  </si>
  <si>
    <t>Reporte anual del cumplimiento de indicadores de Gobierno en Línea</t>
  </si>
  <si>
    <t>Porcentaje de Ejecución con respecto a compromisos</t>
  </si>
  <si>
    <t>100%</t>
  </si>
  <si>
    <t>Realizar el control de la ejecución presupuestal de gastos</t>
  </si>
  <si>
    <t>Porcentaje de Recaudo en Efectivo</t>
  </si>
  <si>
    <t>Realizar el control de la ejecución presupuestal de ingresos</t>
  </si>
  <si>
    <t>Porcentaje de Ejecución (Pagos)</t>
  </si>
  <si>
    <t>Realizar el control de la ejecución presupuestal de Reservas Presupuestales</t>
  </si>
  <si>
    <t>No. de cumplidos recibidos y entregados al área de contabilidad</t>
  </si>
  <si>
    <t>Elaborar informe de revisión de los cumplidos para el pago a terceros</t>
  </si>
  <si>
    <t>Manual Actualizado</t>
  </si>
  <si>
    <t>Actualizar el Manual de Presupuesto</t>
  </si>
  <si>
    <t>Reporte</t>
  </si>
  <si>
    <t>Realizar mensualmente la programación del Programa Anual de Caja PAC en el sistema de información del Ministerio de Hacienda y Crédito Público</t>
  </si>
  <si>
    <t>Programar los giros que se realizarán a través de la CUN mensual de acuerdo con los lineamientos del Ministerio de Hacienda.</t>
  </si>
  <si>
    <t xml:space="preserve">Realizar el control de la ejecución de las cuentas por pagar </t>
  </si>
  <si>
    <t>Registros ingresados</t>
  </si>
  <si>
    <t>Realizar el registro de ingresos en el sistema de información</t>
  </si>
  <si>
    <t>Carga en el sistema</t>
  </si>
  <si>
    <t>Realizar la carga masiva de extractos en el sistema de información SIIF Nación II</t>
  </si>
  <si>
    <t>Registros tramitados</t>
  </si>
  <si>
    <t>Elaborar Ordenes de Pago Presupuestales y no Presupuestales en los sistemas financieros SIIF Nación II y SINFAD</t>
  </si>
  <si>
    <t>Elaborar Ordenes Bancarias en el sistema de información SIIF Nación II</t>
  </si>
  <si>
    <t>Boletín Diario</t>
  </si>
  <si>
    <t>Elaborar Boletines de Tesorería</t>
  </si>
  <si>
    <t>Información estadística para la toma de decisiones.</t>
  </si>
  <si>
    <t>Diseñar una estrategia de difusión de información de estadísticas oficiales</t>
  </si>
  <si>
    <t>Con el liderazgo del MT y en coordinación con las otras entidades del sector se definirá la estrategia de difusión de estadísticas</t>
  </si>
  <si>
    <t>Documento de estrategia sectorial</t>
  </si>
  <si>
    <t>Actualizar el Manual de Tesorería</t>
  </si>
  <si>
    <t xml:space="preserve">Elaborar el reporte en el aplicativo CHIIP </t>
  </si>
  <si>
    <t>Realizar el cierre Contable del Año</t>
  </si>
  <si>
    <t>Realizar el cierre mensual y conciliación de cifras</t>
  </si>
  <si>
    <t>Actas</t>
  </si>
  <si>
    <t>Realizar el Comité técnico de sostenibilidad del sistema contabilidad pública</t>
  </si>
  <si>
    <t>Elaborar la Declaración de ingresos y patrimonio - DIAN</t>
  </si>
  <si>
    <t xml:space="preserve">Elaborar los Estados Contables </t>
  </si>
  <si>
    <t>Elaborar medios magnéticos DIAN</t>
  </si>
  <si>
    <t>Elaborar medios magnéticos SHD</t>
  </si>
  <si>
    <t>Actualizar el Manual de Contabilidad</t>
  </si>
  <si>
    <t>Publicar información contable en la web</t>
  </si>
  <si>
    <t>Archivo</t>
  </si>
  <si>
    <t>Recibir transferencias documentales de todas las dependencias de la Entidad</t>
  </si>
  <si>
    <t>Cd inventariado</t>
  </si>
  <si>
    <t>Inventariar 1000 CDS</t>
  </si>
  <si>
    <t>Promover el fortalecimiento y aprovechamiento intensivo de los registros administrativos como fuente para la producción de estadísticas oficiales.</t>
  </si>
  <si>
    <t>Incluir en la estrategia de difusión información de los registros administrativos</t>
  </si>
  <si>
    <t>%</t>
  </si>
  <si>
    <t>Proveer bienes y servicios a todas las áreas de la Agencia</t>
  </si>
  <si>
    <t xml:space="preserve">Realizar el cambio de placas de inventarios de bienes </t>
  </si>
  <si>
    <t>70%</t>
  </si>
  <si>
    <t>Realizar la depuración del inventario de bienes muebles y enseres.</t>
  </si>
  <si>
    <t>Ejecutar el Plan de Compras de la Entidad</t>
  </si>
  <si>
    <t>Elaboración Anteproyecto de presupuesto 2016</t>
  </si>
  <si>
    <t>Tramite</t>
  </si>
  <si>
    <t>Tramites Presupuestales - Proyectos Nuevos</t>
  </si>
  <si>
    <t>Tramites Presupuestales - Proyectos existentes y Administrativo</t>
  </si>
  <si>
    <t xml:space="preserve">Indicadores Lideres </t>
  </si>
  <si>
    <t xml:space="preserve">Defensa judicial </t>
  </si>
  <si>
    <t>Vicepresidencia de Gestión Contractual</t>
  </si>
  <si>
    <t>Vicepresidencia de Estructuración</t>
  </si>
  <si>
    <t>Vicepresidencia Jurídica</t>
  </si>
  <si>
    <t xml:space="preserve">Vicepresidencia Administrativa y Financiera </t>
  </si>
  <si>
    <t>Vicepresidencia de Planeación Riesgos y Entorno</t>
  </si>
  <si>
    <t>Control Interno</t>
  </si>
  <si>
    <t xml:space="preserve">CONVENCIONES </t>
  </si>
  <si>
    <t xml:space="preserve">CUMPLIMIENTO EN UNIDADES </t>
  </si>
  <si>
    <t>CUMPLIMIENTO EN %</t>
  </si>
  <si>
    <t>Formulación Plan de reasentamiento (Sector Tucurinca Guacamayal y Sevilla)</t>
  </si>
  <si>
    <t xml:space="preserve"> Implementación Plan de reasentamientos (Algarrobo y Loma Colorada)</t>
  </si>
  <si>
    <t xml:space="preserve"> Implementación Plan de reasentamientos (Varela Guamachito y Rio Frio)</t>
  </si>
  <si>
    <t xml:space="preserve"> Construcción segunda Línea sector Algarrobo</t>
  </si>
  <si>
    <t xml:space="preserve"> Construcción segunda Línea sector Guamachito</t>
  </si>
  <si>
    <t xml:space="preserve"> Construcción segunda Línea sector Varela y Río Frio</t>
  </si>
  <si>
    <t xml:space="preserve">  Proyección Toneladas a Transportar</t>
  </si>
  <si>
    <t>4 Dorada - Chiriguaná - Km Mejoramiento Total: (50KM)</t>
  </si>
  <si>
    <t xml:space="preserve">Bogotá - Belencito - Recuperación Puntos Críticos </t>
  </si>
  <si>
    <t xml:space="preserve">Dorada - Chiriguaná - Km Mantenidos </t>
  </si>
  <si>
    <t xml:space="preserve">Bogotá - Belencito - Km Mantenidos </t>
  </si>
  <si>
    <t xml:space="preserve">Dorada - Chiriguaná - Recuperación Puntos Críticos </t>
  </si>
  <si>
    <t xml:space="preserve">4 Bogotá - Belencito - Km Mejoramiento </t>
  </si>
  <si>
    <t>-</t>
  </si>
  <si>
    <t>Construcción Aeropuerto de Santa Marta</t>
  </si>
  <si>
    <t>Climatización Aeropuerto Cúcuta</t>
  </si>
  <si>
    <t>Climatización Aeropuerto Valledupar</t>
  </si>
  <si>
    <t xml:space="preserve"> Pavimentación pista Aeropuerto - Corozal</t>
  </si>
  <si>
    <t xml:space="preserve"> Pavimentación pista Aeropuerto - Olaya H</t>
  </si>
  <si>
    <t>construcción del nuevo SEI - Cali</t>
  </si>
  <si>
    <t>construcción del nuevo SEI - Cartagena</t>
  </si>
  <si>
    <t>construcción de Franjas - Cartagena</t>
  </si>
  <si>
    <t>OPAIN-Ampliación terminal nacional de pasajeros - sur</t>
  </si>
  <si>
    <t>OPAIN-Ampliación terminal internacional de pasajeros norte</t>
  </si>
  <si>
    <t>Acta de Inicio</t>
  </si>
  <si>
    <t>Actas de Recibo</t>
  </si>
  <si>
    <t>Construir Puentes  sectores 2A y 3A</t>
  </si>
  <si>
    <t>Puente Vehicular</t>
  </si>
  <si>
    <t>Realizar la construcción Intersección Circasia 1 1/2</t>
  </si>
  <si>
    <t>Construir el puente peatonal Bosques de la Acuarela</t>
  </si>
  <si>
    <t>Realizar la Rehabilitación Calarcá-La Española</t>
  </si>
  <si>
    <t>Puente peatonal</t>
  </si>
  <si>
    <t>Km-año</t>
  </si>
  <si>
    <t xml:space="preserve">Construcción puente vehicular </t>
  </si>
  <si>
    <t>un</t>
  </si>
  <si>
    <t>Ajustar 3 documentos para la aplicación de la Matriz de evaluación de desempeño (MED)</t>
  </si>
  <si>
    <t>Elaborar el plan piloto para l desarrollo de la formulación y estructuración del Premio Nacional de Concesiones,  con énfasis en gestión de proyectos, gestión organizacional y  responsabilidad social y empresarial</t>
  </si>
  <si>
    <t xml:space="preserve">Plan </t>
  </si>
  <si>
    <t>Realizar el seguimiento a las metas del PND</t>
  </si>
  <si>
    <t>Apoyar el diseño y seguimiento de los planes sectoriales  y articularlos con los planes de la  Agencia</t>
  </si>
  <si>
    <t>Elaborar estudio sectorial del impacto fiscal del  concesiones 4G</t>
  </si>
  <si>
    <t>Elaborar estudio para la regularización de las deudas.</t>
  </si>
  <si>
    <t>Generar elementos que permitan establecer trazabilidad de las actividades a cargo de la Gerencia Jurídica de Estructuración, así como llevar a cabo la autosocialización del Código de ética y Buen Gobierno,  el Estatuto Anticorrupción, la Ley Antitrámites y la Ley de información.</t>
  </si>
  <si>
    <t>Adelantar el trámite sancionatorio contractual contemplado en el Art. 86 de la Ley 1474 de 2012, con observancia del debido proceso y los preceptos legales aplicables, a que haya lugar en relación con las concesiones respecto de las cuales el supervisor y la interventoría informe y soporte los retrasos en la ejecución o cualquier otro tipo de incumplimiento y solicite el adelantamiento del respectivo proceso impositivo de multas- al GIT de Defensa Judicial</t>
  </si>
  <si>
    <t>Defender de manera oportuna los intereses de la Entidad dentro de los tribunales de Arbitramento en los que la Agencia sea convocante o convocada</t>
  </si>
  <si>
    <t>Realizar la  revisión Jurídica de las Resoluciones que resuelven  recursos de reposición</t>
  </si>
  <si>
    <t>Realizar la  revisión Jurídica de Resoluciones de 
expropiación judicial y  administrativas.</t>
  </si>
  <si>
    <t>Realizar la  revisión Jurídica de las Promesas de compraventa</t>
  </si>
  <si>
    <t>Realizar la  revisión Jurídica de las Escrituras de Compraventa</t>
  </si>
  <si>
    <t>Realizar la  revisión Jurídica de las actas de entrega de predios</t>
  </si>
  <si>
    <t>Atender los requerimientos (Derechos de Petición y 
solicitud de conceptos) externos e internos, respecto de las situaciones relevantes que se presenten en cada concesión en temas prediales.</t>
  </si>
  <si>
    <t>Oferta revisada</t>
  </si>
  <si>
    <t>Competitividad Empresarial</t>
  </si>
  <si>
    <t>Mesas de trabajo</t>
  </si>
  <si>
    <t>Mejorar el encadenamiento productivo con los sectores que aportan insumos para la construcción de infraestructura de transporte</t>
  </si>
  <si>
    <t xml:space="preserve">TOTAL  OBJETIVO POR  VICE / OFI </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</si>
  <si>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</si>
  <si>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KM</t>
  </si>
  <si>
    <t xml:space="preserve">TOTAL  OBJETIVO </t>
  </si>
  <si>
    <t>Cumplimiento mayor a 99,9</t>
  </si>
  <si>
    <t>Incumplimiento de 0 - 69,9</t>
  </si>
  <si>
    <t>GERENCIA DE PLANEACIÓN</t>
  </si>
  <si>
    <t>Incumplimiento de 70-99,8</t>
  </si>
  <si>
    <t>PONDERACIÓN PROPUESTA POR CADA ÁREA.</t>
  </si>
  <si>
    <t>Fortalecer las condiciones para un proceso de Paz y garantizar sostenibilidad para permitir al país y a sus ciudadanos alcar su pleno potencial como nación.</t>
  </si>
  <si>
    <t>Infraestructura para la Integración</t>
  </si>
  <si>
    <t>Consolidación de corredores de transporte multimodal estratégicos</t>
  </si>
  <si>
    <t>GERENCIA DE PROYECTOS FÉRREOS Y PORTUARIOS</t>
  </si>
  <si>
    <t>Contratar la estructuración Técnica y financiera de 7 proyectos de tercera ola Cuarta Generación de Concesiones: Popayán Pasto, Bogotá Bucaramanga, Bucaramanga pamplona, Duitama - Pamplona - cucuta, Norte del Santander, Transversal Cusiana - carare - Boyacá, Manizales - Honda Villeta.</t>
  </si>
  <si>
    <t>Apoyar jurídicamente la estructuración y progreso de los documentos estándar de los proyectos de la cuarta generación, mediante el suministro de insumos jurídicos y el acompañamiento jurídico, tanto de las APP de iniciativa pública como de iniciativa privada, de acuerdo con los requerimientos de la Vicepresidencia de Estructuración.</t>
  </si>
  <si>
    <t>Gerencia Gestión jurídica Contractual 1</t>
  </si>
  <si>
    <t>Mecanismo de financiación y disponibilidad de recursos públicos</t>
  </si>
  <si>
    <t>Proyectos de iniciativa recibidos en etapa de pre factibilidad (diferente de puertos)</t>
  </si>
  <si>
    <t>Logística para la competitividad</t>
  </si>
  <si>
    <t>Contratar la evaluación  técnica - financiera de las Solicitudes Portuarias  por lo menos de 12 proyectos para fijación de Condiciones y/o Otorgamiento: Cayao, Antillana, Buscaba, Soc el Golfo, Sungmin, Oinsas, Gas Licuado del Caribe, CCX, Petrodecol, Retramar, Puerto Antioquia.</t>
  </si>
  <si>
    <t xml:space="preserve">Gerencia Gestión jurídica Contractual </t>
  </si>
  <si>
    <t>2. Gestionar el desarrollo adecuado de los contratos de concesión en ejecución, facilitando la construcción oportuna de la infraestructura y el logro de los niveles de inversión propuestos en el PND</t>
  </si>
  <si>
    <t xml:space="preserve">2.1 Gestionar adecuadamente la etapa de pre-construcción de los proyectos para su terminación oportuna, garantizando la sostenibilidad y el uso eficiente de recursos </t>
  </si>
  <si>
    <t>Gerencia Jurídico - Predial</t>
  </si>
  <si>
    <t>Suscripción de la ejecutoria de los actos administrativos de la gestión jurídico predial</t>
  </si>
  <si>
    <t xml:space="preserve">GERENCIA DE PROYECTOS FÉRREOS Y PORTUARIOS </t>
  </si>
  <si>
    <t xml:space="preserve"> Formulación Plan de reasentamiento (Sector Fundación)</t>
  </si>
  <si>
    <t>Gestionar los recursos necesarios para el cumplimiento de las obligaciones contingentes pendientes de pago en las divergencias 2013 y  2014 con la Fiduprevisora.</t>
  </si>
  <si>
    <t>Gerencia de Gestión jurídica Contractual 2</t>
  </si>
  <si>
    <t xml:space="preserve"> Pavimentación pista Aeropuerto - Montería</t>
  </si>
  <si>
    <t xml:space="preserve"> Pavimentación pista Aeropuerto - José Maria C</t>
  </si>
  <si>
    <t>remodelación del satélite nacional del edificio actual - Cali</t>
  </si>
  <si>
    <t xml:space="preserve">CODAD-Calles de salidas rápidas y calle de interconexión </t>
  </si>
  <si>
    <t>Túnel</t>
  </si>
  <si>
    <t>Construir Túneles  sectores 2A y 3A</t>
  </si>
  <si>
    <t>Mantenimiento  periódico</t>
  </si>
  <si>
    <t>Construcción Ciclo ruta</t>
  </si>
  <si>
    <t xml:space="preserve"> Analizar riesgos retenidos por la Nación y definir medidas de mitigación en los proyectos de concesión de iniciativa privada</t>
  </si>
  <si>
    <t>Capacitación</t>
  </si>
  <si>
    <t>Generación de Políticas en la Gestión Social para la construcción de variantes en proyectos de concesión y APP</t>
  </si>
  <si>
    <t>Gestionar los recursos necesarios para el cumplimiento de las obligaciones contingentes pendientes de pago en las vigencias 2013 y  2014 con la Fiduprevisora.</t>
  </si>
  <si>
    <t>Entregar el Premio Nacional de Interventorías – Capítulo de Concesiones. Segunda Versión. 2015</t>
  </si>
  <si>
    <t xml:space="preserve">Definir los requerimientos de entrega de información para concesionarios e interventorías </t>
  </si>
  <si>
    <t>Participar en iniciativas de modificación y/o reglamentación de la normatividad aplicable a la actividad portuaria</t>
  </si>
  <si>
    <t>Divulgación de la experiencia en la implementación del “PACTO POR LA TRANSPARENCIA, EL BUEN GOBIERNO Y LA PREVENCIÓN DE LA CORRUPCIÓN”</t>
  </si>
  <si>
    <t>Implementar el Modelo estándar de Control Interno (MECI)</t>
  </si>
  <si>
    <t>Adquisición de una base de datos en la nube, backup en la nube y una instancia de pruebas.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</si>
</sst>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_);\(#,##0\);&quot;-&quot;"/>
    <numFmt numFmtId="166" formatCode="0.0"/>
    <numFmt numFmtId="167" formatCode="#,##0.00_);\(#,##0.00\);&quot;-&quot;"/>
    <numFmt numFmtId="168" formatCode="#,##0.0_);\(#,##0.0\);&quot;-&quot;"/>
  </numFmts>
  <fonts count="24" x14ac:knownFonts="1">
    <font>
      <sz val="11"/>
      <color theme="1"/>
      <name val="Calibri"/>
      <family val="2"/>
      <scheme val="minor"/>
    </font>
    <font>
      <sz val="11"/>
      <color theme="1"/>
      <name val="Calibri"/>
      <family val="2"/>
      <scheme val="minor"/>
    </font>
    <font>
      <b/>
      <sz val="18"/>
      <color indexed="8"/>
      <name val="Calibri"/>
      <family val="2"/>
    </font>
    <font>
      <sz val="16"/>
      <name val="Calibri"/>
      <family val="2"/>
      <scheme val="minor"/>
    </font>
    <font>
      <sz val="18"/>
      <color theme="1"/>
      <name val="Calibri"/>
      <family val="2"/>
      <scheme val="minor"/>
    </font>
    <font>
      <sz val="16"/>
      <color theme="1"/>
      <name val="Calibri"/>
      <family val="2"/>
      <scheme val="minor"/>
    </font>
    <font>
      <sz val="10"/>
      <name val="Arial"/>
      <family val="2"/>
    </font>
    <font>
      <sz val="18"/>
      <name val="Calibri"/>
      <family val="2"/>
      <scheme val="minor"/>
    </font>
    <font>
      <sz val="16"/>
      <color indexed="81"/>
      <name val="Tahoma"/>
      <family val="2"/>
    </font>
    <font>
      <b/>
      <sz val="20"/>
      <color indexed="81"/>
      <name val="Tahoma"/>
      <family val="2"/>
    </font>
    <font>
      <sz val="20"/>
      <color indexed="81"/>
      <name val="Tahoma"/>
      <family val="2"/>
    </font>
    <font>
      <sz val="18"/>
      <color indexed="8"/>
      <name val="Calibri"/>
      <family val="2"/>
    </font>
    <font>
      <b/>
      <sz val="18"/>
      <color theme="3" tint="-0.249977111117893"/>
      <name val="Arial"/>
      <family val="2"/>
    </font>
    <font>
      <b/>
      <sz val="18"/>
      <name val="Calibri"/>
      <family val="2"/>
    </font>
    <font>
      <b/>
      <sz val="18"/>
      <name val="Calibri"/>
      <family val="2"/>
      <scheme val="minor"/>
    </font>
    <font>
      <b/>
      <u/>
      <sz val="18"/>
      <name val="Calibri"/>
      <family val="2"/>
      <scheme val="minor"/>
    </font>
    <font>
      <sz val="18"/>
      <color rgb="FF022B44"/>
      <name val="Calibri"/>
      <family val="2"/>
      <scheme val="minor"/>
    </font>
    <font>
      <b/>
      <sz val="18"/>
      <color theme="1"/>
      <name val="Calibri"/>
      <family val="2"/>
      <scheme val="minor"/>
    </font>
    <font>
      <sz val="18"/>
      <color rgb="FF262626"/>
      <name val="Calibri"/>
      <family val="2"/>
    </font>
    <font>
      <b/>
      <sz val="18"/>
      <color rgb="FF000000"/>
      <name val="Calibri"/>
      <family val="2"/>
      <scheme val="minor"/>
    </font>
    <font>
      <sz val="18"/>
      <color theme="1"/>
      <name val="Arial"/>
      <family val="2"/>
    </font>
    <font>
      <sz val="18"/>
      <color indexed="8"/>
      <name val="Calibri"/>
      <family val="2"/>
      <scheme val="minor"/>
    </font>
    <font>
      <sz val="17"/>
      <color theme="1"/>
      <name val="Calibri"/>
      <family val="2"/>
      <scheme val="minor"/>
    </font>
    <font>
      <b/>
      <sz val="18"/>
      <color rgb="FFFF0000"/>
      <name val="Calibri"/>
      <family val="2"/>
    </font>
  </fonts>
  <fills count="23">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E497FF"/>
        <bgColor indexed="64"/>
      </patternFill>
    </fill>
    <fill>
      <patternFill patternType="solid">
        <fgColor rgb="FFD6EDBD"/>
        <bgColor indexed="64"/>
      </patternFill>
    </fill>
    <fill>
      <patternFill patternType="solid">
        <fgColor theme="0" tint="-0.14999847407452621"/>
        <bgColor indexed="64"/>
      </patternFill>
    </fill>
    <fill>
      <patternFill patternType="solid">
        <fgColor rgb="FFF3ABB7"/>
        <bgColor indexed="64"/>
      </patternFill>
    </fill>
    <fill>
      <patternFill patternType="solid">
        <fgColor theme="0" tint="-0.249977111117893"/>
        <bgColor indexed="64"/>
      </patternFill>
    </fill>
    <fill>
      <patternFill patternType="solid">
        <fgColor rgb="FFFFFF99"/>
        <bgColor indexed="64"/>
      </patternFill>
    </fill>
    <fill>
      <patternFill patternType="solid">
        <fgColor rgb="FFF2B300"/>
        <bgColor indexed="64"/>
      </patternFill>
    </fill>
    <fill>
      <patternFill patternType="solid">
        <fgColor theme="5" tint="0.39997558519241921"/>
        <bgColor indexed="64"/>
      </patternFill>
    </fill>
    <fill>
      <patternFill patternType="solid">
        <fgColor rgb="FFFF6600"/>
        <bgColor indexed="64"/>
      </patternFill>
    </fill>
    <fill>
      <patternFill patternType="solid">
        <fgColor rgb="FFFF8A3B"/>
        <bgColor indexed="64"/>
      </patternFill>
    </fill>
    <fill>
      <patternFill patternType="solid">
        <fgColor rgb="FFFF9D5B"/>
        <bgColor indexed="64"/>
      </patternFill>
    </fill>
    <fill>
      <patternFill patternType="solid">
        <fgColor theme="0"/>
        <bgColor indexed="64"/>
      </patternFill>
    </fill>
    <fill>
      <patternFill patternType="solid">
        <fgColor rgb="FFF199A8"/>
        <bgColor indexed="64"/>
      </patternFill>
    </fill>
    <fill>
      <patternFill patternType="solid">
        <fgColor rgb="FFDC79FF"/>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6" fillId="0" borderId="0"/>
  </cellStyleXfs>
  <cellXfs count="288">
    <xf numFmtId="0" fontId="0" fillId="0" borderId="0" xfId="0"/>
    <xf numFmtId="9" fontId="5" fillId="5" borderId="1" xfId="1" applyFont="1" applyFill="1" applyBorder="1" applyAlignment="1">
      <alignment horizontal="center" vertical="center" wrapText="1"/>
    </xf>
    <xf numFmtId="9" fontId="5" fillId="0" borderId="1"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165" fontId="3" fillId="9" borderId="1" xfId="0" applyNumberFormat="1" applyFont="1" applyFill="1" applyBorder="1" applyAlignment="1">
      <alignment horizontal="center" vertical="center"/>
    </xf>
    <xf numFmtId="167"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168" fontId="3" fillId="9" borderId="1" xfId="0" applyNumberFormat="1" applyFont="1" applyFill="1" applyBorder="1" applyAlignment="1">
      <alignment horizontal="center" vertical="center"/>
    </xf>
    <xf numFmtId="0" fontId="5" fillId="10" borderId="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24" xfId="0" applyNumberFormat="1"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horizontal="center"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17" fillId="3"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4" fillId="15"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1" fontId="17" fillId="15" borderId="1" xfId="1" applyNumberFormat="1" applyFont="1" applyFill="1" applyBorder="1" applyAlignment="1">
      <alignment horizontal="center" vertical="center" wrapText="1"/>
    </xf>
    <xf numFmtId="1" fontId="2" fillId="15" borderId="1" xfId="0" applyNumberFormat="1" applyFont="1" applyFill="1" applyBorder="1" applyAlignment="1">
      <alignment horizontal="center" vertical="center" wrapText="1"/>
    </xf>
    <xf numFmtId="0" fontId="19" fillId="15" borderId="1" xfId="0" applyFont="1" applyFill="1" applyBorder="1" applyAlignment="1">
      <alignment horizontal="center" vertical="center" wrapText="1"/>
    </xf>
    <xf numFmtId="166" fontId="19" fillId="1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0" xfId="0" applyFont="1" applyAlignment="1">
      <alignment horizontal="center" vertical="center" wrapText="1"/>
    </xf>
    <xf numFmtId="0" fontId="2" fillId="16" borderId="0" xfId="0" applyFont="1" applyFill="1" applyAlignment="1">
      <alignment horizontal="center" vertical="center" wrapText="1"/>
    </xf>
    <xf numFmtId="0" fontId="2" fillId="3" borderId="7" xfId="0" applyNumberFormat="1" applyFont="1" applyFill="1" applyBorder="1" applyAlignment="1">
      <alignment horizontal="center" vertical="center" wrapText="1"/>
    </xf>
    <xf numFmtId="0" fontId="11" fillId="0" borderId="7" xfId="0" applyFont="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NumberFormat="1" applyFont="1" applyFill="1" applyBorder="1" applyAlignment="1">
      <alignment horizontal="center" vertical="center" wrapText="1"/>
    </xf>
    <xf numFmtId="2" fontId="11" fillId="0" borderId="0"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5" borderId="1" xfId="1"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9" fontId="5" fillId="8"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2" borderId="23" xfId="0" applyFont="1" applyFill="1" applyBorder="1" applyAlignment="1">
      <alignment horizontal="center" vertical="center" wrapText="1"/>
    </xf>
    <xf numFmtId="9" fontId="4" fillId="4" borderId="33" xfId="0" applyNumberFormat="1" applyFont="1" applyFill="1" applyBorder="1" applyAlignment="1">
      <alignment horizontal="center" vertical="center" wrapText="1"/>
    </xf>
    <xf numFmtId="0" fontId="4" fillId="4" borderId="33" xfId="0" applyFont="1" applyFill="1" applyBorder="1" applyAlignment="1">
      <alignment horizontal="center" vertical="center" wrapText="1"/>
    </xf>
    <xf numFmtId="9" fontId="4" fillId="4" borderId="34" xfId="0" applyNumberFormat="1" applyFont="1" applyFill="1" applyBorder="1" applyAlignment="1">
      <alignment horizontal="center" vertical="center" wrapText="1"/>
    </xf>
    <xf numFmtId="9" fontId="4" fillId="4" borderId="35" xfId="0" applyNumberFormat="1" applyFont="1" applyFill="1" applyBorder="1" applyAlignment="1">
      <alignment horizontal="center" vertical="center" wrapText="1"/>
    </xf>
    <xf numFmtId="10" fontId="4" fillId="4" borderId="33" xfId="0" applyNumberFormat="1" applyFont="1" applyFill="1" applyBorder="1" applyAlignment="1">
      <alignment horizontal="center" vertical="center"/>
    </xf>
    <xf numFmtId="10" fontId="4" fillId="4" borderId="33" xfId="0" applyNumberFormat="1" applyFont="1" applyFill="1" applyBorder="1" applyAlignment="1">
      <alignment horizontal="center" vertical="center" wrapText="1"/>
    </xf>
    <xf numFmtId="164" fontId="4" fillId="4" borderId="33" xfId="0" applyNumberFormat="1" applyFont="1" applyFill="1" applyBorder="1" applyAlignment="1">
      <alignment horizontal="center" vertical="center" wrapText="1"/>
    </xf>
    <xf numFmtId="9" fontId="4" fillId="4" borderId="33" xfId="0" applyNumberFormat="1" applyFont="1" applyFill="1" applyBorder="1" applyAlignment="1">
      <alignment horizontal="center" vertical="center"/>
    </xf>
    <xf numFmtId="10" fontId="7" fillId="4" borderId="33" xfId="2" applyNumberFormat="1" applyFont="1" applyFill="1" applyBorder="1" applyAlignment="1">
      <alignment horizontal="center" vertical="center" wrapText="1"/>
    </xf>
    <xf numFmtId="0" fontId="4" fillId="4" borderId="33" xfId="0" applyFont="1" applyFill="1" applyBorder="1" applyAlignment="1">
      <alignment horizontal="center" vertical="center"/>
    </xf>
    <xf numFmtId="9" fontId="7" fillId="4" borderId="33" xfId="2" applyNumberFormat="1" applyFont="1" applyFill="1" applyBorder="1" applyAlignment="1">
      <alignment horizontal="center" vertical="center" wrapText="1"/>
    </xf>
    <xf numFmtId="10" fontId="7" fillId="4" borderId="33" xfId="0" applyNumberFormat="1" applyFont="1" applyFill="1" applyBorder="1" applyAlignment="1">
      <alignment horizontal="center" vertical="center" wrapText="1"/>
    </xf>
    <xf numFmtId="0" fontId="17" fillId="0" borderId="14" xfId="1" applyNumberFormat="1"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7" fillId="3" borderId="14" xfId="0" applyNumberFormat="1" applyFont="1" applyFill="1" applyBorder="1" applyAlignment="1">
      <alignment horizontal="center" vertical="center" wrapText="1"/>
    </xf>
    <xf numFmtId="9" fontId="5" fillId="5" borderId="36" xfId="1" applyFont="1" applyFill="1" applyBorder="1" applyAlignment="1">
      <alignment horizontal="center" vertical="center" wrapText="1"/>
    </xf>
    <xf numFmtId="9" fontId="5" fillId="5" borderId="37" xfId="1"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37" xfId="0" applyFont="1" applyFill="1" applyBorder="1" applyAlignment="1">
      <alignment horizontal="center" vertical="center" wrapText="1"/>
    </xf>
    <xf numFmtId="9" fontId="5" fillId="0" borderId="36" xfId="1" applyFont="1" applyFill="1" applyBorder="1" applyAlignment="1">
      <alignment horizontal="center" vertical="center" wrapText="1"/>
    </xf>
    <xf numFmtId="9" fontId="5" fillId="0" borderId="37" xfId="1"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37" xfId="0" applyFont="1" applyFill="1" applyBorder="1" applyAlignment="1">
      <alignment horizontal="center" vertical="center" wrapText="1"/>
    </xf>
    <xf numFmtId="0" fontId="5" fillId="9" borderId="36"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5" fillId="10" borderId="36" xfId="0" applyFont="1" applyFill="1" applyBorder="1" applyAlignment="1">
      <alignment horizontal="center" vertical="center" wrapText="1"/>
    </xf>
    <xf numFmtId="0" fontId="5" fillId="10" borderId="37" xfId="0" applyFont="1" applyFill="1" applyBorder="1" applyAlignment="1">
      <alignment horizontal="center" vertical="center" wrapText="1"/>
    </xf>
    <xf numFmtId="0" fontId="5" fillId="9" borderId="37" xfId="0" applyFont="1" applyFill="1" applyBorder="1" applyAlignment="1">
      <alignment horizontal="center" vertical="center" wrapText="1"/>
    </xf>
    <xf numFmtId="9" fontId="5" fillId="10" borderId="36" xfId="0" applyNumberFormat="1" applyFont="1" applyFill="1" applyBorder="1" applyAlignment="1">
      <alignment horizontal="center" vertical="center" wrapText="1"/>
    </xf>
    <xf numFmtId="9" fontId="5" fillId="10" borderId="37" xfId="0" applyNumberFormat="1" applyFont="1" applyFill="1" applyBorder="1" applyAlignment="1">
      <alignment horizontal="center" vertical="center" wrapText="1"/>
    </xf>
    <xf numFmtId="0" fontId="5" fillId="11" borderId="36"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11" borderId="37"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Fill="1" applyAlignment="1">
      <alignment horizontal="center" vertical="center" wrapText="1"/>
    </xf>
    <xf numFmtId="0" fontId="11"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18" borderId="18" xfId="0" applyFont="1" applyFill="1" applyBorder="1" applyAlignment="1">
      <alignment horizontal="center" vertical="center" wrapText="1"/>
    </xf>
    <xf numFmtId="0" fontId="22" fillId="17" borderId="14" xfId="0" applyFont="1" applyFill="1" applyBorder="1" applyAlignment="1">
      <alignment horizontal="center" vertical="center" wrapText="1"/>
    </xf>
    <xf numFmtId="0" fontId="22" fillId="19" borderId="18" xfId="0" applyFont="1" applyFill="1" applyBorder="1" applyAlignment="1">
      <alignment horizontal="center" vertical="center" wrapText="1"/>
    </xf>
    <xf numFmtId="0" fontId="4" fillId="20" borderId="18" xfId="0" applyFont="1" applyFill="1" applyBorder="1" applyAlignment="1">
      <alignment horizontal="center" vertical="center" wrapText="1"/>
    </xf>
    <xf numFmtId="0" fontId="4" fillId="21" borderId="18"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7" xfId="0"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0" borderId="0" xfId="0" applyNumberFormat="1" applyFont="1" applyFill="1" applyAlignment="1">
      <alignment horizontal="center" vertical="center" wrapText="1"/>
    </xf>
    <xf numFmtId="1"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167" fontId="3" fillId="4" borderId="1" xfId="0" applyNumberFormat="1" applyFont="1" applyFill="1" applyBorder="1" applyAlignment="1">
      <alignment horizontal="center" vertical="center"/>
    </xf>
    <xf numFmtId="0" fontId="3" fillId="4" borderId="37" xfId="0" applyFont="1" applyFill="1" applyBorder="1" applyAlignment="1">
      <alignment horizontal="center" vertical="center" wrapText="1"/>
    </xf>
    <xf numFmtId="168" fontId="3"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0" borderId="17" xfId="0" applyFont="1" applyBorder="1" applyAlignment="1">
      <alignment horizontal="center" vertical="center" wrapText="1"/>
    </xf>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33" xfId="0" applyFont="1" applyFill="1" applyBorder="1" applyAlignment="1">
      <alignment horizontal="center" vertical="center" wrapText="1"/>
    </xf>
    <xf numFmtId="0" fontId="2" fillId="0" borderId="33" xfId="0" applyFont="1" applyBorder="1" applyAlignment="1">
      <alignment horizontal="center" vertical="center" wrapText="1"/>
    </xf>
    <xf numFmtId="1" fontId="11" fillId="0" borderId="0" xfId="0" applyNumberFormat="1" applyFont="1" applyAlignment="1">
      <alignment horizontal="center" vertical="center" wrapText="1"/>
    </xf>
    <xf numFmtId="1" fontId="11" fillId="0" borderId="0"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17" fillId="3" borderId="35" xfId="0" applyFont="1" applyFill="1" applyBorder="1" applyAlignment="1">
      <alignment horizontal="center" vertical="center" wrapText="1"/>
    </xf>
    <xf numFmtId="1" fontId="5" fillId="5" borderId="1" xfId="1"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9" fontId="5" fillId="4" borderId="36" xfId="1" applyFont="1" applyFill="1" applyBorder="1" applyAlignment="1">
      <alignment horizontal="center" vertical="center" wrapText="1"/>
    </xf>
    <xf numFmtId="9" fontId="5" fillId="4" borderId="1" xfId="1" applyFont="1" applyFill="1" applyBorder="1" applyAlignment="1">
      <alignment horizontal="center" vertical="center" wrapText="1"/>
    </xf>
    <xf numFmtId="9" fontId="5" fillId="4" borderId="37" xfId="1" applyFont="1" applyFill="1" applyBorder="1" applyAlignment="1">
      <alignment horizontal="center" vertical="center" wrapText="1"/>
    </xf>
    <xf numFmtId="9" fontId="5" fillId="5" borderId="1" xfId="1"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10"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6" fillId="0" borderId="4" xfId="0" applyFont="1" applyBorder="1" applyAlignment="1">
      <alignment vertical="center" wrapText="1"/>
    </xf>
    <xf numFmtId="9" fontId="11" fillId="0" borderId="0" xfId="1" applyFont="1" applyAlignment="1">
      <alignment horizontal="center" vertical="center" wrapText="1"/>
    </xf>
    <xf numFmtId="9" fontId="11" fillId="0" borderId="0" xfId="1" applyFont="1" applyBorder="1" applyAlignment="1">
      <alignment horizontal="center" vertical="center" wrapText="1"/>
    </xf>
    <xf numFmtId="1" fontId="7" fillId="2" borderId="9"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16" fillId="0" borderId="6" xfId="0" applyFont="1" applyBorder="1" applyAlignment="1">
      <alignment vertical="center" wrapText="1"/>
    </xf>
    <xf numFmtId="0" fontId="17" fillId="13" borderId="29" xfId="0" applyFont="1" applyFill="1" applyBorder="1" applyAlignment="1">
      <alignment horizontal="center" vertical="center" wrapText="1"/>
    </xf>
    <xf numFmtId="0" fontId="17" fillId="0" borderId="17" xfId="0"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1" applyFont="1" applyBorder="1" applyAlignment="1">
      <alignment horizontal="center" vertical="center" wrapText="1"/>
    </xf>
    <xf numFmtId="0" fontId="2" fillId="0" borderId="2" xfId="0" applyFont="1" applyBorder="1" applyAlignment="1">
      <alignment horizontal="center" vertical="center" wrapText="1"/>
    </xf>
    <xf numFmtId="9" fontId="2" fillId="22" borderId="1" xfId="1" applyFont="1" applyFill="1" applyBorder="1" applyAlignment="1">
      <alignment horizontal="center" vertical="center" wrapText="1"/>
    </xf>
    <xf numFmtId="9" fontId="17" fillId="4" borderId="1" xfId="1" applyFont="1" applyFill="1" applyBorder="1" applyAlignment="1">
      <alignment horizontal="center" vertical="center" wrapText="1"/>
    </xf>
    <xf numFmtId="9" fontId="2" fillId="3" borderId="1" xfId="1" applyFont="1" applyFill="1" applyBorder="1" applyAlignment="1">
      <alignment horizontal="center" vertical="center" wrapText="1"/>
    </xf>
    <xf numFmtId="9" fontId="17" fillId="10" borderId="1" xfId="1" applyFont="1" applyFill="1" applyBorder="1" applyAlignment="1">
      <alignment horizontal="center" vertical="center" wrapText="1"/>
    </xf>
    <xf numFmtId="9" fontId="17" fillId="22" borderId="1" xfId="1" applyFont="1" applyFill="1" applyBorder="1" applyAlignment="1">
      <alignment horizontal="center" vertical="center" wrapText="1"/>
    </xf>
    <xf numFmtId="9" fontId="23" fillId="3" borderId="1" xfId="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1" fillId="0" borderId="24" xfId="0" applyFont="1" applyBorder="1" applyAlignment="1">
      <alignment horizontal="center" vertical="center" wrapText="1"/>
    </xf>
    <xf numFmtId="0" fontId="14" fillId="0" borderId="43"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0" xfId="0" applyFont="1" applyFill="1" applyBorder="1" applyAlignment="1">
      <alignment horizontal="center" vertical="center" wrapText="1"/>
    </xf>
    <xf numFmtId="9" fontId="5" fillId="5" borderId="46" xfId="1" applyFont="1" applyFill="1" applyBorder="1" applyAlignment="1">
      <alignment horizontal="center" vertical="center" wrapText="1"/>
    </xf>
    <xf numFmtId="9" fontId="5" fillId="5" borderId="13" xfId="1" applyFont="1" applyFill="1" applyBorder="1" applyAlignment="1">
      <alignment horizontal="center" vertical="center" wrapText="1"/>
    </xf>
    <xf numFmtId="1" fontId="5" fillId="5" borderId="13" xfId="1" applyNumberFormat="1" applyFont="1" applyFill="1" applyBorder="1" applyAlignment="1">
      <alignment horizontal="center" vertical="center" wrapText="1"/>
    </xf>
    <xf numFmtId="9" fontId="5" fillId="5" borderId="47" xfId="1" applyFont="1" applyFill="1" applyBorder="1" applyAlignment="1">
      <alignment horizontal="center" vertical="center" wrapText="1"/>
    </xf>
    <xf numFmtId="0" fontId="14" fillId="3" borderId="20" xfId="1" applyNumberFormat="1" applyFont="1" applyFill="1" applyBorder="1" applyAlignment="1">
      <alignment horizontal="center" vertical="center" wrapText="1"/>
    </xf>
    <xf numFmtId="0" fontId="2" fillId="15" borderId="13" xfId="0" applyFont="1" applyFill="1" applyBorder="1" applyAlignment="1">
      <alignment horizontal="center" vertical="center" wrapText="1"/>
    </xf>
    <xf numFmtId="0" fontId="17" fillId="0" borderId="13" xfId="0"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9" fontId="2" fillId="22" borderId="13" xfId="1"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9" fontId="14" fillId="2" borderId="43" xfId="1"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27" xfId="0" applyNumberFormat="1" applyFont="1" applyFill="1" applyBorder="1" applyAlignment="1">
      <alignment horizontal="center" vertical="center" wrapText="1"/>
    </xf>
    <xf numFmtId="0" fontId="7" fillId="0" borderId="27" xfId="0" applyFont="1" applyFill="1" applyBorder="1" applyAlignment="1">
      <alignment horizontal="center" vertical="center" wrapText="1"/>
    </xf>
    <xf numFmtId="1" fontId="11" fillId="0" borderId="5" xfId="0" applyNumberFormat="1" applyFont="1" applyFill="1" applyBorder="1" applyAlignment="1">
      <alignment horizontal="center" vertical="center" wrapText="1"/>
    </xf>
    <xf numFmtId="9" fontId="2" fillId="0" borderId="6" xfId="1" applyFont="1" applyFill="1" applyBorder="1" applyAlignment="1">
      <alignment horizontal="center" vertical="center" wrapText="1"/>
    </xf>
    <xf numFmtId="9" fontId="2" fillId="0" borderId="1" xfId="0" applyNumberFormat="1" applyFont="1" applyFill="1" applyBorder="1" applyAlignment="1">
      <alignment vertical="center" wrapText="1"/>
    </xf>
    <xf numFmtId="9" fontId="11" fillId="0" borderId="1" xfId="0" applyNumberFormat="1" applyFont="1" applyBorder="1" applyAlignment="1">
      <alignment horizontal="center" vertical="center" wrapText="1"/>
    </xf>
    <xf numFmtId="0" fontId="11" fillId="22" borderId="0" xfId="0" applyFont="1" applyFill="1" applyAlignment="1">
      <alignment horizontal="center" vertical="center" wrapText="1"/>
    </xf>
    <xf numFmtId="0" fontId="11" fillId="4" borderId="0" xfId="0" applyFont="1" applyFill="1" applyAlignment="1">
      <alignment horizontal="center" vertical="center" wrapText="1"/>
    </xf>
    <xf numFmtId="0" fontId="11" fillId="3" borderId="0" xfId="0" applyFont="1" applyFill="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lignment horizontal="center" vertical="center" wrapText="1"/>
    </xf>
    <xf numFmtId="9" fontId="11"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9" fontId="2" fillId="22" borderId="1" xfId="1" applyFont="1" applyFill="1" applyBorder="1" applyAlignment="1">
      <alignment horizontal="center" vertical="center" wrapText="1"/>
    </xf>
    <xf numFmtId="9" fontId="2" fillId="4" borderId="1" xfId="1" applyFont="1" applyFill="1" applyBorder="1" applyAlignment="1">
      <alignment horizontal="center" vertical="center" wrapText="1"/>
    </xf>
    <xf numFmtId="0" fontId="12" fillId="0" borderId="42" xfId="0" applyFont="1" applyBorder="1" applyAlignment="1">
      <alignment horizontal="center" vertical="center"/>
    </xf>
    <xf numFmtId="0" fontId="12" fillId="0" borderId="27" xfId="0" applyFont="1" applyBorder="1" applyAlignment="1">
      <alignment horizontal="center" vertical="center"/>
    </xf>
    <xf numFmtId="0" fontId="20" fillId="0" borderId="1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 fillId="0" borderId="19" xfId="0" applyFont="1" applyFill="1" applyBorder="1" applyAlignment="1">
      <alignment horizontal="center" vertical="center" wrapText="1"/>
    </xf>
    <xf numFmtId="9" fontId="2" fillId="3" borderId="1" xfId="1"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16" fillId="0" borderId="19"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19"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9" fontId="17" fillId="3" borderId="1" xfId="1" applyFont="1" applyFill="1" applyBorder="1" applyAlignment="1">
      <alignment horizontal="center" vertical="center" wrapText="1"/>
    </xf>
    <xf numFmtId="9" fontId="17" fillId="4" borderId="1" xfId="1" applyFont="1" applyFill="1" applyBorder="1" applyAlignment="1">
      <alignment horizontal="center" vertical="center" wrapText="1"/>
    </xf>
    <xf numFmtId="0" fontId="16" fillId="0" borderId="0" xfId="0" applyFont="1" applyBorder="1" applyAlignment="1">
      <alignment horizontal="center" vertical="center" wrapText="1"/>
    </xf>
    <xf numFmtId="0" fontId="18" fillId="0" borderId="4"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4" xfId="0" applyFont="1" applyBorder="1" applyAlignment="1">
      <alignment horizontal="center" vertical="center" wrapText="1"/>
    </xf>
    <xf numFmtId="0" fontId="12" fillId="0" borderId="41" xfId="0" applyFont="1" applyBorder="1" applyAlignment="1">
      <alignment horizontal="center" vertical="center"/>
    </xf>
    <xf numFmtId="0" fontId="12" fillId="0" borderId="44" xfId="0" applyFont="1" applyBorder="1" applyAlignment="1">
      <alignment horizontal="center" vertical="center"/>
    </xf>
    <xf numFmtId="0" fontId="16" fillId="0" borderId="22" xfId="0" applyFont="1" applyBorder="1" applyAlignment="1">
      <alignment horizontal="center" vertical="center" wrapText="1"/>
    </xf>
    <xf numFmtId="0" fontId="16"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2" fillId="0" borderId="11" xfId="0" applyFont="1" applyFill="1" applyBorder="1" applyAlignment="1">
      <alignment horizontal="center" vertical="center" wrapText="1"/>
    </xf>
    <xf numFmtId="0" fontId="16"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6"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7" fillId="0" borderId="4" xfId="0" applyFont="1" applyBorder="1" applyAlignment="1">
      <alignment horizontal="center" vertical="center" wrapText="1"/>
    </xf>
    <xf numFmtId="0" fontId="4" fillId="0" borderId="28" xfId="0" applyFont="1" applyFill="1" applyBorder="1" applyAlignment="1">
      <alignment horizontal="center" vertical="center" wrapText="1"/>
    </xf>
    <xf numFmtId="9" fontId="4" fillId="0" borderId="13" xfId="1" applyFont="1" applyFill="1" applyBorder="1" applyAlignment="1">
      <alignment horizontal="center" vertical="center" wrapText="1"/>
    </xf>
    <xf numFmtId="9" fontId="4" fillId="0" borderId="1" xfId="1" applyFont="1" applyFill="1" applyBorder="1" applyAlignment="1">
      <alignment horizontal="center" vertical="center" wrapText="1"/>
    </xf>
    <xf numFmtId="9" fontId="4" fillId="0" borderId="7" xfId="1" applyFont="1" applyFill="1" applyBorder="1" applyAlignment="1">
      <alignment horizontal="center" vertical="center" wrapText="1"/>
    </xf>
    <xf numFmtId="9" fontId="4" fillId="0" borderId="24"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17" fillId="13" borderId="30"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0"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31" xfId="0" applyFont="1" applyFill="1" applyBorder="1" applyAlignment="1">
      <alignment horizontal="center" vertical="center" wrapText="1"/>
    </xf>
    <xf numFmtId="0" fontId="17" fillId="13" borderId="20" xfId="0" applyFont="1" applyFill="1" applyBorder="1" applyAlignment="1">
      <alignment horizontal="center" vertical="center" wrapText="1"/>
    </xf>
    <xf numFmtId="0" fontId="17" fillId="14" borderId="7" xfId="0" applyFont="1" applyFill="1" applyBorder="1" applyAlignment="1">
      <alignment horizontal="center" vertical="center" wrapText="1"/>
    </xf>
    <xf numFmtId="0" fontId="17" fillId="14" borderId="24" xfId="0" applyFont="1" applyFill="1" applyBorder="1" applyAlignment="1">
      <alignment horizontal="center" vertical="center" wrapText="1"/>
    </xf>
    <xf numFmtId="0" fontId="17" fillId="14" borderId="13" xfId="0" applyFont="1" applyFill="1" applyBorder="1" applyAlignment="1">
      <alignment horizontal="center" vertical="center" wrapText="1"/>
    </xf>
    <xf numFmtId="9" fontId="17" fillId="22" borderId="1" xfId="1"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9D5B"/>
      <color rgb="FFFF8A3B"/>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327026</xdr:colOff>
      <xdr:row>1</xdr:row>
      <xdr:rowOff>296862</xdr:rowOff>
    </xdr:from>
    <xdr:ext cx="2363388" cy="1370011"/>
    <xdr:pic>
      <xdr:nvPicPr>
        <xdr:cNvPr id="2" name="24 Imagen">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151" y="582612"/>
          <a:ext cx="2363388" cy="1370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ionline-my.sharepoint.com/Users/krodriguez/AppData/Local/Microsoft/Windows/Temporary%20Internet%20Files/Content.Outlook/AILFIQ4P/Seguimiento%201er%20Trimestre%20consolidado%200405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etero Recursos"/>
      <sheetName val="Otros Recursos"/>
      <sheetName val="Metas Institucionales"/>
      <sheetName val="Metas por Proyecto"/>
      <sheetName val="Hoja1"/>
      <sheetName val="Programaciòn Recursos"/>
    </sheetNames>
    <sheetDataSet>
      <sheetData sheetId="0"/>
      <sheetData sheetId="1"/>
      <sheetData sheetId="2"/>
      <sheetData sheetId="3">
        <row r="93">
          <cell r="G93">
            <v>1</v>
          </cell>
          <cell r="I93">
            <v>1</v>
          </cell>
          <cell r="K93">
            <v>1</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ublished="0">
    <tabColor theme="0"/>
    <pageSetUpPr fitToPage="1"/>
  </sheetPr>
  <dimension ref="B1:AI3160"/>
  <sheetViews>
    <sheetView showGridLines="0" tabSelected="1" zoomScale="10" zoomScaleNormal="10" zoomScaleSheetLayoutView="25" zoomScalePageLayoutView="79" workbookViewId="0">
      <selection activeCell="Z33" sqref="Z33:Z40"/>
    </sheetView>
  </sheetViews>
  <sheetFormatPr baseColWidth="10" defaultColWidth="59.85546875" defaultRowHeight="23.25" x14ac:dyDescent="0.25"/>
  <cols>
    <col min="1" max="1" width="3.7109375" style="12" customWidth="1"/>
    <col min="2" max="2" width="46.140625" style="46" customWidth="1"/>
    <col min="3" max="3" width="35.85546875" style="46" customWidth="1"/>
    <col min="4" max="4" width="40.85546875" style="46" customWidth="1"/>
    <col min="5" max="5" width="46" style="46" customWidth="1"/>
    <col min="6" max="6" width="34.140625" style="35" customWidth="1"/>
    <col min="7" max="7" width="55.140625" style="11" customWidth="1"/>
    <col min="8" max="8" width="28.85546875" style="108" hidden="1" customWidth="1"/>
    <col min="9" max="9" width="59.85546875" style="11" hidden="1" customWidth="1"/>
    <col min="10" max="10" width="49.42578125" style="11" customWidth="1"/>
    <col min="11" max="11" width="24.5703125" style="12" hidden="1" customWidth="1"/>
    <col min="12" max="12" width="59.85546875" style="36" hidden="1" customWidth="1"/>
    <col min="13" max="13" width="38" style="12" hidden="1" customWidth="1"/>
    <col min="14" max="14" width="44.5703125" style="36" customWidth="1"/>
    <col min="15" max="15" width="59.85546875" style="36" customWidth="1"/>
    <col min="16" max="16" width="36.5703125" style="12" customWidth="1"/>
    <col min="17" max="17" width="46" style="12" customWidth="1"/>
    <col min="18" max="18" width="28.85546875" style="12" customWidth="1"/>
    <col min="19" max="19" width="59.85546875" style="12" customWidth="1"/>
    <col min="20" max="20" width="59.85546875" style="47" hidden="1" customWidth="1"/>
    <col min="21" max="21" width="32.7109375" style="35" hidden="1" customWidth="1"/>
    <col min="22" max="22" width="59.85546875" style="12" hidden="1" customWidth="1"/>
    <col min="23" max="23" width="33.42578125" style="12" customWidth="1"/>
    <col min="24" max="24" width="32.7109375" style="139" customWidth="1"/>
    <col min="25" max="25" width="49.140625" style="158" customWidth="1"/>
    <col min="26" max="26" width="37.140625" style="12" customWidth="1"/>
    <col min="27" max="16384" width="59.85546875" style="12"/>
  </cols>
  <sheetData>
    <row r="1" spans="2:28" ht="23.25" customHeight="1" x14ac:dyDescent="0.25">
      <c r="B1" s="250"/>
      <c r="C1" s="231" t="s">
        <v>0</v>
      </c>
      <c r="D1" s="232"/>
      <c r="E1" s="232"/>
      <c r="F1" s="232"/>
      <c r="G1" s="232"/>
      <c r="H1" s="232"/>
      <c r="I1" s="232"/>
      <c r="J1" s="232"/>
      <c r="K1" s="232"/>
      <c r="L1" s="232"/>
      <c r="M1" s="232"/>
      <c r="N1" s="232"/>
      <c r="O1" s="232"/>
      <c r="P1" s="232"/>
      <c r="Q1" s="232"/>
      <c r="R1" s="232"/>
      <c r="S1" s="232"/>
      <c r="T1" s="232"/>
      <c r="U1" s="232"/>
      <c r="V1" s="232"/>
      <c r="W1" s="232"/>
      <c r="X1" s="233"/>
      <c r="Y1" s="234"/>
      <c r="Z1" s="235"/>
    </row>
    <row r="2" spans="2:28" s="20" customFormat="1" ht="24" customHeight="1" x14ac:dyDescent="0.25">
      <c r="B2" s="251"/>
      <c r="C2" s="204"/>
      <c r="D2" s="236"/>
      <c r="E2" s="236"/>
      <c r="F2" s="236"/>
      <c r="G2" s="236"/>
      <c r="H2" s="236"/>
      <c r="I2" s="236"/>
      <c r="J2" s="236"/>
      <c r="K2" s="236"/>
      <c r="L2" s="236"/>
      <c r="M2" s="236"/>
      <c r="N2" s="236"/>
      <c r="O2" s="236"/>
      <c r="P2" s="236"/>
      <c r="Q2" s="236"/>
      <c r="R2" s="236"/>
      <c r="S2" s="236"/>
      <c r="T2" s="236"/>
      <c r="U2" s="236"/>
      <c r="V2" s="236"/>
      <c r="W2" s="236"/>
      <c r="X2" s="237"/>
      <c r="Y2" s="238"/>
      <c r="Z2" s="239"/>
      <c r="AA2" s="204" t="s">
        <v>657</v>
      </c>
      <c r="AB2" s="205"/>
    </row>
    <row r="3" spans="2:28" ht="45" customHeight="1" x14ac:dyDescent="0.25">
      <c r="B3" s="251"/>
      <c r="C3" s="204"/>
      <c r="D3" s="236"/>
      <c r="E3" s="236"/>
      <c r="F3" s="236"/>
      <c r="G3" s="236"/>
      <c r="H3" s="236"/>
      <c r="I3" s="236"/>
      <c r="J3" s="236"/>
      <c r="K3" s="236"/>
      <c r="L3" s="236"/>
      <c r="M3" s="236"/>
      <c r="N3" s="236"/>
      <c r="O3" s="236"/>
      <c r="P3" s="236"/>
      <c r="Q3" s="236"/>
      <c r="R3" s="236"/>
      <c r="S3" s="236"/>
      <c r="T3" s="236"/>
      <c r="U3" s="236"/>
      <c r="V3" s="236"/>
      <c r="W3" s="236"/>
      <c r="X3" s="237"/>
      <c r="Y3" s="238"/>
      <c r="Z3" s="239"/>
      <c r="AA3" s="115" t="s">
        <v>651</v>
      </c>
      <c r="AB3" s="201" t="s">
        <v>719</v>
      </c>
    </row>
    <row r="4" spans="2:28" ht="45" customHeight="1" x14ac:dyDescent="0.25">
      <c r="B4" s="251"/>
      <c r="C4" s="204"/>
      <c r="D4" s="236"/>
      <c r="E4" s="236"/>
      <c r="F4" s="236"/>
      <c r="G4" s="236"/>
      <c r="H4" s="236"/>
      <c r="I4" s="236"/>
      <c r="J4" s="236"/>
      <c r="K4" s="236"/>
      <c r="L4" s="236"/>
      <c r="M4" s="236"/>
      <c r="N4" s="236"/>
      <c r="O4" s="236"/>
      <c r="P4" s="236"/>
      <c r="Q4" s="236"/>
      <c r="R4" s="236"/>
      <c r="S4" s="236"/>
      <c r="T4" s="236"/>
      <c r="U4" s="236"/>
      <c r="V4" s="236"/>
      <c r="W4" s="236"/>
      <c r="X4" s="237"/>
      <c r="Y4" s="238"/>
      <c r="Z4" s="239"/>
      <c r="AA4" s="118" t="s">
        <v>652</v>
      </c>
      <c r="AB4" s="202" t="s">
        <v>722</v>
      </c>
    </row>
    <row r="5" spans="2:28" ht="45" customHeight="1" thickBot="1" x14ac:dyDescent="0.3">
      <c r="B5" s="251"/>
      <c r="C5" s="240"/>
      <c r="D5" s="241"/>
      <c r="E5" s="241"/>
      <c r="F5" s="241"/>
      <c r="G5" s="241"/>
      <c r="H5" s="241"/>
      <c r="I5" s="241"/>
      <c r="J5" s="241"/>
      <c r="K5" s="241"/>
      <c r="L5" s="241"/>
      <c r="M5" s="241"/>
      <c r="N5" s="241"/>
      <c r="O5" s="241"/>
      <c r="P5" s="241"/>
      <c r="Q5" s="241"/>
      <c r="R5" s="241"/>
      <c r="S5" s="241"/>
      <c r="T5" s="241"/>
      <c r="U5" s="241"/>
      <c r="V5" s="241"/>
      <c r="W5" s="241"/>
      <c r="X5" s="242"/>
      <c r="Y5" s="243"/>
      <c r="Z5" s="244"/>
      <c r="AA5" s="116" t="s">
        <v>653</v>
      </c>
      <c r="AB5" s="203" t="s">
        <v>720</v>
      </c>
    </row>
    <row r="6" spans="2:28" ht="45" customHeight="1" x14ac:dyDescent="0.25">
      <c r="B6" s="251"/>
      <c r="C6" s="231" t="s">
        <v>1</v>
      </c>
      <c r="D6" s="232"/>
      <c r="E6" s="232"/>
      <c r="F6" s="232"/>
      <c r="G6" s="232"/>
      <c r="H6" s="232"/>
      <c r="I6" s="232"/>
      <c r="J6" s="232"/>
      <c r="K6" s="232"/>
      <c r="L6" s="232"/>
      <c r="M6" s="232"/>
      <c r="N6" s="232"/>
      <c r="O6" s="232"/>
      <c r="P6" s="232"/>
      <c r="Q6" s="232"/>
      <c r="R6" s="232"/>
      <c r="S6" s="232"/>
      <c r="T6" s="232"/>
      <c r="U6" s="232"/>
      <c r="V6" s="232"/>
      <c r="W6" s="232"/>
      <c r="X6" s="233"/>
      <c r="Y6" s="234"/>
      <c r="Z6" s="235"/>
      <c r="AA6" s="117" t="s">
        <v>654</v>
      </c>
    </row>
    <row r="7" spans="2:28" ht="45" customHeight="1" x14ac:dyDescent="0.25">
      <c r="B7" s="251"/>
      <c r="C7" s="204"/>
      <c r="D7" s="236"/>
      <c r="E7" s="236"/>
      <c r="F7" s="236"/>
      <c r="G7" s="236"/>
      <c r="H7" s="236"/>
      <c r="I7" s="236"/>
      <c r="J7" s="236"/>
      <c r="K7" s="236"/>
      <c r="L7" s="236"/>
      <c r="M7" s="236"/>
      <c r="N7" s="236"/>
      <c r="O7" s="236"/>
      <c r="P7" s="236"/>
      <c r="Q7" s="236"/>
      <c r="R7" s="236"/>
      <c r="S7" s="236"/>
      <c r="T7" s="236"/>
      <c r="U7" s="236"/>
      <c r="V7" s="236"/>
      <c r="W7" s="236"/>
      <c r="X7" s="237"/>
      <c r="Y7" s="238"/>
      <c r="Z7" s="239"/>
      <c r="AA7" s="119" t="s">
        <v>655</v>
      </c>
    </row>
    <row r="8" spans="2:28" ht="45" customHeight="1" thickBot="1" x14ac:dyDescent="0.3">
      <c r="B8" s="251"/>
      <c r="C8" s="240"/>
      <c r="D8" s="241"/>
      <c r="E8" s="241"/>
      <c r="F8" s="241"/>
      <c r="G8" s="241"/>
      <c r="H8" s="241"/>
      <c r="I8" s="241"/>
      <c r="J8" s="241"/>
      <c r="K8" s="241"/>
      <c r="L8" s="241"/>
      <c r="M8" s="241"/>
      <c r="N8" s="241"/>
      <c r="O8" s="241"/>
      <c r="P8" s="241"/>
      <c r="Q8" s="241"/>
      <c r="R8" s="241"/>
      <c r="S8" s="241"/>
      <c r="T8" s="241"/>
      <c r="U8" s="241"/>
      <c r="V8" s="241"/>
      <c r="W8" s="241"/>
      <c r="X8" s="242"/>
      <c r="Y8" s="243"/>
      <c r="Z8" s="244"/>
      <c r="AA8" s="120" t="s">
        <v>656</v>
      </c>
    </row>
    <row r="9" spans="2:28" ht="24" thickBot="1" x14ac:dyDescent="0.3">
      <c r="B9" s="252"/>
      <c r="C9" s="177"/>
      <c r="D9" s="177"/>
      <c r="E9" s="177"/>
      <c r="F9" s="177"/>
      <c r="H9" s="11"/>
      <c r="L9" s="12"/>
      <c r="N9" s="12"/>
      <c r="O9" s="12"/>
      <c r="T9" s="13"/>
      <c r="U9" s="14"/>
    </row>
    <row r="10" spans="2:28" s="20" customFormat="1" ht="74.25" customHeight="1" thickBot="1" x14ac:dyDescent="0.3">
      <c r="B10" s="253" t="s">
        <v>10</v>
      </c>
      <c r="C10" s="210" t="s">
        <v>11</v>
      </c>
      <c r="D10" s="210" t="s">
        <v>12</v>
      </c>
      <c r="E10" s="210" t="s">
        <v>13</v>
      </c>
      <c r="F10" s="210" t="s">
        <v>14</v>
      </c>
      <c r="G10" s="15" t="s">
        <v>2</v>
      </c>
      <c r="H10" s="15"/>
      <c r="I10" s="15"/>
      <c r="J10" s="178" t="s">
        <v>3</v>
      </c>
      <c r="K10" s="176"/>
      <c r="L10" s="16"/>
      <c r="M10" s="18" t="s">
        <v>723</v>
      </c>
      <c r="N10" s="190" t="s">
        <v>4</v>
      </c>
      <c r="O10" s="17" t="s">
        <v>5</v>
      </c>
      <c r="P10" s="17" t="s">
        <v>6</v>
      </c>
      <c r="Q10" s="17" t="s">
        <v>7</v>
      </c>
      <c r="R10" s="17" t="s">
        <v>8</v>
      </c>
      <c r="S10" s="18" t="s">
        <v>9</v>
      </c>
      <c r="T10" s="191"/>
      <c r="U10" s="192"/>
      <c r="V10" s="169"/>
      <c r="W10" s="17" t="s">
        <v>658</v>
      </c>
      <c r="X10" s="160" t="s">
        <v>659</v>
      </c>
      <c r="Y10" s="193" t="s">
        <v>715</v>
      </c>
      <c r="Z10" s="193" t="s">
        <v>718</v>
      </c>
    </row>
    <row r="11" spans="2:28" s="23" customFormat="1" ht="87.75" customHeight="1" thickBot="1" x14ac:dyDescent="0.3">
      <c r="B11" s="254"/>
      <c r="C11" s="211"/>
      <c r="D11" s="211"/>
      <c r="E11" s="211"/>
      <c r="F11" s="211"/>
      <c r="G11" s="179" t="s">
        <v>15</v>
      </c>
      <c r="H11" s="180" t="s">
        <v>16</v>
      </c>
      <c r="I11" s="180" t="s">
        <v>17</v>
      </c>
      <c r="J11" s="179" t="s">
        <v>18</v>
      </c>
      <c r="K11" s="101" t="s">
        <v>19</v>
      </c>
      <c r="L11" s="21" t="s">
        <v>17</v>
      </c>
      <c r="M11" s="102"/>
      <c r="N11" s="180"/>
      <c r="O11" s="180"/>
      <c r="P11" s="180"/>
      <c r="Q11" s="180"/>
      <c r="R11" s="180"/>
      <c r="S11" s="194"/>
      <c r="T11" s="195" t="s">
        <v>20</v>
      </c>
      <c r="U11" s="196" t="s">
        <v>21</v>
      </c>
      <c r="V11" s="22" t="s">
        <v>17</v>
      </c>
      <c r="W11" s="22"/>
      <c r="X11" s="197"/>
      <c r="Y11" s="198"/>
    </row>
    <row r="12" spans="2:28" s="23" customFormat="1" ht="168" x14ac:dyDescent="0.25">
      <c r="B12" s="260" t="s">
        <v>724</v>
      </c>
      <c r="C12" s="225" t="s">
        <v>725</v>
      </c>
      <c r="D12" s="262" t="s">
        <v>22</v>
      </c>
      <c r="E12" s="229" t="s">
        <v>23</v>
      </c>
      <c r="F12" s="270" t="s">
        <v>24</v>
      </c>
      <c r="G12" s="268" t="s">
        <v>25</v>
      </c>
      <c r="H12" s="280">
        <v>25</v>
      </c>
      <c r="I12" s="165">
        <f>SUM(H12:H599)</f>
        <v>75</v>
      </c>
      <c r="J12" s="272" t="s">
        <v>26</v>
      </c>
      <c r="K12" s="284">
        <v>20</v>
      </c>
      <c r="L12" s="24">
        <f>SUBTOTAL(9,K12:K66)</f>
        <v>100</v>
      </c>
      <c r="M12" s="60">
        <v>0.2</v>
      </c>
      <c r="N12" s="181" t="s">
        <v>27</v>
      </c>
      <c r="O12" s="182"/>
      <c r="P12" s="182" t="s">
        <v>28</v>
      </c>
      <c r="Q12" s="182" t="s">
        <v>29</v>
      </c>
      <c r="R12" s="183">
        <v>10</v>
      </c>
      <c r="S12" s="184" t="s">
        <v>30</v>
      </c>
      <c r="T12" s="185">
        <f>COUNTA(R12:R26)</f>
        <v>15</v>
      </c>
      <c r="U12" s="186">
        <v>5</v>
      </c>
      <c r="V12" s="143">
        <f>SUBTOTAL(9,U12:U26)</f>
        <v>100</v>
      </c>
      <c r="W12" s="187" t="s">
        <v>673</v>
      </c>
      <c r="X12" s="188">
        <v>1</v>
      </c>
      <c r="Y12" s="189">
        <f>AVERAGE(X12:X13)</f>
        <v>1</v>
      </c>
      <c r="Z12" s="207">
        <f>AVERAGE(Y12:Y26)</f>
        <v>0.75432098765432087</v>
      </c>
    </row>
    <row r="13" spans="2:28" s="23" customFormat="1" ht="147" hidden="1" customHeight="1" x14ac:dyDescent="0.25">
      <c r="B13" s="260"/>
      <c r="C13" s="225"/>
      <c r="D13" s="262"/>
      <c r="E13" s="229"/>
      <c r="F13" s="270"/>
      <c r="G13" s="268"/>
      <c r="H13" s="280"/>
      <c r="I13" s="166"/>
      <c r="J13" s="273"/>
      <c r="K13" s="285"/>
      <c r="L13" s="111"/>
      <c r="M13" s="60">
        <v>0.04</v>
      </c>
      <c r="N13" s="147" t="s">
        <v>27</v>
      </c>
      <c r="O13" s="148"/>
      <c r="P13" s="148" t="s">
        <v>31</v>
      </c>
      <c r="Q13" s="148" t="s">
        <v>32</v>
      </c>
      <c r="R13" s="148">
        <v>1</v>
      </c>
      <c r="S13" s="149" t="s">
        <v>33</v>
      </c>
      <c r="T13" s="72"/>
      <c r="U13" s="25">
        <v>5</v>
      </c>
      <c r="V13" s="137"/>
      <c r="W13" s="146"/>
      <c r="X13" s="35"/>
      <c r="Y13" s="167"/>
      <c r="Z13" s="207"/>
    </row>
    <row r="14" spans="2:28" s="23" customFormat="1" ht="115.5" customHeight="1" x14ac:dyDescent="0.25">
      <c r="B14" s="260"/>
      <c r="C14" s="225"/>
      <c r="D14" s="262"/>
      <c r="E14" s="229"/>
      <c r="F14" s="270"/>
      <c r="G14" s="268"/>
      <c r="H14" s="280"/>
      <c r="I14" s="166"/>
      <c r="J14" s="273"/>
      <c r="K14" s="285"/>
      <c r="L14" s="111"/>
      <c r="M14" s="60">
        <v>1</v>
      </c>
      <c r="N14" s="79" t="s">
        <v>34</v>
      </c>
      <c r="O14" s="48"/>
      <c r="P14" s="48" t="s">
        <v>721</v>
      </c>
      <c r="Q14" s="48" t="s">
        <v>35</v>
      </c>
      <c r="R14" s="48">
        <v>2</v>
      </c>
      <c r="S14" s="80" t="s">
        <v>36</v>
      </c>
      <c r="T14" s="73"/>
      <c r="U14" s="25">
        <v>5</v>
      </c>
      <c r="V14" s="137"/>
      <c r="W14" s="146">
        <v>0</v>
      </c>
      <c r="X14" s="35">
        <v>0</v>
      </c>
      <c r="Y14" s="215">
        <f>AVERAGE(X14:X17)</f>
        <v>0.41111111111111109</v>
      </c>
      <c r="Z14" s="207"/>
    </row>
    <row r="15" spans="2:28" s="23" customFormat="1" ht="115.5" customHeight="1" x14ac:dyDescent="0.25">
      <c r="B15" s="260"/>
      <c r="C15" s="225"/>
      <c r="D15" s="262"/>
      <c r="E15" s="229"/>
      <c r="F15" s="270"/>
      <c r="G15" s="268"/>
      <c r="H15" s="280"/>
      <c r="I15" s="166"/>
      <c r="J15" s="273"/>
      <c r="K15" s="285"/>
      <c r="L15" s="111"/>
      <c r="M15" s="60"/>
      <c r="N15" s="79" t="s">
        <v>34</v>
      </c>
      <c r="O15" s="48"/>
      <c r="P15" s="48" t="s">
        <v>37</v>
      </c>
      <c r="Q15" s="48" t="s">
        <v>38</v>
      </c>
      <c r="R15" s="48">
        <v>5</v>
      </c>
      <c r="S15" s="80" t="s">
        <v>39</v>
      </c>
      <c r="T15" s="73"/>
      <c r="U15" s="26">
        <v>9</v>
      </c>
      <c r="V15" s="137"/>
      <c r="W15" s="146">
        <v>11</v>
      </c>
      <c r="X15" s="161">
        <v>1.2</v>
      </c>
      <c r="Y15" s="215"/>
      <c r="Z15" s="207"/>
    </row>
    <row r="16" spans="2:28" s="23" customFormat="1" ht="115.5" customHeight="1" x14ac:dyDescent="0.25">
      <c r="B16" s="260"/>
      <c r="C16" s="225"/>
      <c r="D16" s="262"/>
      <c r="E16" s="229"/>
      <c r="F16" s="270"/>
      <c r="G16" s="268"/>
      <c r="H16" s="280"/>
      <c r="I16" s="166"/>
      <c r="J16" s="273"/>
      <c r="K16" s="285"/>
      <c r="L16" s="111"/>
      <c r="M16" s="60"/>
      <c r="N16" s="79" t="s">
        <v>34</v>
      </c>
      <c r="O16" s="48"/>
      <c r="P16" s="48" t="s">
        <v>40</v>
      </c>
      <c r="Q16" s="48" t="s">
        <v>41</v>
      </c>
      <c r="R16" s="48">
        <v>36</v>
      </c>
      <c r="S16" s="80" t="s">
        <v>42</v>
      </c>
      <c r="T16" s="73"/>
      <c r="U16" s="25">
        <v>5</v>
      </c>
      <c r="V16" s="137"/>
      <c r="W16" s="146">
        <v>2</v>
      </c>
      <c r="X16" s="161">
        <v>0.22222222222222221</v>
      </c>
      <c r="Y16" s="215"/>
      <c r="Z16" s="207"/>
    </row>
    <row r="17" spans="2:26" s="23" customFormat="1" ht="115.5" customHeight="1" x14ac:dyDescent="0.25">
      <c r="B17" s="260"/>
      <c r="C17" s="225"/>
      <c r="D17" s="262"/>
      <c r="E17" s="229"/>
      <c r="F17" s="270"/>
      <c r="G17" s="268"/>
      <c r="H17" s="280"/>
      <c r="I17" s="166"/>
      <c r="J17" s="273"/>
      <c r="K17" s="285"/>
      <c r="L17" s="111"/>
      <c r="M17" s="60"/>
      <c r="N17" s="79" t="s">
        <v>34</v>
      </c>
      <c r="O17" s="48"/>
      <c r="P17" s="48" t="s">
        <v>40</v>
      </c>
      <c r="Q17" s="48" t="s">
        <v>41</v>
      </c>
      <c r="R17" s="48">
        <v>36</v>
      </c>
      <c r="S17" s="80" t="s">
        <v>43</v>
      </c>
      <c r="T17" s="73"/>
      <c r="U17" s="25">
        <v>5</v>
      </c>
      <c r="V17" s="137"/>
      <c r="W17" s="146">
        <v>2</v>
      </c>
      <c r="X17" s="161">
        <v>0.22222222222222221</v>
      </c>
      <c r="Y17" s="215"/>
      <c r="Z17" s="207"/>
    </row>
    <row r="18" spans="2:26" s="23" customFormat="1" ht="146.25" customHeight="1" x14ac:dyDescent="0.25">
      <c r="B18" s="260"/>
      <c r="C18" s="225"/>
      <c r="D18" s="262"/>
      <c r="E18" s="229"/>
      <c r="F18" s="270"/>
      <c r="G18" s="268"/>
      <c r="H18" s="280"/>
      <c r="I18" s="166"/>
      <c r="J18" s="273"/>
      <c r="K18" s="285"/>
      <c r="L18" s="111"/>
      <c r="M18" s="61"/>
      <c r="N18" s="81" t="s">
        <v>44</v>
      </c>
      <c r="O18" s="49"/>
      <c r="P18" s="49" t="s">
        <v>45</v>
      </c>
      <c r="Q18" s="49" t="s">
        <v>46</v>
      </c>
      <c r="R18" s="49">
        <v>60</v>
      </c>
      <c r="S18" s="82" t="s">
        <v>47</v>
      </c>
      <c r="T18" s="73"/>
      <c r="U18" s="26">
        <v>5</v>
      </c>
      <c r="V18" s="137"/>
      <c r="W18" s="146">
        <v>13</v>
      </c>
      <c r="X18" s="161">
        <v>0.86666666666666703</v>
      </c>
      <c r="Y18" s="209">
        <f>AVERAGE(X18:X26)</f>
        <v>0.85185185185185186</v>
      </c>
      <c r="Z18" s="207"/>
    </row>
    <row r="19" spans="2:26" s="23" customFormat="1" ht="126" x14ac:dyDescent="0.25">
      <c r="B19" s="260"/>
      <c r="C19" s="225"/>
      <c r="D19" s="262"/>
      <c r="E19" s="229"/>
      <c r="F19" s="270"/>
      <c r="G19" s="268"/>
      <c r="H19" s="280"/>
      <c r="I19" s="166"/>
      <c r="J19" s="273"/>
      <c r="K19" s="285"/>
      <c r="L19" s="111"/>
      <c r="M19" s="61"/>
      <c r="N19" s="81" t="s">
        <v>44</v>
      </c>
      <c r="O19" s="49"/>
      <c r="P19" s="49" t="s">
        <v>48</v>
      </c>
      <c r="Q19" s="49" t="s">
        <v>46</v>
      </c>
      <c r="R19" s="49">
        <v>60</v>
      </c>
      <c r="S19" s="82" t="s">
        <v>49</v>
      </c>
      <c r="T19" s="73"/>
      <c r="U19" s="26">
        <v>5</v>
      </c>
      <c r="V19" s="137"/>
      <c r="W19" s="146">
        <v>12</v>
      </c>
      <c r="X19" s="162">
        <v>0.8</v>
      </c>
      <c r="Y19" s="209"/>
      <c r="Z19" s="207"/>
    </row>
    <row r="20" spans="2:26" s="23" customFormat="1" ht="115.5" customHeight="1" x14ac:dyDescent="0.25">
      <c r="B20" s="260"/>
      <c r="C20" s="225"/>
      <c r="D20" s="262"/>
      <c r="E20" s="229"/>
      <c r="F20" s="270"/>
      <c r="G20" s="268"/>
      <c r="H20" s="280"/>
      <c r="I20" s="166"/>
      <c r="J20" s="273"/>
      <c r="K20" s="285"/>
      <c r="L20" s="111"/>
      <c r="M20" s="61"/>
      <c r="N20" s="81" t="s">
        <v>44</v>
      </c>
      <c r="O20" s="49"/>
      <c r="P20" s="49" t="s">
        <v>50</v>
      </c>
      <c r="Q20" s="49" t="s">
        <v>51</v>
      </c>
      <c r="R20" s="49" t="s">
        <v>52</v>
      </c>
      <c r="S20" s="82" t="s">
        <v>53</v>
      </c>
      <c r="T20" s="73"/>
      <c r="U20" s="26">
        <v>8</v>
      </c>
      <c r="V20" s="137"/>
      <c r="W20" s="146" t="s">
        <v>673</v>
      </c>
      <c r="X20" s="162">
        <v>1</v>
      </c>
      <c r="Y20" s="209"/>
      <c r="Z20" s="207"/>
    </row>
    <row r="21" spans="2:26" s="23" customFormat="1" ht="115.5" customHeight="1" x14ac:dyDescent="0.25">
      <c r="B21" s="260"/>
      <c r="C21" s="225" t="s">
        <v>726</v>
      </c>
      <c r="D21" s="265" t="s">
        <v>54</v>
      </c>
      <c r="E21" s="266" t="s">
        <v>55</v>
      </c>
      <c r="F21" s="267" t="s">
        <v>56</v>
      </c>
      <c r="G21" s="268"/>
      <c r="H21" s="280"/>
      <c r="I21" s="166"/>
      <c r="J21" s="273"/>
      <c r="K21" s="285"/>
      <c r="L21" s="111"/>
      <c r="M21" s="61"/>
      <c r="N21" s="81" t="s">
        <v>44</v>
      </c>
      <c r="O21" s="49"/>
      <c r="P21" s="49" t="s">
        <v>727</v>
      </c>
      <c r="Q21" s="49" t="s">
        <v>51</v>
      </c>
      <c r="R21" s="49">
        <v>2</v>
      </c>
      <c r="S21" s="82" t="s">
        <v>57</v>
      </c>
      <c r="T21" s="73"/>
      <c r="U21" s="26">
        <v>8</v>
      </c>
      <c r="V21" s="137"/>
      <c r="W21" s="146" t="s">
        <v>673</v>
      </c>
      <c r="X21" s="162">
        <v>1</v>
      </c>
      <c r="Y21" s="209"/>
      <c r="Z21" s="207"/>
    </row>
    <row r="22" spans="2:26" s="23" customFormat="1" ht="115.5" customHeight="1" x14ac:dyDescent="0.25">
      <c r="B22" s="260"/>
      <c r="C22" s="225"/>
      <c r="D22" s="265"/>
      <c r="E22" s="266"/>
      <c r="F22" s="267"/>
      <c r="G22" s="268"/>
      <c r="H22" s="280"/>
      <c r="I22" s="166"/>
      <c r="J22" s="273"/>
      <c r="K22" s="285"/>
      <c r="L22" s="111"/>
      <c r="M22" s="61"/>
      <c r="N22" s="81" t="s">
        <v>44</v>
      </c>
      <c r="O22" s="49"/>
      <c r="P22" s="49" t="s">
        <v>727</v>
      </c>
      <c r="Q22" s="49" t="s">
        <v>51</v>
      </c>
      <c r="R22" s="49" t="s">
        <v>58</v>
      </c>
      <c r="S22" s="82" t="s">
        <v>59</v>
      </c>
      <c r="T22" s="73"/>
      <c r="U22" s="26">
        <v>8</v>
      </c>
      <c r="V22" s="137"/>
      <c r="W22" s="146" t="s">
        <v>673</v>
      </c>
      <c r="X22" s="162">
        <v>1</v>
      </c>
      <c r="Y22" s="209"/>
      <c r="Z22" s="207"/>
    </row>
    <row r="23" spans="2:26" s="23" customFormat="1" ht="115.5" customHeight="1" x14ac:dyDescent="0.25">
      <c r="B23" s="260"/>
      <c r="C23" s="225"/>
      <c r="D23" s="265"/>
      <c r="E23" s="266"/>
      <c r="F23" s="267"/>
      <c r="G23" s="268"/>
      <c r="H23" s="280"/>
      <c r="I23" s="166"/>
      <c r="J23" s="273"/>
      <c r="K23" s="285"/>
      <c r="L23" s="111"/>
      <c r="M23" s="61"/>
      <c r="N23" s="81" t="s">
        <v>44</v>
      </c>
      <c r="O23" s="49"/>
      <c r="P23" s="49" t="s">
        <v>60</v>
      </c>
      <c r="Q23" s="49" t="s">
        <v>51</v>
      </c>
      <c r="R23" s="49" t="s">
        <v>52</v>
      </c>
      <c r="S23" s="82" t="s">
        <v>61</v>
      </c>
      <c r="T23" s="73"/>
      <c r="U23" s="26">
        <v>8</v>
      </c>
      <c r="V23" s="137"/>
      <c r="W23" s="146">
        <v>0</v>
      </c>
      <c r="X23" s="35">
        <v>0</v>
      </c>
      <c r="Y23" s="209"/>
      <c r="Z23" s="207"/>
    </row>
    <row r="24" spans="2:26" s="23" customFormat="1" ht="115.5" customHeight="1" x14ac:dyDescent="0.25">
      <c r="B24" s="260"/>
      <c r="C24" s="225"/>
      <c r="D24" s="265"/>
      <c r="E24" s="266"/>
      <c r="F24" s="267"/>
      <c r="G24" s="268"/>
      <c r="H24" s="280"/>
      <c r="I24" s="166"/>
      <c r="J24" s="273"/>
      <c r="K24" s="285"/>
      <c r="L24" s="111"/>
      <c r="M24" s="61"/>
      <c r="N24" s="81" t="s">
        <v>44</v>
      </c>
      <c r="O24" s="49"/>
      <c r="P24" s="49" t="s">
        <v>60</v>
      </c>
      <c r="Q24" s="49" t="s">
        <v>51</v>
      </c>
      <c r="R24" s="49" t="s">
        <v>58</v>
      </c>
      <c r="S24" s="82" t="s">
        <v>62</v>
      </c>
      <c r="T24" s="73"/>
      <c r="U24" s="26">
        <v>8</v>
      </c>
      <c r="V24" s="137"/>
      <c r="W24" s="146">
        <v>1</v>
      </c>
      <c r="X24" s="162">
        <v>1</v>
      </c>
      <c r="Y24" s="209"/>
      <c r="Z24" s="207"/>
    </row>
    <row r="25" spans="2:26" s="23" customFormat="1" ht="174" customHeight="1" x14ac:dyDescent="0.25">
      <c r="B25" s="260"/>
      <c r="C25" s="225"/>
      <c r="D25" s="265"/>
      <c r="E25" s="266"/>
      <c r="F25" s="267"/>
      <c r="G25" s="268"/>
      <c r="H25" s="280"/>
      <c r="I25" s="166"/>
      <c r="J25" s="273"/>
      <c r="K25" s="285"/>
      <c r="L25" s="111"/>
      <c r="M25" s="61"/>
      <c r="N25" s="81" t="s">
        <v>44</v>
      </c>
      <c r="O25" s="49"/>
      <c r="P25" s="49" t="s">
        <v>60</v>
      </c>
      <c r="Q25" s="49" t="s">
        <v>63</v>
      </c>
      <c r="R25" s="49" t="s">
        <v>64</v>
      </c>
      <c r="S25" s="82" t="s">
        <v>728</v>
      </c>
      <c r="T25" s="73"/>
      <c r="U25" s="26">
        <v>8</v>
      </c>
      <c r="V25" s="137"/>
      <c r="W25" s="146">
        <v>2</v>
      </c>
      <c r="X25" s="162">
        <v>1</v>
      </c>
      <c r="Y25" s="209"/>
      <c r="Z25" s="207"/>
    </row>
    <row r="26" spans="2:26" s="23" customFormat="1" ht="160.5" customHeight="1" x14ac:dyDescent="0.25">
      <c r="B26" s="260"/>
      <c r="C26" s="225"/>
      <c r="D26" s="265"/>
      <c r="E26" s="266"/>
      <c r="F26" s="267"/>
      <c r="G26" s="268"/>
      <c r="H26" s="280"/>
      <c r="I26" s="166"/>
      <c r="J26" s="273"/>
      <c r="K26" s="286"/>
      <c r="L26" s="111"/>
      <c r="M26" s="61"/>
      <c r="N26" s="81" t="s">
        <v>44</v>
      </c>
      <c r="O26" s="49"/>
      <c r="P26" s="49" t="s">
        <v>60</v>
      </c>
      <c r="Q26" s="49" t="s">
        <v>65</v>
      </c>
      <c r="R26" s="49" t="s">
        <v>66</v>
      </c>
      <c r="S26" s="82" t="s">
        <v>67</v>
      </c>
      <c r="T26" s="73"/>
      <c r="U26" s="26">
        <v>8</v>
      </c>
      <c r="V26" s="137"/>
      <c r="W26" s="146" t="s">
        <v>673</v>
      </c>
      <c r="X26" s="162">
        <v>1</v>
      </c>
      <c r="Y26" s="209"/>
      <c r="Z26" s="207"/>
    </row>
    <row r="27" spans="2:26" s="23" customFormat="1" ht="201" customHeight="1" x14ac:dyDescent="0.25">
      <c r="B27" s="260"/>
      <c r="C27" s="225"/>
      <c r="D27" s="265"/>
      <c r="E27" s="266"/>
      <c r="F27" s="267"/>
      <c r="G27" s="268"/>
      <c r="H27" s="280"/>
      <c r="I27" s="110"/>
      <c r="J27" s="274" t="s">
        <v>68</v>
      </c>
      <c r="K27" s="284">
        <v>20</v>
      </c>
      <c r="L27" s="111"/>
      <c r="M27" s="60">
        <v>0.1</v>
      </c>
      <c r="N27" s="77" t="s">
        <v>27</v>
      </c>
      <c r="O27" s="1"/>
      <c r="P27" s="1" t="s">
        <v>28</v>
      </c>
      <c r="Q27" s="1" t="s">
        <v>69</v>
      </c>
      <c r="R27" s="144">
        <v>10</v>
      </c>
      <c r="S27" s="78" t="s">
        <v>30</v>
      </c>
      <c r="T27" s="74">
        <f>COUNTA(S27:S33)</f>
        <v>7</v>
      </c>
      <c r="U27" s="25">
        <v>32</v>
      </c>
      <c r="V27" s="132">
        <f>SUBTOTAL(9,U27:U33)</f>
        <v>118</v>
      </c>
      <c r="W27" s="146" t="s">
        <v>673</v>
      </c>
      <c r="X27" s="162">
        <v>1</v>
      </c>
      <c r="Y27" s="170">
        <f>AVERAGE(X27)</f>
        <v>1</v>
      </c>
      <c r="Z27" s="207">
        <f>AVERAGE(Y27:Y32)</f>
        <v>0.87037037037037035</v>
      </c>
    </row>
    <row r="28" spans="2:26" s="23" customFormat="1" ht="87.75" customHeight="1" x14ac:dyDescent="0.25">
      <c r="B28" s="260"/>
      <c r="C28" s="225"/>
      <c r="D28" s="265"/>
      <c r="E28" s="266"/>
      <c r="F28" s="267"/>
      <c r="G28" s="268"/>
      <c r="H28" s="280"/>
      <c r="I28" s="110"/>
      <c r="J28" s="275"/>
      <c r="K28" s="285"/>
      <c r="L28" s="111"/>
      <c r="M28" s="60"/>
      <c r="N28" s="79" t="s">
        <v>34</v>
      </c>
      <c r="O28" s="48"/>
      <c r="P28" s="48" t="s">
        <v>37</v>
      </c>
      <c r="Q28" s="48" t="s">
        <v>38</v>
      </c>
      <c r="R28" s="48">
        <v>5</v>
      </c>
      <c r="S28" s="80" t="s">
        <v>39</v>
      </c>
      <c r="T28" s="73"/>
      <c r="U28" s="25">
        <v>17</v>
      </c>
      <c r="V28" s="137"/>
      <c r="W28" s="146">
        <v>11</v>
      </c>
      <c r="X28" s="162">
        <v>1</v>
      </c>
      <c r="Y28" s="215">
        <f>AVERAGE(X28:X31)</f>
        <v>0.61111111111111116</v>
      </c>
      <c r="Z28" s="207"/>
    </row>
    <row r="29" spans="2:26" s="23" customFormat="1" ht="81" customHeight="1" x14ac:dyDescent="0.25">
      <c r="B29" s="260"/>
      <c r="C29" s="225"/>
      <c r="D29" s="265"/>
      <c r="E29" s="266"/>
      <c r="F29" s="267"/>
      <c r="G29" s="268"/>
      <c r="H29" s="280"/>
      <c r="I29" s="110"/>
      <c r="J29" s="275"/>
      <c r="K29" s="285"/>
      <c r="L29" s="111"/>
      <c r="M29" s="60"/>
      <c r="N29" s="79" t="s">
        <v>34</v>
      </c>
      <c r="O29" s="48"/>
      <c r="P29" s="48" t="s">
        <v>37</v>
      </c>
      <c r="Q29" s="48" t="s">
        <v>41</v>
      </c>
      <c r="R29" s="48">
        <v>1</v>
      </c>
      <c r="S29" s="80" t="s">
        <v>70</v>
      </c>
      <c r="T29" s="73"/>
      <c r="U29" s="25">
        <v>17</v>
      </c>
      <c r="V29" s="137"/>
      <c r="W29" s="146" t="s">
        <v>673</v>
      </c>
      <c r="X29" s="162">
        <v>1</v>
      </c>
      <c r="Y29" s="215"/>
      <c r="Z29" s="207"/>
    </row>
    <row r="30" spans="2:26" s="23" customFormat="1" ht="81" customHeight="1" x14ac:dyDescent="0.25">
      <c r="B30" s="260"/>
      <c r="C30" s="225"/>
      <c r="D30" s="265" t="s">
        <v>71</v>
      </c>
      <c r="E30" s="266" t="s">
        <v>72</v>
      </c>
      <c r="F30" s="267" t="s">
        <v>73</v>
      </c>
      <c r="G30" s="268"/>
      <c r="H30" s="280"/>
      <c r="I30" s="110"/>
      <c r="J30" s="275"/>
      <c r="K30" s="285"/>
      <c r="L30" s="111"/>
      <c r="M30" s="62"/>
      <c r="N30" s="79" t="s">
        <v>34</v>
      </c>
      <c r="O30" s="48"/>
      <c r="P30" s="48" t="s">
        <v>40</v>
      </c>
      <c r="Q30" s="48" t="s">
        <v>41</v>
      </c>
      <c r="R30" s="48">
        <v>36</v>
      </c>
      <c r="S30" s="80" t="s">
        <v>42</v>
      </c>
      <c r="T30" s="73"/>
      <c r="U30" s="25">
        <v>17</v>
      </c>
      <c r="V30" s="137"/>
      <c r="W30" s="146">
        <v>2</v>
      </c>
      <c r="X30" s="161">
        <v>0.22222222222222221</v>
      </c>
      <c r="Y30" s="215"/>
      <c r="Z30" s="207"/>
    </row>
    <row r="31" spans="2:26" s="23" customFormat="1" ht="81" customHeight="1" x14ac:dyDescent="0.25">
      <c r="B31" s="260"/>
      <c r="C31" s="225"/>
      <c r="D31" s="265"/>
      <c r="E31" s="266"/>
      <c r="F31" s="267"/>
      <c r="G31" s="268"/>
      <c r="H31" s="280"/>
      <c r="I31" s="110"/>
      <c r="J31" s="275"/>
      <c r="K31" s="285"/>
      <c r="L31" s="111"/>
      <c r="M31" s="60"/>
      <c r="N31" s="79" t="s">
        <v>34</v>
      </c>
      <c r="O31" s="48"/>
      <c r="P31" s="48" t="s">
        <v>40</v>
      </c>
      <c r="Q31" s="48" t="s">
        <v>41</v>
      </c>
      <c r="R31" s="48">
        <v>36</v>
      </c>
      <c r="S31" s="80" t="s">
        <v>43</v>
      </c>
      <c r="T31" s="73"/>
      <c r="U31" s="25">
        <v>17</v>
      </c>
      <c r="V31" s="137"/>
      <c r="W31" s="146">
        <v>2</v>
      </c>
      <c r="X31" s="161">
        <v>0.22222222222222221</v>
      </c>
      <c r="Y31" s="215"/>
      <c r="Z31" s="207"/>
    </row>
    <row r="32" spans="2:26" s="23" customFormat="1" ht="161.25" customHeight="1" x14ac:dyDescent="0.25">
      <c r="B32" s="260"/>
      <c r="C32" s="225"/>
      <c r="D32" s="265"/>
      <c r="E32" s="266"/>
      <c r="F32" s="267"/>
      <c r="G32" s="268"/>
      <c r="H32" s="280"/>
      <c r="I32" s="110"/>
      <c r="J32" s="272"/>
      <c r="K32" s="286"/>
      <c r="L32" s="111"/>
      <c r="M32" s="63"/>
      <c r="N32" s="81" t="s">
        <v>44</v>
      </c>
      <c r="O32" s="49"/>
      <c r="P32" s="49" t="s">
        <v>44</v>
      </c>
      <c r="Q32" s="49" t="s">
        <v>65</v>
      </c>
      <c r="R32" s="49">
        <v>6</v>
      </c>
      <c r="S32" s="82" t="s">
        <v>79</v>
      </c>
      <c r="T32" s="73"/>
      <c r="U32" s="25"/>
      <c r="V32" s="137"/>
      <c r="W32" s="146">
        <v>1</v>
      </c>
      <c r="X32" s="162">
        <v>1</v>
      </c>
      <c r="Y32" s="170">
        <f>AVERAGE(X32)</f>
        <v>1</v>
      </c>
      <c r="Z32" s="207"/>
    </row>
    <row r="33" spans="2:26" s="23" customFormat="1" ht="216" customHeight="1" x14ac:dyDescent="0.25">
      <c r="B33" s="260"/>
      <c r="C33" s="225"/>
      <c r="D33" s="265"/>
      <c r="E33" s="266"/>
      <c r="F33" s="267"/>
      <c r="G33" s="268"/>
      <c r="H33" s="280"/>
      <c r="I33" s="110"/>
      <c r="J33" s="274" t="s">
        <v>74</v>
      </c>
      <c r="K33" s="284">
        <v>20</v>
      </c>
      <c r="L33" s="111"/>
      <c r="M33" s="63">
        <v>0.04</v>
      </c>
      <c r="N33" s="77" t="s">
        <v>27</v>
      </c>
      <c r="O33" s="1"/>
      <c r="P33" s="1" t="s">
        <v>31</v>
      </c>
      <c r="Q33" s="1" t="s">
        <v>32</v>
      </c>
      <c r="R33" s="1">
        <v>1</v>
      </c>
      <c r="S33" s="78" t="s">
        <v>729</v>
      </c>
      <c r="T33" s="74">
        <f>COUNTA(S33:S40)</f>
        <v>8</v>
      </c>
      <c r="U33" s="25">
        <v>18</v>
      </c>
      <c r="V33" s="132">
        <f>SUBTOTAL(9,U33:U40)</f>
        <v>100</v>
      </c>
      <c r="W33" s="146">
        <v>0.24990000000000001</v>
      </c>
      <c r="X33" s="161">
        <v>0.99960000000000104</v>
      </c>
      <c r="Y33" s="208">
        <f>AVERAGE(X33:X35)</f>
        <v>0.99973333333333392</v>
      </c>
      <c r="Z33" s="207">
        <f>AVERAGE(Y33:Y40)</f>
        <v>0.88694814814814837</v>
      </c>
    </row>
    <row r="34" spans="2:26" s="23" customFormat="1" ht="216.75" customHeight="1" x14ac:dyDescent="0.25">
      <c r="B34" s="260"/>
      <c r="C34" s="225"/>
      <c r="D34" s="265"/>
      <c r="E34" s="266"/>
      <c r="F34" s="267"/>
      <c r="G34" s="268"/>
      <c r="H34" s="280"/>
      <c r="I34" s="110"/>
      <c r="J34" s="275"/>
      <c r="K34" s="285"/>
      <c r="L34" s="111"/>
      <c r="M34" s="60">
        <v>0.2</v>
      </c>
      <c r="N34" s="77" t="s">
        <v>27</v>
      </c>
      <c r="O34" s="1"/>
      <c r="P34" s="1" t="s">
        <v>28</v>
      </c>
      <c r="Q34" s="1" t="s">
        <v>32</v>
      </c>
      <c r="R34" s="144">
        <v>10</v>
      </c>
      <c r="S34" s="78" t="s">
        <v>30</v>
      </c>
      <c r="U34" s="25">
        <v>10</v>
      </c>
      <c r="W34" s="146" t="s">
        <v>673</v>
      </c>
      <c r="X34" s="162">
        <v>1</v>
      </c>
      <c r="Y34" s="208"/>
      <c r="Z34" s="207"/>
    </row>
    <row r="35" spans="2:26" s="23" customFormat="1" ht="214.5" customHeight="1" x14ac:dyDescent="0.25">
      <c r="B35" s="260"/>
      <c r="C35" s="225"/>
      <c r="D35" s="265"/>
      <c r="E35" s="266"/>
      <c r="F35" s="267"/>
      <c r="G35" s="268"/>
      <c r="H35" s="280"/>
      <c r="I35" s="110"/>
      <c r="J35" s="275"/>
      <c r="K35" s="285"/>
      <c r="L35" s="111"/>
      <c r="M35" s="60">
        <v>0.04</v>
      </c>
      <c r="N35" s="77" t="s">
        <v>27</v>
      </c>
      <c r="O35" s="1"/>
      <c r="P35" s="1" t="s">
        <v>31</v>
      </c>
      <c r="Q35" s="1" t="s">
        <v>32</v>
      </c>
      <c r="R35" s="1">
        <v>1</v>
      </c>
      <c r="S35" s="78" t="s">
        <v>729</v>
      </c>
      <c r="T35" s="72"/>
      <c r="U35" s="25">
        <v>10</v>
      </c>
      <c r="V35" s="137"/>
      <c r="W35" s="146">
        <v>0.24990000000000001</v>
      </c>
      <c r="X35" s="161">
        <v>0.99960000000000104</v>
      </c>
      <c r="Y35" s="208"/>
      <c r="Z35" s="207"/>
    </row>
    <row r="36" spans="2:26" s="23" customFormat="1" ht="102.75" customHeight="1" x14ac:dyDescent="0.25">
      <c r="B36" s="260"/>
      <c r="C36" s="225"/>
      <c r="D36" s="265"/>
      <c r="E36" s="266"/>
      <c r="F36" s="267"/>
      <c r="G36" s="268"/>
      <c r="H36" s="280"/>
      <c r="I36" s="110"/>
      <c r="J36" s="275"/>
      <c r="K36" s="285"/>
      <c r="L36" s="111"/>
      <c r="M36" s="60"/>
      <c r="N36" s="79" t="s">
        <v>34</v>
      </c>
      <c r="O36" s="48"/>
      <c r="P36" s="48" t="s">
        <v>37</v>
      </c>
      <c r="Q36" s="48" t="s">
        <v>38</v>
      </c>
      <c r="R36" s="48">
        <v>5</v>
      </c>
      <c r="S36" s="80" t="s">
        <v>39</v>
      </c>
      <c r="T36" s="73"/>
      <c r="U36" s="25">
        <v>8</v>
      </c>
      <c r="V36" s="137"/>
      <c r="W36" s="146">
        <v>11</v>
      </c>
      <c r="X36" s="161">
        <v>1.2</v>
      </c>
      <c r="Y36" s="215">
        <f>AVERAGE(X36:X39)</f>
        <v>0.6611111111111112</v>
      </c>
      <c r="Z36" s="207"/>
    </row>
    <row r="37" spans="2:26" s="23" customFormat="1" ht="102.75" customHeight="1" x14ac:dyDescent="0.25">
      <c r="B37" s="260"/>
      <c r="C37" s="225"/>
      <c r="D37" s="265"/>
      <c r="E37" s="266"/>
      <c r="F37" s="267"/>
      <c r="G37" s="268"/>
      <c r="H37" s="280"/>
      <c r="I37" s="110"/>
      <c r="J37" s="275"/>
      <c r="K37" s="285"/>
      <c r="L37" s="111"/>
      <c r="M37" s="60"/>
      <c r="N37" s="79" t="s">
        <v>34</v>
      </c>
      <c r="O37" s="48"/>
      <c r="P37" s="48" t="s">
        <v>37</v>
      </c>
      <c r="Q37" s="48" t="s">
        <v>41</v>
      </c>
      <c r="R37" s="48">
        <v>1</v>
      </c>
      <c r="S37" s="80" t="s">
        <v>70</v>
      </c>
      <c r="T37" s="73"/>
      <c r="U37" s="25">
        <v>8</v>
      </c>
      <c r="V37" s="137"/>
      <c r="W37" s="146" t="s">
        <v>673</v>
      </c>
      <c r="X37" s="162">
        <v>1</v>
      </c>
      <c r="Y37" s="215"/>
      <c r="Z37" s="207"/>
    </row>
    <row r="38" spans="2:26" s="23" customFormat="1" ht="102.75" customHeight="1" x14ac:dyDescent="0.25">
      <c r="B38" s="260"/>
      <c r="C38" s="225"/>
      <c r="D38" s="265"/>
      <c r="E38" s="266"/>
      <c r="F38" s="267"/>
      <c r="G38" s="268"/>
      <c r="H38" s="280"/>
      <c r="I38" s="110"/>
      <c r="J38" s="275"/>
      <c r="K38" s="285"/>
      <c r="L38" s="111"/>
      <c r="M38" s="60"/>
      <c r="N38" s="79" t="s">
        <v>34</v>
      </c>
      <c r="O38" s="48"/>
      <c r="P38" s="48" t="s">
        <v>40</v>
      </c>
      <c r="Q38" s="48" t="s">
        <v>41</v>
      </c>
      <c r="R38" s="48">
        <v>36</v>
      </c>
      <c r="S38" s="80" t="s">
        <v>42</v>
      </c>
      <c r="T38" s="73"/>
      <c r="U38" s="25">
        <v>8</v>
      </c>
      <c r="V38" s="137"/>
      <c r="W38" s="146">
        <v>2</v>
      </c>
      <c r="X38" s="161">
        <v>0.22222222222222221</v>
      </c>
      <c r="Y38" s="215"/>
      <c r="Z38" s="207"/>
    </row>
    <row r="39" spans="2:26" s="23" customFormat="1" ht="102.75" customHeight="1" x14ac:dyDescent="0.25">
      <c r="B39" s="260"/>
      <c r="C39" s="225" t="s">
        <v>75</v>
      </c>
      <c r="D39" s="247" t="s">
        <v>76</v>
      </c>
      <c r="E39" s="225" t="s">
        <v>77</v>
      </c>
      <c r="F39" s="264" t="s">
        <v>78</v>
      </c>
      <c r="G39" s="268"/>
      <c r="H39" s="280"/>
      <c r="I39" s="110"/>
      <c r="J39" s="275"/>
      <c r="K39" s="285"/>
      <c r="L39" s="111"/>
      <c r="M39" s="60"/>
      <c r="N39" s="79" t="s">
        <v>34</v>
      </c>
      <c r="O39" s="48"/>
      <c r="P39" s="48" t="s">
        <v>40</v>
      </c>
      <c r="Q39" s="48" t="s">
        <v>41</v>
      </c>
      <c r="R39" s="48">
        <v>36</v>
      </c>
      <c r="S39" s="80" t="s">
        <v>43</v>
      </c>
      <c r="T39" s="73"/>
      <c r="U39" s="25">
        <v>8</v>
      </c>
      <c r="V39" s="137"/>
      <c r="W39" s="146">
        <v>2</v>
      </c>
      <c r="X39" s="161">
        <v>0.22222222222222221</v>
      </c>
      <c r="Y39" s="215"/>
      <c r="Z39" s="207"/>
    </row>
    <row r="40" spans="2:26" s="23" customFormat="1" ht="170.25" customHeight="1" x14ac:dyDescent="0.25">
      <c r="B40" s="260"/>
      <c r="C40" s="225"/>
      <c r="D40" s="247"/>
      <c r="E40" s="225"/>
      <c r="F40" s="264"/>
      <c r="G40" s="268"/>
      <c r="H40" s="280"/>
      <c r="I40" s="110"/>
      <c r="J40" s="272"/>
      <c r="K40" s="286"/>
      <c r="L40" s="111"/>
      <c r="M40" s="61"/>
      <c r="N40" s="81" t="s">
        <v>44</v>
      </c>
      <c r="O40" s="49"/>
      <c r="P40" s="49" t="s">
        <v>60</v>
      </c>
      <c r="Q40" s="49" t="s">
        <v>65</v>
      </c>
      <c r="R40" s="49">
        <v>6</v>
      </c>
      <c r="S40" s="82" t="s">
        <v>79</v>
      </c>
      <c r="T40" s="73"/>
      <c r="U40" s="27">
        <v>30</v>
      </c>
      <c r="V40" s="137"/>
      <c r="W40" s="146">
        <v>1</v>
      </c>
      <c r="X40" s="162">
        <v>1</v>
      </c>
      <c r="Y40" s="170">
        <f>AVERAGE(X40)</f>
        <v>1</v>
      </c>
      <c r="Z40" s="207"/>
    </row>
    <row r="41" spans="2:26" s="23" customFormat="1" ht="102.75" customHeight="1" x14ac:dyDescent="0.25">
      <c r="B41" s="260"/>
      <c r="C41" s="225"/>
      <c r="D41" s="247"/>
      <c r="E41" s="225"/>
      <c r="F41" s="264"/>
      <c r="G41" s="268"/>
      <c r="H41" s="280"/>
      <c r="I41" s="110"/>
      <c r="J41" s="274" t="s">
        <v>80</v>
      </c>
      <c r="K41" s="284">
        <v>20</v>
      </c>
      <c r="L41" s="111"/>
      <c r="M41" s="64">
        <v>2.2200000000000001E-2</v>
      </c>
      <c r="N41" s="77" t="s">
        <v>27</v>
      </c>
      <c r="O41" s="1"/>
      <c r="P41" s="1" t="s">
        <v>730</v>
      </c>
      <c r="Q41" s="1" t="s">
        <v>81</v>
      </c>
      <c r="R41" s="1">
        <v>0.9</v>
      </c>
      <c r="S41" s="78" t="s">
        <v>82</v>
      </c>
      <c r="T41" s="74">
        <f>COUNTA(S41:S58)</f>
        <v>18</v>
      </c>
      <c r="U41" s="25">
        <v>3</v>
      </c>
      <c r="V41" s="132">
        <f>SUBTOTAL(9,U41:U58)</f>
        <v>100</v>
      </c>
      <c r="W41" s="103">
        <v>13</v>
      </c>
      <c r="X41" s="162">
        <v>1</v>
      </c>
      <c r="Y41" s="215">
        <f>AVERAGE(X41:X51)</f>
        <v>0.36363636363636365</v>
      </c>
      <c r="Z41" s="207">
        <f>AVERAGE(Y41:Y58)</f>
        <v>0.89090909090909087</v>
      </c>
    </row>
    <row r="42" spans="2:26" s="23" customFormat="1" ht="152.25" customHeight="1" x14ac:dyDescent="0.25">
      <c r="B42" s="260"/>
      <c r="C42" s="225"/>
      <c r="D42" s="247"/>
      <c r="E42" s="225"/>
      <c r="F42" s="264"/>
      <c r="G42" s="268"/>
      <c r="H42" s="280"/>
      <c r="I42" s="110"/>
      <c r="J42" s="275"/>
      <c r="K42" s="285"/>
      <c r="L42" s="111"/>
      <c r="M42" s="64">
        <v>2.8500000000000001E-2</v>
      </c>
      <c r="N42" s="77" t="s">
        <v>27</v>
      </c>
      <c r="O42" s="1"/>
      <c r="P42" s="1" t="s">
        <v>730</v>
      </c>
      <c r="Q42" s="1" t="s">
        <v>83</v>
      </c>
      <c r="R42" s="1">
        <v>0.8</v>
      </c>
      <c r="S42" s="78" t="s">
        <v>84</v>
      </c>
      <c r="T42" s="72"/>
      <c r="U42" s="25">
        <v>2</v>
      </c>
      <c r="V42" s="137"/>
      <c r="W42" s="146">
        <v>7</v>
      </c>
      <c r="X42" s="162">
        <v>1</v>
      </c>
      <c r="Y42" s="215"/>
      <c r="Z42" s="207"/>
    </row>
    <row r="43" spans="2:26" s="23" customFormat="1" ht="102.75" customHeight="1" x14ac:dyDescent="0.25">
      <c r="B43" s="260"/>
      <c r="C43" s="225"/>
      <c r="D43" s="247"/>
      <c r="E43" s="225"/>
      <c r="F43" s="264"/>
      <c r="G43" s="268"/>
      <c r="H43" s="280"/>
      <c r="I43" s="110"/>
      <c r="J43" s="275"/>
      <c r="K43" s="285"/>
      <c r="L43" s="111"/>
      <c r="M43" s="64">
        <v>4.2799999999999998E-2</v>
      </c>
      <c r="N43" s="77" t="s">
        <v>27</v>
      </c>
      <c r="O43" s="1"/>
      <c r="P43" s="1" t="s">
        <v>730</v>
      </c>
      <c r="Q43" s="1" t="s">
        <v>85</v>
      </c>
      <c r="R43" s="1">
        <v>1</v>
      </c>
      <c r="S43" s="78" t="s">
        <v>86</v>
      </c>
      <c r="T43" s="72"/>
      <c r="U43" s="25">
        <v>2</v>
      </c>
      <c r="V43" s="137"/>
      <c r="W43" s="146">
        <v>16</v>
      </c>
      <c r="X43" s="162">
        <v>1</v>
      </c>
      <c r="Y43" s="215"/>
      <c r="Z43" s="207"/>
    </row>
    <row r="44" spans="2:26" s="23" customFormat="1" ht="102.75" customHeight="1" x14ac:dyDescent="0.25">
      <c r="B44" s="260"/>
      <c r="C44" s="225"/>
      <c r="D44" s="247"/>
      <c r="E44" s="225"/>
      <c r="F44" s="264"/>
      <c r="G44" s="268"/>
      <c r="H44" s="280"/>
      <c r="I44" s="110"/>
      <c r="J44" s="275"/>
      <c r="K44" s="285"/>
      <c r="L44" s="111"/>
      <c r="M44" s="65">
        <v>2.7699999999999999E-2</v>
      </c>
      <c r="N44" s="77" t="s">
        <v>27</v>
      </c>
      <c r="O44" s="1"/>
      <c r="P44" s="1" t="s">
        <v>730</v>
      </c>
      <c r="Q44" s="1" t="s">
        <v>87</v>
      </c>
      <c r="R44" s="1">
        <v>1</v>
      </c>
      <c r="S44" s="78" t="s">
        <v>88</v>
      </c>
      <c r="T44" s="72"/>
      <c r="U44" s="25">
        <v>3</v>
      </c>
      <c r="V44" s="137"/>
      <c r="W44" s="146">
        <v>15</v>
      </c>
      <c r="X44" s="162">
        <v>1</v>
      </c>
      <c r="Y44" s="215"/>
      <c r="Z44" s="207"/>
    </row>
    <row r="45" spans="2:26" s="23" customFormat="1" ht="116.25" customHeight="1" x14ac:dyDescent="0.25">
      <c r="B45" s="260"/>
      <c r="C45" s="225"/>
      <c r="D45" s="247"/>
      <c r="E45" s="225"/>
      <c r="F45" s="264"/>
      <c r="G45" s="268"/>
      <c r="H45" s="280"/>
      <c r="I45" s="110"/>
      <c r="J45" s="275"/>
      <c r="K45" s="285"/>
      <c r="L45" s="111"/>
      <c r="M45" s="66">
        <v>2.5000000000000001E-2</v>
      </c>
      <c r="N45" s="77" t="s">
        <v>27</v>
      </c>
      <c r="O45" s="1"/>
      <c r="P45" s="1" t="s">
        <v>730</v>
      </c>
      <c r="Q45" s="1" t="s">
        <v>89</v>
      </c>
      <c r="R45" s="1">
        <v>0.8</v>
      </c>
      <c r="S45" s="78" t="s">
        <v>90</v>
      </c>
      <c r="T45" s="72"/>
      <c r="U45" s="25">
        <v>3</v>
      </c>
      <c r="V45" s="137"/>
      <c r="W45" s="146">
        <v>0</v>
      </c>
      <c r="X45" s="35">
        <v>0</v>
      </c>
      <c r="Y45" s="215"/>
      <c r="Z45" s="207"/>
    </row>
    <row r="46" spans="2:26" s="23" customFormat="1" ht="102.75" customHeight="1" x14ac:dyDescent="0.25">
      <c r="B46" s="260"/>
      <c r="C46" s="225"/>
      <c r="D46" s="247"/>
      <c r="E46" s="225"/>
      <c r="F46" s="264"/>
      <c r="G46" s="268"/>
      <c r="H46" s="280"/>
      <c r="I46" s="110"/>
      <c r="J46" s="275"/>
      <c r="K46" s="285"/>
      <c r="L46" s="111"/>
      <c r="M46" s="66" t="s">
        <v>91</v>
      </c>
      <c r="N46" s="77" t="s">
        <v>27</v>
      </c>
      <c r="O46" s="1"/>
      <c r="P46" s="1" t="s">
        <v>730</v>
      </c>
      <c r="Q46" s="1" t="s">
        <v>92</v>
      </c>
      <c r="R46" s="1">
        <v>0.8</v>
      </c>
      <c r="S46" s="78" t="s">
        <v>93</v>
      </c>
      <c r="T46" s="72"/>
      <c r="U46" s="25">
        <v>2</v>
      </c>
      <c r="V46" s="137"/>
      <c r="W46" s="146">
        <v>0</v>
      </c>
      <c r="X46" s="35">
        <v>0</v>
      </c>
      <c r="Y46" s="215"/>
      <c r="Z46" s="207"/>
    </row>
    <row r="47" spans="2:26" s="23" customFormat="1" ht="159" customHeight="1" x14ac:dyDescent="0.25">
      <c r="B47" s="260"/>
      <c r="C47" s="225"/>
      <c r="D47" s="247"/>
      <c r="E47" s="225"/>
      <c r="F47" s="264"/>
      <c r="G47" s="268"/>
      <c r="H47" s="280"/>
      <c r="I47" s="110"/>
      <c r="J47" s="275"/>
      <c r="K47" s="285"/>
      <c r="L47" s="111"/>
      <c r="M47" s="66" t="s">
        <v>91</v>
      </c>
      <c r="N47" s="77" t="s">
        <v>27</v>
      </c>
      <c r="O47" s="1"/>
      <c r="P47" s="1" t="s">
        <v>730</v>
      </c>
      <c r="Q47" s="1" t="s">
        <v>83</v>
      </c>
      <c r="R47" s="1">
        <v>0.8</v>
      </c>
      <c r="S47" s="78" t="s">
        <v>94</v>
      </c>
      <c r="T47" s="72"/>
      <c r="U47" s="25">
        <v>2</v>
      </c>
      <c r="V47" s="137"/>
      <c r="W47" s="146">
        <v>0</v>
      </c>
      <c r="X47" s="35">
        <v>0</v>
      </c>
      <c r="Y47" s="215"/>
      <c r="Z47" s="207"/>
    </row>
    <row r="48" spans="2:26" s="23" customFormat="1" ht="102.75" customHeight="1" x14ac:dyDescent="0.25">
      <c r="B48" s="260"/>
      <c r="C48" s="225" t="s">
        <v>95</v>
      </c>
      <c r="D48" s="247" t="s">
        <v>731</v>
      </c>
      <c r="E48" s="225" t="s">
        <v>96</v>
      </c>
      <c r="F48" s="264" t="s">
        <v>732</v>
      </c>
      <c r="G48" s="268"/>
      <c r="H48" s="280"/>
      <c r="I48" s="110"/>
      <c r="J48" s="275"/>
      <c r="K48" s="285"/>
      <c r="L48" s="111"/>
      <c r="M48" s="66" t="s">
        <v>91</v>
      </c>
      <c r="N48" s="77" t="s">
        <v>27</v>
      </c>
      <c r="O48" s="1"/>
      <c r="P48" s="1" t="s">
        <v>730</v>
      </c>
      <c r="Q48" s="1" t="s">
        <v>97</v>
      </c>
      <c r="R48" s="1">
        <v>0.8</v>
      </c>
      <c r="S48" s="78" t="s">
        <v>98</v>
      </c>
      <c r="T48" s="72"/>
      <c r="U48" s="25">
        <v>2</v>
      </c>
      <c r="V48" s="137"/>
      <c r="W48" s="146">
        <v>0</v>
      </c>
      <c r="X48" s="35">
        <v>0</v>
      </c>
      <c r="Y48" s="215"/>
      <c r="Z48" s="207"/>
    </row>
    <row r="49" spans="2:26" s="23" customFormat="1" ht="102.75" customHeight="1" x14ac:dyDescent="0.25">
      <c r="B49" s="260"/>
      <c r="C49" s="225"/>
      <c r="D49" s="247"/>
      <c r="E49" s="225"/>
      <c r="F49" s="264"/>
      <c r="G49" s="268"/>
      <c r="H49" s="280"/>
      <c r="I49" s="110"/>
      <c r="J49" s="275"/>
      <c r="K49" s="285"/>
      <c r="L49" s="111"/>
      <c r="M49" s="65">
        <v>1.6E-2</v>
      </c>
      <c r="N49" s="77" t="s">
        <v>27</v>
      </c>
      <c r="O49" s="1"/>
      <c r="P49" s="1" t="s">
        <v>730</v>
      </c>
      <c r="Q49" s="1" t="s">
        <v>99</v>
      </c>
      <c r="R49" s="1">
        <v>0.7</v>
      </c>
      <c r="S49" s="78" t="s">
        <v>100</v>
      </c>
      <c r="T49" s="72"/>
      <c r="U49" s="25">
        <v>2</v>
      </c>
      <c r="V49" s="137"/>
      <c r="W49" s="146">
        <v>0</v>
      </c>
      <c r="X49" s="35">
        <v>0</v>
      </c>
      <c r="Y49" s="215"/>
      <c r="Z49" s="207"/>
    </row>
    <row r="50" spans="2:26" s="23" customFormat="1" ht="102.75" customHeight="1" x14ac:dyDescent="0.25">
      <c r="B50" s="260"/>
      <c r="C50" s="225"/>
      <c r="D50" s="247"/>
      <c r="E50" s="225"/>
      <c r="F50" s="264"/>
      <c r="G50" s="268"/>
      <c r="H50" s="280"/>
      <c r="I50" s="110"/>
      <c r="J50" s="275"/>
      <c r="K50" s="285"/>
      <c r="L50" s="111"/>
      <c r="M50" s="65">
        <v>2.2200000000000001E-2</v>
      </c>
      <c r="N50" s="77" t="s">
        <v>27</v>
      </c>
      <c r="O50" s="1"/>
      <c r="P50" s="1" t="s">
        <v>730</v>
      </c>
      <c r="Q50" s="1" t="s">
        <v>101</v>
      </c>
      <c r="R50" s="1">
        <v>0.5</v>
      </c>
      <c r="S50" s="78" t="s">
        <v>102</v>
      </c>
      <c r="T50" s="72"/>
      <c r="U50" s="25">
        <v>2</v>
      </c>
      <c r="V50" s="137"/>
      <c r="W50" s="146">
        <v>0</v>
      </c>
      <c r="X50" s="35">
        <v>0</v>
      </c>
      <c r="Y50" s="215"/>
      <c r="Z50" s="207"/>
    </row>
    <row r="51" spans="2:26" s="23" customFormat="1" ht="125.25" customHeight="1" x14ac:dyDescent="0.25">
      <c r="B51" s="260"/>
      <c r="C51" s="225"/>
      <c r="D51" s="247"/>
      <c r="E51" s="225"/>
      <c r="F51" s="264"/>
      <c r="G51" s="268"/>
      <c r="H51" s="280"/>
      <c r="I51" s="110"/>
      <c r="J51" s="275"/>
      <c r="K51" s="285"/>
      <c r="L51" s="111"/>
      <c r="M51" s="65">
        <v>2.7699999999999999E-2</v>
      </c>
      <c r="N51" s="77" t="s">
        <v>27</v>
      </c>
      <c r="O51" s="1"/>
      <c r="P51" s="1" t="s">
        <v>730</v>
      </c>
      <c r="Q51" s="1" t="s">
        <v>103</v>
      </c>
      <c r="R51" s="1">
        <v>0.8</v>
      </c>
      <c r="S51" s="78" t="s">
        <v>104</v>
      </c>
      <c r="T51" s="72"/>
      <c r="U51" s="25">
        <v>2</v>
      </c>
      <c r="V51" s="137"/>
      <c r="W51" s="146">
        <v>0</v>
      </c>
      <c r="X51" s="35">
        <v>0</v>
      </c>
      <c r="Y51" s="215"/>
      <c r="Z51" s="207"/>
    </row>
    <row r="52" spans="2:26" s="23" customFormat="1" ht="102.75" customHeight="1" x14ac:dyDescent="0.25">
      <c r="B52" s="260"/>
      <c r="C52" s="225"/>
      <c r="D52" s="247"/>
      <c r="E52" s="225"/>
      <c r="F52" s="264"/>
      <c r="G52" s="268"/>
      <c r="H52" s="280"/>
      <c r="I52" s="110"/>
      <c r="J52" s="275"/>
      <c r="K52" s="285"/>
      <c r="L52" s="111"/>
      <c r="M52" s="60">
        <v>0.8</v>
      </c>
      <c r="N52" s="79" t="s">
        <v>34</v>
      </c>
      <c r="O52" s="48"/>
      <c r="P52" s="48" t="s">
        <v>721</v>
      </c>
      <c r="Q52" s="48" t="s">
        <v>35</v>
      </c>
      <c r="R52" s="48">
        <v>2</v>
      </c>
      <c r="S52" s="80" t="s">
        <v>36</v>
      </c>
      <c r="T52" s="73"/>
      <c r="U52" s="25">
        <v>5</v>
      </c>
      <c r="V52" s="137"/>
      <c r="W52" s="146">
        <v>0</v>
      </c>
      <c r="X52" s="35">
        <v>0</v>
      </c>
      <c r="Y52" s="208">
        <v>1.2</v>
      </c>
      <c r="Z52" s="207"/>
    </row>
    <row r="53" spans="2:26" s="23" customFormat="1" ht="102.75" customHeight="1" x14ac:dyDescent="0.25">
      <c r="B53" s="260"/>
      <c r="C53" s="225"/>
      <c r="D53" s="247"/>
      <c r="E53" s="225"/>
      <c r="F53" s="264"/>
      <c r="G53" s="268"/>
      <c r="H53" s="280"/>
      <c r="I53" s="110"/>
      <c r="J53" s="275"/>
      <c r="K53" s="285"/>
      <c r="L53" s="111"/>
      <c r="M53" s="60"/>
      <c r="N53" s="79" t="s">
        <v>34</v>
      </c>
      <c r="O53" s="48"/>
      <c r="P53" s="48" t="s">
        <v>37</v>
      </c>
      <c r="Q53" s="48" t="s">
        <v>105</v>
      </c>
      <c r="R53" s="48">
        <v>10</v>
      </c>
      <c r="S53" s="80" t="s">
        <v>106</v>
      </c>
      <c r="T53" s="73"/>
      <c r="U53" s="25">
        <v>5</v>
      </c>
      <c r="V53" s="137"/>
      <c r="W53" s="146">
        <v>43</v>
      </c>
      <c r="X53" s="161">
        <v>1.2</v>
      </c>
      <c r="Y53" s="208"/>
      <c r="Z53" s="207"/>
    </row>
    <row r="54" spans="2:26" s="23" customFormat="1" ht="102.75" customHeight="1" x14ac:dyDescent="0.25">
      <c r="B54" s="260"/>
      <c r="C54" s="225"/>
      <c r="D54" s="247"/>
      <c r="E54" s="225"/>
      <c r="F54" s="264"/>
      <c r="G54" s="268"/>
      <c r="H54" s="280"/>
      <c r="I54" s="110"/>
      <c r="J54" s="275"/>
      <c r="K54" s="285"/>
      <c r="L54" s="111"/>
      <c r="M54" s="60"/>
      <c r="N54" s="79" t="s">
        <v>34</v>
      </c>
      <c r="O54" s="48"/>
      <c r="P54" s="48" t="s">
        <v>37</v>
      </c>
      <c r="Q54" s="48" t="s">
        <v>38</v>
      </c>
      <c r="R54" s="48">
        <v>5</v>
      </c>
      <c r="S54" s="80" t="s">
        <v>39</v>
      </c>
      <c r="T54" s="73"/>
      <c r="U54" s="25">
        <v>5</v>
      </c>
      <c r="V54" s="137"/>
      <c r="W54" s="146">
        <v>11</v>
      </c>
      <c r="X54" s="161">
        <v>1.2</v>
      </c>
      <c r="Y54" s="208"/>
      <c r="Z54" s="207"/>
    </row>
    <row r="55" spans="2:26" s="23" customFormat="1" ht="102.75" customHeight="1" x14ac:dyDescent="0.25">
      <c r="B55" s="260"/>
      <c r="C55" s="225"/>
      <c r="D55" s="247"/>
      <c r="E55" s="225"/>
      <c r="F55" s="264"/>
      <c r="G55" s="268"/>
      <c r="H55" s="280"/>
      <c r="I55" s="110"/>
      <c r="J55" s="275"/>
      <c r="K55" s="285"/>
      <c r="L55" s="111"/>
      <c r="M55" s="60">
        <v>1</v>
      </c>
      <c r="N55" s="83" t="s">
        <v>107</v>
      </c>
      <c r="O55" s="50" t="s">
        <v>108</v>
      </c>
      <c r="P55" s="50" t="s">
        <v>109</v>
      </c>
      <c r="Q55" s="50" t="s">
        <v>110</v>
      </c>
      <c r="R55" s="50">
        <v>0.6</v>
      </c>
      <c r="S55" s="84" t="s">
        <v>111</v>
      </c>
      <c r="T55" s="73"/>
      <c r="U55" s="25">
        <v>20</v>
      </c>
      <c r="V55" s="137"/>
      <c r="W55" s="146" t="s">
        <v>673</v>
      </c>
      <c r="X55" s="162">
        <v>1</v>
      </c>
      <c r="Y55" s="208">
        <f>+AVERAGE(X55:X56)</f>
        <v>1</v>
      </c>
      <c r="Z55" s="207"/>
    </row>
    <row r="56" spans="2:26" s="23" customFormat="1" ht="102.75" customHeight="1" x14ac:dyDescent="0.25">
      <c r="B56" s="260"/>
      <c r="C56" s="225"/>
      <c r="D56" s="247"/>
      <c r="E56" s="225"/>
      <c r="F56" s="264"/>
      <c r="G56" s="268"/>
      <c r="H56" s="280"/>
      <c r="I56" s="110"/>
      <c r="J56" s="275"/>
      <c r="K56" s="285"/>
      <c r="L56" s="111"/>
      <c r="M56" s="60">
        <v>1</v>
      </c>
      <c r="N56" s="83" t="s">
        <v>107</v>
      </c>
      <c r="O56" s="50" t="s">
        <v>108</v>
      </c>
      <c r="P56" s="50" t="s">
        <v>109</v>
      </c>
      <c r="Q56" s="50" t="s">
        <v>110</v>
      </c>
      <c r="R56" s="50">
        <v>1</v>
      </c>
      <c r="S56" s="84" t="s">
        <v>688</v>
      </c>
      <c r="T56" s="73"/>
      <c r="U56" s="25">
        <v>20</v>
      </c>
      <c r="V56" s="137"/>
      <c r="W56" s="146" t="s">
        <v>673</v>
      </c>
      <c r="X56" s="162">
        <v>1</v>
      </c>
      <c r="Y56" s="208"/>
      <c r="Z56" s="207"/>
    </row>
    <row r="57" spans="2:26" s="23" customFormat="1" ht="102.75" customHeight="1" x14ac:dyDescent="0.25">
      <c r="B57" s="260"/>
      <c r="C57" s="225" t="s">
        <v>733</v>
      </c>
      <c r="D57" s="225" t="s">
        <v>112</v>
      </c>
      <c r="E57" s="225" t="s">
        <v>113</v>
      </c>
      <c r="F57" s="225" t="s">
        <v>73</v>
      </c>
      <c r="G57" s="268"/>
      <c r="H57" s="280"/>
      <c r="I57" s="110"/>
      <c r="J57" s="275"/>
      <c r="K57" s="285"/>
      <c r="L57" s="111"/>
      <c r="M57" s="60"/>
      <c r="N57" s="81" t="s">
        <v>44</v>
      </c>
      <c r="O57" s="49"/>
      <c r="P57" s="49" t="s">
        <v>44</v>
      </c>
      <c r="Q57" s="49" t="s">
        <v>65</v>
      </c>
      <c r="R57" s="49">
        <v>12</v>
      </c>
      <c r="S57" s="49" t="s">
        <v>734</v>
      </c>
      <c r="T57" s="73"/>
      <c r="U57" s="25"/>
      <c r="V57" s="137"/>
      <c r="W57" s="146">
        <v>2</v>
      </c>
      <c r="X57" s="162">
        <v>1</v>
      </c>
      <c r="Y57" s="208">
        <f>AVERAGE(X57:X58)</f>
        <v>1</v>
      </c>
      <c r="Z57" s="207"/>
    </row>
    <row r="58" spans="2:26" s="23" customFormat="1" ht="141.75" customHeight="1" x14ac:dyDescent="0.25">
      <c r="B58" s="260"/>
      <c r="C58" s="225"/>
      <c r="D58" s="225"/>
      <c r="E58" s="225"/>
      <c r="F58" s="225"/>
      <c r="G58" s="268"/>
      <c r="H58" s="280"/>
      <c r="I58" s="110"/>
      <c r="J58" s="272"/>
      <c r="K58" s="286"/>
      <c r="L58" s="111"/>
      <c r="M58" s="61"/>
      <c r="N58" s="81" t="s">
        <v>44</v>
      </c>
      <c r="O58" s="49"/>
      <c r="P58" s="49" t="s">
        <v>60</v>
      </c>
      <c r="Q58" s="49" t="s">
        <v>65</v>
      </c>
      <c r="R58" s="49">
        <v>3</v>
      </c>
      <c r="S58" s="82" t="s">
        <v>114</v>
      </c>
      <c r="T58" s="73"/>
      <c r="U58" s="25">
        <v>20</v>
      </c>
      <c r="V58" s="137"/>
      <c r="W58" s="146" t="s">
        <v>673</v>
      </c>
      <c r="X58" s="162">
        <v>1</v>
      </c>
      <c r="Y58" s="208"/>
      <c r="Z58" s="207"/>
    </row>
    <row r="59" spans="2:26" s="23" customFormat="1" ht="102.75" customHeight="1" x14ac:dyDescent="0.25">
      <c r="B59" s="260"/>
      <c r="C59" s="225"/>
      <c r="D59" s="225"/>
      <c r="E59" s="225"/>
      <c r="F59" s="225"/>
      <c r="G59" s="268"/>
      <c r="H59" s="280"/>
      <c r="I59" s="110"/>
      <c r="J59" s="112" t="s">
        <v>115</v>
      </c>
      <c r="K59" s="28">
        <v>7</v>
      </c>
      <c r="L59" s="111"/>
      <c r="M59" s="113"/>
      <c r="N59" s="85" t="s">
        <v>116</v>
      </c>
      <c r="O59" s="2"/>
      <c r="P59" s="2" t="s">
        <v>116</v>
      </c>
      <c r="Q59" s="2" t="s">
        <v>35</v>
      </c>
      <c r="R59" s="3">
        <v>1</v>
      </c>
      <c r="S59" s="86" t="s">
        <v>117</v>
      </c>
      <c r="T59" s="74">
        <f>COUNTA(S59)</f>
        <v>1</v>
      </c>
      <c r="U59" s="25">
        <v>100</v>
      </c>
      <c r="V59" s="132">
        <f>SUBTOTAL(9,U59:U59)</f>
        <v>100</v>
      </c>
      <c r="W59" s="33"/>
      <c r="X59" s="35"/>
      <c r="Y59" s="175"/>
      <c r="Z59" s="199"/>
    </row>
    <row r="60" spans="2:26" s="23" customFormat="1" ht="102.75" customHeight="1" x14ac:dyDescent="0.25">
      <c r="B60" s="260"/>
      <c r="C60" s="225"/>
      <c r="D60" s="225"/>
      <c r="E60" s="225"/>
      <c r="F60" s="225"/>
      <c r="G60" s="268"/>
      <c r="H60" s="280"/>
      <c r="I60" s="110"/>
      <c r="J60" s="112" t="s">
        <v>118</v>
      </c>
      <c r="K60" s="28">
        <v>7</v>
      </c>
      <c r="L60" s="111"/>
      <c r="M60" s="113"/>
      <c r="N60" s="77" t="s">
        <v>27</v>
      </c>
      <c r="O60" s="1" t="s">
        <v>650</v>
      </c>
      <c r="P60" s="1"/>
      <c r="Q60" s="1"/>
      <c r="R60" s="51"/>
      <c r="S60" s="78"/>
      <c r="T60" s="74">
        <f>COUNTA(S60)</f>
        <v>0</v>
      </c>
      <c r="U60" s="25">
        <v>100</v>
      </c>
      <c r="V60" s="132">
        <f>SUBTOTAL(9,U60:U60)</f>
        <v>100</v>
      </c>
      <c r="W60" s="146"/>
      <c r="X60" s="35"/>
      <c r="Y60" s="175"/>
      <c r="Z60" s="146"/>
    </row>
    <row r="61" spans="2:26" s="23" customFormat="1" ht="102.75" customHeight="1" x14ac:dyDescent="0.25">
      <c r="B61" s="260"/>
      <c r="C61" s="225"/>
      <c r="D61" s="225"/>
      <c r="E61" s="225"/>
      <c r="F61" s="225"/>
      <c r="G61" s="268"/>
      <c r="H61" s="280"/>
      <c r="I61" s="110"/>
      <c r="J61" s="226" t="s">
        <v>119</v>
      </c>
      <c r="K61" s="284">
        <v>6</v>
      </c>
      <c r="L61" s="111"/>
      <c r="M61" s="60">
        <v>0.05</v>
      </c>
      <c r="N61" s="77" t="s">
        <v>27</v>
      </c>
      <c r="O61" s="1"/>
      <c r="P61" s="1" t="s">
        <v>730</v>
      </c>
      <c r="Q61" s="1" t="s">
        <v>99</v>
      </c>
      <c r="R61" s="51">
        <v>70</v>
      </c>
      <c r="S61" s="78" t="s">
        <v>100</v>
      </c>
      <c r="T61" s="74">
        <f>COUNTA(S61:S66)</f>
        <v>6</v>
      </c>
      <c r="U61" s="29">
        <v>15</v>
      </c>
      <c r="V61" s="132">
        <f>SUBTOTAL(9,U61:U66)</f>
        <v>100</v>
      </c>
      <c r="W61" s="146">
        <v>0</v>
      </c>
      <c r="X61" s="35">
        <v>0</v>
      </c>
      <c r="Y61" s="215">
        <f>AVERAGE(X61:X63)</f>
        <v>0</v>
      </c>
      <c r="Z61" s="207">
        <f>AVERAGE(Y61:Y66)</f>
        <v>0.6</v>
      </c>
    </row>
    <row r="62" spans="2:26" s="23" customFormat="1" ht="103.5" customHeight="1" x14ac:dyDescent="0.25">
      <c r="B62" s="260"/>
      <c r="C62" s="225"/>
      <c r="D62" s="225"/>
      <c r="E62" s="225"/>
      <c r="F62" s="225"/>
      <c r="G62" s="268"/>
      <c r="H62" s="280"/>
      <c r="I62" s="110"/>
      <c r="J62" s="227"/>
      <c r="K62" s="285"/>
      <c r="L62" s="111"/>
      <c r="M62" s="65">
        <v>3.7499999999999999E-2</v>
      </c>
      <c r="N62" s="77" t="s">
        <v>27</v>
      </c>
      <c r="O62" s="1"/>
      <c r="P62" s="1" t="s">
        <v>735</v>
      </c>
      <c r="Q62" s="1" t="s">
        <v>120</v>
      </c>
      <c r="R62" s="1">
        <v>0.8</v>
      </c>
      <c r="S62" s="78" t="s">
        <v>121</v>
      </c>
      <c r="T62" s="72"/>
      <c r="U62" s="29">
        <v>15</v>
      </c>
      <c r="V62" s="137"/>
      <c r="W62" s="146"/>
      <c r="X62" s="35"/>
      <c r="Y62" s="215"/>
      <c r="Z62" s="207"/>
    </row>
    <row r="63" spans="2:26" s="23" customFormat="1" ht="132.75" customHeight="1" x14ac:dyDescent="0.25">
      <c r="B63" s="260"/>
      <c r="C63" s="225"/>
      <c r="D63" s="225"/>
      <c r="E63" s="225"/>
      <c r="F63" s="225"/>
      <c r="G63" s="268"/>
      <c r="H63" s="280"/>
      <c r="I63" s="110"/>
      <c r="J63" s="227"/>
      <c r="K63" s="285"/>
      <c r="L63" s="111"/>
      <c r="M63" s="60">
        <v>0.05</v>
      </c>
      <c r="N63" s="77" t="s">
        <v>27</v>
      </c>
      <c r="O63" s="1"/>
      <c r="P63" s="1" t="s">
        <v>730</v>
      </c>
      <c r="Q63" s="1" t="s">
        <v>103</v>
      </c>
      <c r="R63" s="1">
        <v>0.8</v>
      </c>
      <c r="S63" s="78" t="s">
        <v>104</v>
      </c>
      <c r="T63" s="72"/>
      <c r="U63" s="29">
        <v>15</v>
      </c>
      <c r="V63" s="137"/>
      <c r="W63" s="146">
        <v>0</v>
      </c>
      <c r="X63" s="35">
        <v>0</v>
      </c>
      <c r="Y63" s="215"/>
      <c r="Z63" s="207"/>
    </row>
    <row r="64" spans="2:26" s="23" customFormat="1" ht="130.5" hidden="1" customHeight="1" x14ac:dyDescent="0.25">
      <c r="B64" s="260"/>
      <c r="C64" s="225"/>
      <c r="D64" s="225"/>
      <c r="E64" s="225"/>
      <c r="F64" s="225"/>
      <c r="G64" s="268"/>
      <c r="H64" s="280"/>
      <c r="I64" s="110"/>
      <c r="J64" s="227"/>
      <c r="K64" s="285"/>
      <c r="L64" s="111"/>
      <c r="M64" s="60">
        <v>1</v>
      </c>
      <c r="N64" s="121" t="s">
        <v>122</v>
      </c>
      <c r="O64" s="122"/>
      <c r="P64" s="122" t="s">
        <v>123</v>
      </c>
      <c r="Q64" s="122" t="s">
        <v>124</v>
      </c>
      <c r="R64" s="153">
        <v>1</v>
      </c>
      <c r="S64" s="123" t="s">
        <v>125</v>
      </c>
      <c r="T64" s="73"/>
      <c r="U64" s="29">
        <v>20</v>
      </c>
      <c r="V64" s="137"/>
      <c r="W64" s="146"/>
      <c r="X64" s="35"/>
      <c r="Y64" s="167"/>
      <c r="Z64" s="207"/>
    </row>
    <row r="65" spans="2:26" s="23" customFormat="1" ht="81.75" hidden="1" customHeight="1" x14ac:dyDescent="0.25">
      <c r="B65" s="260"/>
      <c r="C65" s="225"/>
      <c r="D65" s="225"/>
      <c r="E65" s="225"/>
      <c r="F65" s="225"/>
      <c r="G65" s="268"/>
      <c r="H65" s="280"/>
      <c r="I65" s="110"/>
      <c r="J65" s="227"/>
      <c r="K65" s="285"/>
      <c r="L65" s="111"/>
      <c r="M65" s="60">
        <v>0.8</v>
      </c>
      <c r="N65" s="121" t="s">
        <v>107</v>
      </c>
      <c r="O65" s="122"/>
      <c r="P65" s="122" t="s">
        <v>107</v>
      </c>
      <c r="Q65" s="122" t="s">
        <v>126</v>
      </c>
      <c r="R65" s="122">
        <v>2</v>
      </c>
      <c r="S65" s="123" t="s">
        <v>127</v>
      </c>
      <c r="T65" s="73"/>
      <c r="U65" s="126">
        <v>25</v>
      </c>
      <c r="V65" s="137"/>
      <c r="W65" s="146"/>
      <c r="X65" s="163"/>
      <c r="Y65" s="167"/>
      <c r="Z65" s="207"/>
    </row>
    <row r="66" spans="2:26" s="23" customFormat="1" ht="101.25" customHeight="1" thickBot="1" x14ac:dyDescent="0.3">
      <c r="B66" s="260"/>
      <c r="C66" s="225"/>
      <c r="D66" s="225"/>
      <c r="E66" s="225"/>
      <c r="F66" s="225"/>
      <c r="G66" s="269"/>
      <c r="H66" s="281"/>
      <c r="I66" s="110"/>
      <c r="J66" s="228"/>
      <c r="K66" s="286"/>
      <c r="L66" s="111"/>
      <c r="M66" s="60"/>
      <c r="N66" s="79" t="s">
        <v>34</v>
      </c>
      <c r="O66" s="48"/>
      <c r="P66" s="48" t="s">
        <v>37</v>
      </c>
      <c r="Q66" s="48" t="s">
        <v>38</v>
      </c>
      <c r="R66" s="48">
        <v>5</v>
      </c>
      <c r="S66" s="80" t="s">
        <v>39</v>
      </c>
      <c r="T66" s="73"/>
      <c r="U66" s="30">
        <v>10</v>
      </c>
      <c r="V66" s="137"/>
      <c r="W66" s="146">
        <v>11</v>
      </c>
      <c r="X66" s="161">
        <v>1.2</v>
      </c>
      <c r="Y66" s="170">
        <v>1.2</v>
      </c>
      <c r="Z66" s="207"/>
    </row>
    <row r="67" spans="2:26" s="23" customFormat="1" ht="159.75" customHeight="1" x14ac:dyDescent="0.25">
      <c r="B67" s="260"/>
      <c r="C67" s="225" t="s">
        <v>725</v>
      </c>
      <c r="D67" s="247" t="s">
        <v>712</v>
      </c>
      <c r="E67" s="225" t="s">
        <v>714</v>
      </c>
      <c r="F67" s="264" t="s">
        <v>713</v>
      </c>
      <c r="G67" s="268" t="s">
        <v>736</v>
      </c>
      <c r="H67" s="277"/>
      <c r="I67" s="110"/>
      <c r="J67" s="227" t="s">
        <v>737</v>
      </c>
      <c r="K67" s="285"/>
      <c r="L67" s="111"/>
      <c r="M67" s="65">
        <v>2.1399999999999999E-2</v>
      </c>
      <c r="N67" s="77" t="s">
        <v>27</v>
      </c>
      <c r="O67" s="1"/>
      <c r="P67" s="1" t="s">
        <v>738</v>
      </c>
      <c r="Q67" s="1" t="s">
        <v>711</v>
      </c>
      <c r="R67" s="1">
        <v>1</v>
      </c>
      <c r="S67" s="78" t="s">
        <v>705</v>
      </c>
      <c r="T67" s="72"/>
      <c r="U67" s="25">
        <v>1.5</v>
      </c>
      <c r="V67" s="137"/>
      <c r="W67" s="146">
        <v>0</v>
      </c>
      <c r="X67" s="35">
        <v>0</v>
      </c>
      <c r="Y67" s="208">
        <v>1.2</v>
      </c>
      <c r="Z67" s="207">
        <f>AVERAGE(Y67:Y111)</f>
        <v>1.05</v>
      </c>
    </row>
    <row r="68" spans="2:26" s="23" customFormat="1" ht="135.75" customHeight="1" x14ac:dyDescent="0.25">
      <c r="B68" s="260"/>
      <c r="C68" s="225"/>
      <c r="D68" s="247"/>
      <c r="E68" s="225"/>
      <c r="F68" s="264"/>
      <c r="G68" s="268"/>
      <c r="H68" s="277"/>
      <c r="I68" s="110"/>
      <c r="J68" s="227"/>
      <c r="K68" s="285"/>
      <c r="L68" s="111"/>
      <c r="M68" s="65">
        <v>2.1399999999999999E-2</v>
      </c>
      <c r="N68" s="77" t="s">
        <v>27</v>
      </c>
      <c r="O68" s="1"/>
      <c r="P68" s="1" t="s">
        <v>738</v>
      </c>
      <c r="Q68" s="1" t="s">
        <v>128</v>
      </c>
      <c r="R68" s="1">
        <v>1</v>
      </c>
      <c r="S68" s="78" t="s">
        <v>706</v>
      </c>
      <c r="T68" s="72"/>
      <c r="U68" s="25">
        <v>1.5</v>
      </c>
      <c r="V68" s="137"/>
      <c r="W68" s="146">
        <v>7</v>
      </c>
      <c r="X68" s="162">
        <v>1</v>
      </c>
      <c r="Y68" s="208"/>
      <c r="Z68" s="207"/>
    </row>
    <row r="69" spans="2:26" s="23" customFormat="1" ht="119.25" customHeight="1" x14ac:dyDescent="0.25">
      <c r="B69" s="260"/>
      <c r="C69" s="225"/>
      <c r="D69" s="247"/>
      <c r="E69" s="225"/>
      <c r="F69" s="264"/>
      <c r="G69" s="268"/>
      <c r="H69" s="277"/>
      <c r="I69" s="110"/>
      <c r="J69" s="227"/>
      <c r="K69" s="285"/>
      <c r="L69" s="111"/>
      <c r="M69" s="65">
        <v>2.1399999999999999E-2</v>
      </c>
      <c r="N69" s="77" t="s">
        <v>27</v>
      </c>
      <c r="O69" s="1"/>
      <c r="P69" s="1" t="s">
        <v>738</v>
      </c>
      <c r="Q69" s="1" t="s">
        <v>128</v>
      </c>
      <c r="R69" s="1">
        <v>1</v>
      </c>
      <c r="S69" s="78" t="s">
        <v>707</v>
      </c>
      <c r="T69" s="72"/>
      <c r="U69" s="25">
        <v>1.5</v>
      </c>
      <c r="V69" s="137"/>
      <c r="W69" s="146">
        <v>87</v>
      </c>
      <c r="X69" s="162">
        <v>1</v>
      </c>
      <c r="Y69" s="208"/>
      <c r="Z69" s="207"/>
    </row>
    <row r="70" spans="2:26" s="23" customFormat="1" ht="94.5" customHeight="1" x14ac:dyDescent="0.25">
      <c r="B70" s="260"/>
      <c r="C70" s="225"/>
      <c r="D70" s="247"/>
      <c r="E70" s="225"/>
      <c r="F70" s="264"/>
      <c r="G70" s="268"/>
      <c r="H70" s="277"/>
      <c r="I70" s="110"/>
      <c r="J70" s="227"/>
      <c r="K70" s="285"/>
      <c r="L70" s="111"/>
      <c r="M70" s="65">
        <v>2.1399999999999999E-2</v>
      </c>
      <c r="N70" s="77" t="s">
        <v>27</v>
      </c>
      <c r="O70" s="1"/>
      <c r="P70" s="1" t="s">
        <v>738</v>
      </c>
      <c r="Q70" s="1" t="s">
        <v>129</v>
      </c>
      <c r="R70" s="1">
        <v>1</v>
      </c>
      <c r="S70" s="78" t="s">
        <v>708</v>
      </c>
      <c r="T70" s="72"/>
      <c r="U70" s="25">
        <v>1.5</v>
      </c>
      <c r="V70" s="137"/>
      <c r="W70" s="146">
        <v>9</v>
      </c>
      <c r="X70" s="162">
        <v>1</v>
      </c>
      <c r="Y70" s="208"/>
      <c r="Z70" s="207"/>
    </row>
    <row r="71" spans="2:26" s="23" customFormat="1" ht="180.75" customHeight="1" x14ac:dyDescent="0.25">
      <c r="B71" s="260"/>
      <c r="C71" s="225"/>
      <c r="D71" s="247"/>
      <c r="E71" s="225"/>
      <c r="F71" s="264"/>
      <c r="G71" s="268"/>
      <c r="H71" s="277"/>
      <c r="I71" s="110"/>
      <c r="J71" s="227"/>
      <c r="K71" s="285"/>
      <c r="L71" s="111"/>
      <c r="M71" s="65">
        <v>2.1399999999999999E-2</v>
      </c>
      <c r="N71" s="77" t="s">
        <v>27</v>
      </c>
      <c r="O71" s="1"/>
      <c r="P71" s="1" t="s">
        <v>738</v>
      </c>
      <c r="Q71" s="1" t="s">
        <v>130</v>
      </c>
      <c r="R71" s="1">
        <v>1</v>
      </c>
      <c r="S71" s="78" t="s">
        <v>709</v>
      </c>
      <c r="T71" s="72"/>
      <c r="U71" s="25">
        <v>1.5</v>
      </c>
      <c r="V71" s="137"/>
      <c r="W71" s="146">
        <v>12</v>
      </c>
      <c r="X71" s="162">
        <v>1</v>
      </c>
      <c r="Y71" s="208"/>
      <c r="Z71" s="207"/>
    </row>
    <row r="72" spans="2:26" s="23" customFormat="1" ht="180.75" customHeight="1" x14ac:dyDescent="0.25">
      <c r="B72" s="260"/>
      <c r="C72" s="225"/>
      <c r="D72" s="247"/>
      <c r="E72" s="225"/>
      <c r="F72" s="264"/>
      <c r="G72" s="268"/>
      <c r="H72" s="277"/>
      <c r="I72" s="110"/>
      <c r="J72" s="227"/>
      <c r="K72" s="285"/>
      <c r="L72" s="111"/>
      <c r="M72" s="65"/>
      <c r="N72" s="77" t="s">
        <v>27</v>
      </c>
      <c r="O72" s="1"/>
      <c r="P72" s="1" t="s">
        <v>738</v>
      </c>
      <c r="Q72" s="1" t="s">
        <v>131</v>
      </c>
      <c r="R72" s="1">
        <v>1</v>
      </c>
      <c r="S72" s="78" t="s">
        <v>710</v>
      </c>
      <c r="T72" s="72"/>
      <c r="U72" s="25"/>
      <c r="V72" s="137"/>
      <c r="W72" s="146">
        <v>7</v>
      </c>
      <c r="X72" s="162">
        <v>1</v>
      </c>
      <c r="Y72" s="208"/>
      <c r="Z72" s="207"/>
    </row>
    <row r="73" spans="2:26" s="23" customFormat="1" ht="108" customHeight="1" x14ac:dyDescent="0.25">
      <c r="B73" s="260"/>
      <c r="C73" s="225"/>
      <c r="D73" s="247"/>
      <c r="E73" s="225"/>
      <c r="F73" s="264"/>
      <c r="G73" s="268"/>
      <c r="H73" s="277"/>
      <c r="I73" s="110"/>
      <c r="J73" s="227"/>
      <c r="K73" s="285"/>
      <c r="L73" s="111"/>
      <c r="M73" s="65">
        <v>2.1399999999999999E-2</v>
      </c>
      <c r="N73" s="77" t="s">
        <v>27</v>
      </c>
      <c r="O73" s="1"/>
      <c r="P73" s="1" t="s">
        <v>738</v>
      </c>
      <c r="Q73" s="1" t="s">
        <v>132</v>
      </c>
      <c r="R73" s="1">
        <v>1</v>
      </c>
      <c r="S73" s="78" t="s">
        <v>739</v>
      </c>
      <c r="T73" s="72"/>
      <c r="U73" s="25">
        <v>1.5</v>
      </c>
      <c r="V73" s="137"/>
      <c r="W73" s="146">
        <v>185</v>
      </c>
      <c r="X73" s="162">
        <v>1</v>
      </c>
      <c r="Y73" s="208"/>
      <c r="Z73" s="207"/>
    </row>
    <row r="74" spans="2:26" s="23" customFormat="1" ht="142.5" customHeight="1" x14ac:dyDescent="0.25">
      <c r="B74" s="260"/>
      <c r="C74" s="225"/>
      <c r="D74" s="247"/>
      <c r="E74" s="225"/>
      <c r="F74" s="264"/>
      <c r="G74" s="268"/>
      <c r="H74" s="277"/>
      <c r="I74" s="110"/>
      <c r="J74" s="227"/>
      <c r="K74" s="285"/>
      <c r="L74" s="111"/>
      <c r="M74" s="60">
        <v>0.05</v>
      </c>
      <c r="N74" s="77" t="s">
        <v>27</v>
      </c>
      <c r="O74" s="1"/>
      <c r="P74" s="1" t="s">
        <v>134</v>
      </c>
      <c r="Q74" s="1" t="s">
        <v>133</v>
      </c>
      <c r="R74" s="51">
        <v>1</v>
      </c>
      <c r="S74" s="78" t="s">
        <v>135</v>
      </c>
      <c r="T74" s="72"/>
      <c r="U74" s="25">
        <v>1.5</v>
      </c>
      <c r="V74" s="137"/>
      <c r="W74" s="146">
        <v>12</v>
      </c>
      <c r="X74" s="162">
        <v>1.2</v>
      </c>
      <c r="Y74" s="208"/>
      <c r="Z74" s="207"/>
    </row>
    <row r="75" spans="2:26" s="23" customFormat="1" ht="81" customHeight="1" x14ac:dyDescent="0.25">
      <c r="B75" s="260"/>
      <c r="C75" s="225"/>
      <c r="D75" s="247"/>
      <c r="E75" s="225"/>
      <c r="F75" s="264"/>
      <c r="G75" s="268"/>
      <c r="H75" s="277"/>
      <c r="I75" s="110"/>
      <c r="J75" s="227"/>
      <c r="K75" s="285"/>
      <c r="L75" s="111"/>
      <c r="M75" s="60"/>
      <c r="N75" s="83" t="s">
        <v>107</v>
      </c>
      <c r="O75" s="50" t="s">
        <v>136</v>
      </c>
      <c r="P75" s="50" t="s">
        <v>740</v>
      </c>
      <c r="Q75" s="50" t="s">
        <v>137</v>
      </c>
      <c r="R75" s="50">
        <v>1</v>
      </c>
      <c r="S75" s="84" t="s">
        <v>741</v>
      </c>
      <c r="T75" s="72"/>
      <c r="U75" s="25"/>
      <c r="V75" s="137"/>
      <c r="W75" s="146" t="s">
        <v>673</v>
      </c>
      <c r="X75" s="162">
        <v>1</v>
      </c>
      <c r="Y75" s="208">
        <f>+AVERAGE(X75:X104)</f>
        <v>1</v>
      </c>
      <c r="Z75" s="207"/>
    </row>
    <row r="76" spans="2:26" s="23" customFormat="1" ht="81" customHeight="1" x14ac:dyDescent="0.25">
      <c r="B76" s="260"/>
      <c r="C76" s="225"/>
      <c r="D76" s="247"/>
      <c r="E76" s="225"/>
      <c r="F76" s="264"/>
      <c r="G76" s="268"/>
      <c r="H76" s="277"/>
      <c r="I76" s="110"/>
      <c r="J76" s="227"/>
      <c r="K76" s="285"/>
      <c r="L76" s="111"/>
      <c r="M76" s="60">
        <v>0.7</v>
      </c>
      <c r="N76" s="83" t="s">
        <v>107</v>
      </c>
      <c r="O76" s="50" t="s">
        <v>136</v>
      </c>
      <c r="P76" s="50" t="s">
        <v>740</v>
      </c>
      <c r="Q76" s="50" t="s">
        <v>137</v>
      </c>
      <c r="R76" s="50">
        <v>1</v>
      </c>
      <c r="S76" s="84" t="s">
        <v>138</v>
      </c>
      <c r="T76" s="73"/>
      <c r="U76" s="25">
        <v>2.5</v>
      </c>
      <c r="V76" s="137"/>
      <c r="W76" s="146" t="s">
        <v>673</v>
      </c>
      <c r="X76" s="162">
        <v>1</v>
      </c>
      <c r="Y76" s="208"/>
      <c r="Z76" s="207"/>
    </row>
    <row r="77" spans="2:26" s="23" customFormat="1" ht="81" customHeight="1" x14ac:dyDescent="0.25">
      <c r="B77" s="260"/>
      <c r="C77" s="225"/>
      <c r="D77" s="247"/>
      <c r="E77" s="225"/>
      <c r="F77" s="264"/>
      <c r="G77" s="268"/>
      <c r="H77" s="277"/>
      <c r="I77" s="110"/>
      <c r="J77" s="227"/>
      <c r="K77" s="285"/>
      <c r="L77" s="111"/>
      <c r="M77" s="60">
        <v>0.7</v>
      </c>
      <c r="N77" s="83" t="s">
        <v>107</v>
      </c>
      <c r="O77" s="50" t="s">
        <v>136</v>
      </c>
      <c r="P77" s="50" t="s">
        <v>740</v>
      </c>
      <c r="Q77" s="50" t="s">
        <v>137</v>
      </c>
      <c r="R77" s="50">
        <v>1</v>
      </c>
      <c r="S77" s="84" t="s">
        <v>660</v>
      </c>
      <c r="T77" s="73"/>
      <c r="U77" s="25">
        <v>2.5</v>
      </c>
      <c r="V77" s="137"/>
      <c r="W77" s="146" t="s">
        <v>673</v>
      </c>
      <c r="X77" s="162">
        <v>1</v>
      </c>
      <c r="Y77" s="208"/>
      <c r="Z77" s="207"/>
    </row>
    <row r="78" spans="2:26" s="23" customFormat="1" ht="81" customHeight="1" x14ac:dyDescent="0.25">
      <c r="B78" s="260"/>
      <c r="C78" s="225"/>
      <c r="D78" s="247"/>
      <c r="E78" s="225"/>
      <c r="F78" s="264"/>
      <c r="G78" s="268"/>
      <c r="H78" s="277"/>
      <c r="I78" s="110"/>
      <c r="J78" s="227"/>
      <c r="K78" s="285"/>
      <c r="L78" s="111"/>
      <c r="M78" s="60">
        <v>0.7</v>
      </c>
      <c r="N78" s="83" t="s">
        <v>107</v>
      </c>
      <c r="O78" s="50" t="s">
        <v>136</v>
      </c>
      <c r="P78" s="50" t="s">
        <v>740</v>
      </c>
      <c r="Q78" s="50" t="s">
        <v>137</v>
      </c>
      <c r="R78" s="50">
        <v>1</v>
      </c>
      <c r="S78" s="84" t="s">
        <v>139</v>
      </c>
      <c r="T78" s="73"/>
      <c r="U78" s="25">
        <v>2.5</v>
      </c>
      <c r="V78" s="137"/>
      <c r="W78" s="146" t="s">
        <v>673</v>
      </c>
      <c r="X78" s="162">
        <v>1</v>
      </c>
      <c r="Y78" s="208"/>
      <c r="Z78" s="207"/>
    </row>
    <row r="79" spans="2:26" s="23" customFormat="1" ht="76.5" customHeight="1" x14ac:dyDescent="0.25">
      <c r="B79" s="260"/>
      <c r="C79" s="225"/>
      <c r="D79" s="247"/>
      <c r="E79" s="225"/>
      <c r="F79" s="264"/>
      <c r="G79" s="268"/>
      <c r="H79" s="277"/>
      <c r="I79" s="110"/>
      <c r="J79" s="227"/>
      <c r="K79" s="285"/>
      <c r="L79" s="111"/>
      <c r="M79" s="60">
        <v>0.7</v>
      </c>
      <c r="N79" s="83" t="s">
        <v>107</v>
      </c>
      <c r="O79" s="83" t="s">
        <v>140</v>
      </c>
      <c r="P79" s="83" t="s">
        <v>740</v>
      </c>
      <c r="Q79" s="83" t="s">
        <v>137</v>
      </c>
      <c r="R79" s="83">
        <v>1</v>
      </c>
      <c r="S79" s="83" t="s">
        <v>141</v>
      </c>
      <c r="T79" s="73"/>
      <c r="U79" s="25">
        <v>2.5</v>
      </c>
      <c r="V79" s="137"/>
      <c r="W79" s="146" t="s">
        <v>673</v>
      </c>
      <c r="X79" s="162">
        <v>1</v>
      </c>
      <c r="Y79" s="208"/>
      <c r="Z79" s="207"/>
    </row>
    <row r="80" spans="2:26" s="23" customFormat="1" ht="94.5" customHeight="1" x14ac:dyDescent="0.25">
      <c r="B80" s="260"/>
      <c r="C80" s="225"/>
      <c r="D80" s="247"/>
      <c r="E80" s="225"/>
      <c r="F80" s="264"/>
      <c r="G80" s="268"/>
      <c r="H80" s="277"/>
      <c r="I80" s="110"/>
      <c r="J80" s="227"/>
      <c r="K80" s="285"/>
      <c r="L80" s="111"/>
      <c r="M80" s="60">
        <v>0.5</v>
      </c>
      <c r="N80" s="83" t="s">
        <v>107</v>
      </c>
      <c r="O80" s="50" t="s">
        <v>140</v>
      </c>
      <c r="P80" s="50" t="s">
        <v>109</v>
      </c>
      <c r="Q80" s="50" t="s">
        <v>142</v>
      </c>
      <c r="R80" s="50">
        <v>1</v>
      </c>
      <c r="S80" s="84" t="s">
        <v>143</v>
      </c>
      <c r="T80" s="73"/>
      <c r="U80" s="25">
        <v>2.5</v>
      </c>
      <c r="V80" s="137"/>
      <c r="W80" s="146" t="s">
        <v>673</v>
      </c>
      <c r="X80" s="162">
        <v>1</v>
      </c>
      <c r="Y80" s="208"/>
      <c r="Z80" s="207"/>
    </row>
    <row r="81" spans="2:26" s="23" customFormat="1" ht="94.5" customHeight="1" x14ac:dyDescent="0.25">
      <c r="B81" s="260"/>
      <c r="C81" s="225"/>
      <c r="D81" s="247"/>
      <c r="E81" s="225"/>
      <c r="F81" s="264"/>
      <c r="G81" s="268"/>
      <c r="H81" s="277"/>
      <c r="I81" s="110"/>
      <c r="J81" s="227"/>
      <c r="K81" s="285"/>
      <c r="L81" s="111"/>
      <c r="M81" s="60">
        <v>1</v>
      </c>
      <c r="N81" s="83" t="s">
        <v>107</v>
      </c>
      <c r="O81" s="50" t="s">
        <v>140</v>
      </c>
      <c r="P81" s="50" t="s">
        <v>109</v>
      </c>
      <c r="Q81" s="50" t="s">
        <v>144</v>
      </c>
      <c r="R81" s="50">
        <v>1</v>
      </c>
      <c r="S81" s="84" t="s">
        <v>145</v>
      </c>
      <c r="T81" s="73"/>
      <c r="U81" s="25">
        <v>2.5</v>
      </c>
      <c r="V81" s="137"/>
      <c r="W81" s="146" t="s">
        <v>673</v>
      </c>
      <c r="X81" s="162">
        <v>1</v>
      </c>
      <c r="Y81" s="208"/>
      <c r="Z81" s="207"/>
    </row>
    <row r="82" spans="2:26" s="23" customFormat="1" ht="94.5" customHeight="1" x14ac:dyDescent="0.25">
      <c r="B82" s="260"/>
      <c r="C82" s="225"/>
      <c r="D82" s="247"/>
      <c r="E82" s="225"/>
      <c r="F82" s="264"/>
      <c r="G82" s="268"/>
      <c r="H82" s="277"/>
      <c r="I82" s="110"/>
      <c r="J82" s="227"/>
      <c r="K82" s="285"/>
      <c r="L82" s="111"/>
      <c r="M82" s="60">
        <v>1</v>
      </c>
      <c r="N82" s="83" t="s">
        <v>107</v>
      </c>
      <c r="O82" s="50" t="s">
        <v>140</v>
      </c>
      <c r="P82" s="50" t="s">
        <v>109</v>
      </c>
      <c r="Q82" s="50" t="s">
        <v>142</v>
      </c>
      <c r="R82" s="50">
        <v>1</v>
      </c>
      <c r="S82" s="84" t="s">
        <v>146</v>
      </c>
      <c r="T82" s="73"/>
      <c r="U82" s="25">
        <v>2.5</v>
      </c>
      <c r="V82" s="137"/>
      <c r="W82" s="146" t="s">
        <v>673</v>
      </c>
      <c r="X82" s="162">
        <v>1</v>
      </c>
      <c r="Y82" s="208"/>
      <c r="Z82" s="207"/>
    </row>
    <row r="83" spans="2:26" s="23" customFormat="1" ht="94.5" customHeight="1" x14ac:dyDescent="0.25">
      <c r="B83" s="260"/>
      <c r="C83" s="225"/>
      <c r="D83" s="247"/>
      <c r="E83" s="225"/>
      <c r="F83" s="264"/>
      <c r="G83" s="268"/>
      <c r="H83" s="277"/>
      <c r="I83" s="110"/>
      <c r="J83" s="227"/>
      <c r="K83" s="285"/>
      <c r="L83" s="111"/>
      <c r="M83" s="60">
        <v>1</v>
      </c>
      <c r="N83" s="83" t="s">
        <v>107</v>
      </c>
      <c r="O83" s="50" t="s">
        <v>147</v>
      </c>
      <c r="P83" s="50" t="s">
        <v>109</v>
      </c>
      <c r="Q83" s="50" t="s">
        <v>144</v>
      </c>
      <c r="R83" s="50">
        <v>1</v>
      </c>
      <c r="S83" s="84" t="s">
        <v>141</v>
      </c>
      <c r="T83" s="73"/>
      <c r="U83" s="25">
        <v>2.5</v>
      </c>
      <c r="V83" s="137"/>
      <c r="W83" s="146" t="s">
        <v>673</v>
      </c>
      <c r="X83" s="162">
        <v>1</v>
      </c>
      <c r="Y83" s="208"/>
      <c r="Z83" s="207"/>
    </row>
    <row r="84" spans="2:26" s="23" customFormat="1" ht="94.5" customHeight="1" x14ac:dyDescent="0.25">
      <c r="B84" s="260"/>
      <c r="C84" s="225"/>
      <c r="D84" s="247"/>
      <c r="E84" s="225"/>
      <c r="F84" s="264"/>
      <c r="G84" s="268"/>
      <c r="H84" s="277"/>
      <c r="I84" s="110"/>
      <c r="J84" s="227"/>
      <c r="K84" s="285"/>
      <c r="L84" s="111"/>
      <c r="M84" s="60">
        <v>0.5</v>
      </c>
      <c r="N84" s="83" t="s">
        <v>107</v>
      </c>
      <c r="O84" s="50" t="s">
        <v>147</v>
      </c>
      <c r="P84" s="50" t="s">
        <v>148</v>
      </c>
      <c r="Q84" s="50" t="s">
        <v>142</v>
      </c>
      <c r="R84" s="50">
        <v>1</v>
      </c>
      <c r="S84" s="84" t="s">
        <v>143</v>
      </c>
      <c r="T84" s="73"/>
      <c r="U84" s="25">
        <v>2.5</v>
      </c>
      <c r="V84" s="137"/>
      <c r="W84" s="146" t="s">
        <v>673</v>
      </c>
      <c r="X84" s="162">
        <v>1</v>
      </c>
      <c r="Y84" s="208"/>
      <c r="Z84" s="207"/>
    </row>
    <row r="85" spans="2:26" s="23" customFormat="1" ht="94.5" customHeight="1" x14ac:dyDescent="0.25">
      <c r="B85" s="260"/>
      <c r="C85" s="225"/>
      <c r="D85" s="247"/>
      <c r="E85" s="225"/>
      <c r="F85" s="264"/>
      <c r="G85" s="268"/>
      <c r="H85" s="277"/>
      <c r="I85" s="110"/>
      <c r="J85" s="227"/>
      <c r="K85" s="285"/>
      <c r="L85" s="111"/>
      <c r="M85" s="60">
        <v>1</v>
      </c>
      <c r="N85" s="83" t="s">
        <v>107</v>
      </c>
      <c r="O85" s="50" t="s">
        <v>147</v>
      </c>
      <c r="P85" s="50" t="s">
        <v>148</v>
      </c>
      <c r="Q85" s="50" t="s">
        <v>144</v>
      </c>
      <c r="R85" s="50">
        <v>1</v>
      </c>
      <c r="S85" s="84" t="s">
        <v>145</v>
      </c>
      <c r="T85" s="73"/>
      <c r="U85" s="25">
        <v>2.5</v>
      </c>
      <c r="V85" s="137"/>
      <c r="W85" s="146" t="s">
        <v>673</v>
      </c>
      <c r="X85" s="162">
        <v>1</v>
      </c>
      <c r="Y85" s="208"/>
      <c r="Z85" s="207"/>
    </row>
    <row r="86" spans="2:26" s="23" customFormat="1" ht="94.5" customHeight="1" x14ac:dyDescent="0.25">
      <c r="B86" s="260"/>
      <c r="C86" s="225"/>
      <c r="D86" s="247"/>
      <c r="E86" s="225"/>
      <c r="F86" s="264"/>
      <c r="G86" s="268"/>
      <c r="H86" s="277"/>
      <c r="I86" s="110"/>
      <c r="J86" s="227"/>
      <c r="K86" s="285"/>
      <c r="L86" s="111"/>
      <c r="M86" s="60">
        <v>1</v>
      </c>
      <c r="N86" s="83" t="s">
        <v>107</v>
      </c>
      <c r="O86" s="50" t="s">
        <v>147</v>
      </c>
      <c r="P86" s="50" t="s">
        <v>148</v>
      </c>
      <c r="Q86" s="50" t="s">
        <v>142</v>
      </c>
      <c r="R86" s="50">
        <v>1</v>
      </c>
      <c r="S86" s="84" t="s">
        <v>146</v>
      </c>
      <c r="T86" s="73"/>
      <c r="U86" s="25">
        <v>2.5</v>
      </c>
      <c r="V86" s="137"/>
      <c r="W86" s="146" t="s">
        <v>673</v>
      </c>
      <c r="X86" s="162">
        <v>1</v>
      </c>
      <c r="Y86" s="208"/>
      <c r="Z86" s="207"/>
    </row>
    <row r="87" spans="2:26" s="23" customFormat="1" ht="94.5" customHeight="1" x14ac:dyDescent="0.25">
      <c r="B87" s="260"/>
      <c r="C87" s="225"/>
      <c r="D87" s="247"/>
      <c r="E87" s="225"/>
      <c r="F87" s="264"/>
      <c r="G87" s="268"/>
      <c r="H87" s="277"/>
      <c r="I87" s="110"/>
      <c r="J87" s="227"/>
      <c r="K87" s="285"/>
      <c r="L87" s="111"/>
      <c r="M87" s="60">
        <v>1</v>
      </c>
      <c r="N87" s="83" t="s">
        <v>107</v>
      </c>
      <c r="O87" s="50" t="s">
        <v>149</v>
      </c>
      <c r="P87" s="50" t="s">
        <v>148</v>
      </c>
      <c r="Q87" s="50" t="s">
        <v>144</v>
      </c>
      <c r="R87" s="50">
        <v>1</v>
      </c>
      <c r="S87" s="84" t="s">
        <v>141</v>
      </c>
      <c r="T87" s="73"/>
      <c r="U87" s="25">
        <v>2.5</v>
      </c>
      <c r="V87" s="137"/>
      <c r="W87" s="146" t="s">
        <v>673</v>
      </c>
      <c r="X87" s="162">
        <v>1</v>
      </c>
      <c r="Y87" s="208"/>
      <c r="Z87" s="207"/>
    </row>
    <row r="88" spans="2:26" s="23" customFormat="1" ht="94.5" customHeight="1" x14ac:dyDescent="0.25">
      <c r="B88" s="260"/>
      <c r="C88" s="225"/>
      <c r="D88" s="247"/>
      <c r="E88" s="225"/>
      <c r="F88" s="264"/>
      <c r="G88" s="268"/>
      <c r="H88" s="277"/>
      <c r="I88" s="110"/>
      <c r="J88" s="227"/>
      <c r="K88" s="285"/>
      <c r="L88" s="111"/>
      <c r="M88" s="60">
        <v>0.5</v>
      </c>
      <c r="N88" s="83" t="s">
        <v>107</v>
      </c>
      <c r="O88" s="50" t="s">
        <v>149</v>
      </c>
      <c r="P88" s="50" t="s">
        <v>148</v>
      </c>
      <c r="Q88" s="50" t="s">
        <v>142</v>
      </c>
      <c r="R88" s="50">
        <v>1</v>
      </c>
      <c r="S88" s="84" t="s">
        <v>143</v>
      </c>
      <c r="T88" s="73"/>
      <c r="U88" s="25">
        <v>2.5</v>
      </c>
      <c r="V88" s="137"/>
      <c r="W88" s="146" t="s">
        <v>673</v>
      </c>
      <c r="X88" s="162">
        <v>1</v>
      </c>
      <c r="Y88" s="208"/>
      <c r="Z88" s="207"/>
    </row>
    <row r="89" spans="2:26" s="23" customFormat="1" ht="94.5" customHeight="1" x14ac:dyDescent="0.25">
      <c r="B89" s="260"/>
      <c r="C89" s="225"/>
      <c r="D89" s="247"/>
      <c r="E89" s="225"/>
      <c r="F89" s="264"/>
      <c r="G89" s="268"/>
      <c r="H89" s="277"/>
      <c r="I89" s="110"/>
      <c r="J89" s="227"/>
      <c r="K89" s="285"/>
      <c r="L89" s="111"/>
      <c r="M89" s="60">
        <v>1</v>
      </c>
      <c r="N89" s="83" t="s">
        <v>107</v>
      </c>
      <c r="O89" s="50" t="s">
        <v>149</v>
      </c>
      <c r="P89" s="50" t="s">
        <v>148</v>
      </c>
      <c r="Q89" s="50" t="s">
        <v>144</v>
      </c>
      <c r="R89" s="50">
        <v>1</v>
      </c>
      <c r="S89" s="84" t="s">
        <v>145</v>
      </c>
      <c r="T89" s="73"/>
      <c r="U89" s="25">
        <v>2.5</v>
      </c>
      <c r="V89" s="137"/>
      <c r="W89" s="146" t="s">
        <v>673</v>
      </c>
      <c r="X89" s="162">
        <v>1</v>
      </c>
      <c r="Y89" s="208"/>
      <c r="Z89" s="207"/>
    </row>
    <row r="90" spans="2:26" s="23" customFormat="1" ht="94.5" customHeight="1" x14ac:dyDescent="0.25">
      <c r="B90" s="260"/>
      <c r="C90" s="225"/>
      <c r="D90" s="247"/>
      <c r="E90" s="225"/>
      <c r="F90" s="264"/>
      <c r="G90" s="268"/>
      <c r="H90" s="277"/>
      <c r="I90" s="110"/>
      <c r="J90" s="227"/>
      <c r="K90" s="285"/>
      <c r="L90" s="111"/>
      <c r="M90" s="60">
        <v>1</v>
      </c>
      <c r="N90" s="83" t="s">
        <v>107</v>
      </c>
      <c r="O90" s="50" t="s">
        <v>149</v>
      </c>
      <c r="P90" s="50" t="s">
        <v>148</v>
      </c>
      <c r="Q90" s="50" t="s">
        <v>142</v>
      </c>
      <c r="R90" s="50">
        <v>1</v>
      </c>
      <c r="S90" s="84" t="s">
        <v>146</v>
      </c>
      <c r="T90" s="73"/>
      <c r="U90" s="25">
        <v>2.5</v>
      </c>
      <c r="V90" s="137"/>
      <c r="W90" s="146" t="s">
        <v>673</v>
      </c>
      <c r="X90" s="162">
        <v>1</v>
      </c>
      <c r="Y90" s="208"/>
      <c r="Z90" s="207"/>
    </row>
    <row r="91" spans="2:26" s="23" customFormat="1" ht="94.5" customHeight="1" x14ac:dyDescent="0.25">
      <c r="B91" s="260"/>
      <c r="C91" s="225"/>
      <c r="D91" s="247"/>
      <c r="E91" s="225"/>
      <c r="F91" s="264"/>
      <c r="G91" s="268"/>
      <c r="H91" s="277"/>
      <c r="I91" s="110"/>
      <c r="J91" s="227"/>
      <c r="K91" s="285"/>
      <c r="L91" s="111"/>
      <c r="M91" s="60">
        <v>1</v>
      </c>
      <c r="N91" s="83" t="s">
        <v>107</v>
      </c>
      <c r="O91" s="50" t="s">
        <v>150</v>
      </c>
      <c r="P91" s="50" t="s">
        <v>151</v>
      </c>
      <c r="Q91" s="50" t="s">
        <v>144</v>
      </c>
      <c r="R91" s="50">
        <v>1</v>
      </c>
      <c r="S91" s="84" t="s">
        <v>141</v>
      </c>
      <c r="T91" s="73"/>
      <c r="U91" s="25">
        <v>2.5</v>
      </c>
      <c r="V91" s="137"/>
      <c r="W91" s="146" t="s">
        <v>673</v>
      </c>
      <c r="X91" s="162">
        <v>1</v>
      </c>
      <c r="Y91" s="208"/>
      <c r="Z91" s="207"/>
    </row>
    <row r="92" spans="2:26" s="23" customFormat="1" ht="94.5" customHeight="1" x14ac:dyDescent="0.25">
      <c r="B92" s="260"/>
      <c r="C92" s="225"/>
      <c r="D92" s="247"/>
      <c r="E92" s="225"/>
      <c r="F92" s="264"/>
      <c r="G92" s="268"/>
      <c r="H92" s="277"/>
      <c r="I92" s="110"/>
      <c r="J92" s="227"/>
      <c r="K92" s="285"/>
      <c r="L92" s="111"/>
      <c r="M92" s="60">
        <v>0.5</v>
      </c>
      <c r="N92" s="83" t="s">
        <v>107</v>
      </c>
      <c r="O92" s="50" t="s">
        <v>150</v>
      </c>
      <c r="P92" s="50" t="s">
        <v>151</v>
      </c>
      <c r="Q92" s="50" t="s">
        <v>142</v>
      </c>
      <c r="R92" s="50">
        <v>1</v>
      </c>
      <c r="S92" s="84" t="s">
        <v>143</v>
      </c>
      <c r="T92" s="73"/>
      <c r="U92" s="25">
        <v>2.5</v>
      </c>
      <c r="V92" s="137"/>
      <c r="W92" s="146" t="s">
        <v>673</v>
      </c>
      <c r="X92" s="162">
        <v>1</v>
      </c>
      <c r="Y92" s="208"/>
      <c r="Z92" s="207"/>
    </row>
    <row r="93" spans="2:26" s="23" customFormat="1" ht="94.5" customHeight="1" x14ac:dyDescent="0.25">
      <c r="B93" s="260"/>
      <c r="C93" s="225"/>
      <c r="D93" s="247"/>
      <c r="E93" s="225"/>
      <c r="F93" s="264"/>
      <c r="G93" s="268"/>
      <c r="H93" s="277"/>
      <c r="I93" s="110"/>
      <c r="J93" s="227"/>
      <c r="K93" s="285"/>
      <c r="L93" s="111"/>
      <c r="M93" s="60">
        <v>1</v>
      </c>
      <c r="N93" s="83" t="s">
        <v>107</v>
      </c>
      <c r="O93" s="50" t="s">
        <v>150</v>
      </c>
      <c r="P93" s="50" t="s">
        <v>151</v>
      </c>
      <c r="Q93" s="50" t="s">
        <v>144</v>
      </c>
      <c r="R93" s="50">
        <v>1</v>
      </c>
      <c r="S93" s="84" t="s">
        <v>145</v>
      </c>
      <c r="T93" s="73"/>
      <c r="U93" s="25">
        <v>2.5</v>
      </c>
      <c r="V93" s="137"/>
      <c r="W93" s="146" t="s">
        <v>673</v>
      </c>
      <c r="X93" s="162">
        <v>1</v>
      </c>
      <c r="Y93" s="208"/>
      <c r="Z93" s="207"/>
    </row>
    <row r="94" spans="2:26" s="23" customFormat="1" ht="94.5" customHeight="1" x14ac:dyDescent="0.25">
      <c r="B94" s="260"/>
      <c r="C94" s="225"/>
      <c r="D94" s="247"/>
      <c r="E94" s="225"/>
      <c r="F94" s="264"/>
      <c r="G94" s="268"/>
      <c r="H94" s="277"/>
      <c r="I94" s="110"/>
      <c r="J94" s="227"/>
      <c r="K94" s="285"/>
      <c r="L94" s="111"/>
      <c r="M94" s="60">
        <v>1</v>
      </c>
      <c r="N94" s="83" t="s">
        <v>107</v>
      </c>
      <c r="O94" s="50" t="s">
        <v>150</v>
      </c>
      <c r="P94" s="50" t="s">
        <v>151</v>
      </c>
      <c r="Q94" s="50" t="s">
        <v>142</v>
      </c>
      <c r="R94" s="50">
        <v>1</v>
      </c>
      <c r="S94" s="84" t="s">
        <v>146</v>
      </c>
      <c r="T94" s="73"/>
      <c r="U94" s="25">
        <v>2.5</v>
      </c>
      <c r="V94" s="137"/>
      <c r="W94" s="146" t="s">
        <v>673</v>
      </c>
      <c r="X94" s="162">
        <v>1</v>
      </c>
      <c r="Y94" s="208"/>
      <c r="Z94" s="207"/>
    </row>
    <row r="95" spans="2:26" s="23" customFormat="1" ht="94.5" customHeight="1" x14ac:dyDescent="0.25">
      <c r="B95" s="260"/>
      <c r="C95" s="225"/>
      <c r="D95" s="247"/>
      <c r="E95" s="225"/>
      <c r="F95" s="264"/>
      <c r="G95" s="268"/>
      <c r="H95" s="277"/>
      <c r="I95" s="110"/>
      <c r="J95" s="227"/>
      <c r="K95" s="285"/>
      <c r="L95" s="111"/>
      <c r="M95" s="60">
        <v>1</v>
      </c>
      <c r="N95" s="83" t="s">
        <v>107</v>
      </c>
      <c r="O95" s="50" t="s">
        <v>152</v>
      </c>
      <c r="P95" s="50" t="s">
        <v>45</v>
      </c>
      <c r="Q95" s="50" t="s">
        <v>144</v>
      </c>
      <c r="R95" s="50">
        <v>1</v>
      </c>
      <c r="S95" s="84" t="s">
        <v>141</v>
      </c>
      <c r="T95" s="73"/>
      <c r="U95" s="25">
        <v>2.5</v>
      </c>
      <c r="V95" s="137"/>
      <c r="W95" s="146" t="s">
        <v>673</v>
      </c>
      <c r="X95" s="162">
        <v>1</v>
      </c>
      <c r="Y95" s="208"/>
      <c r="Z95" s="207"/>
    </row>
    <row r="96" spans="2:26" s="23" customFormat="1" ht="94.5" customHeight="1" x14ac:dyDescent="0.25">
      <c r="B96" s="260"/>
      <c r="C96" s="225"/>
      <c r="D96" s="247"/>
      <c r="E96" s="225"/>
      <c r="F96" s="264"/>
      <c r="G96" s="268"/>
      <c r="H96" s="277"/>
      <c r="I96" s="110"/>
      <c r="J96" s="227"/>
      <c r="K96" s="285"/>
      <c r="L96" s="111"/>
      <c r="M96" s="60">
        <v>0.5</v>
      </c>
      <c r="N96" s="83" t="s">
        <v>107</v>
      </c>
      <c r="O96" s="50" t="s">
        <v>152</v>
      </c>
      <c r="P96" s="50" t="s">
        <v>45</v>
      </c>
      <c r="Q96" s="50" t="s">
        <v>142</v>
      </c>
      <c r="R96" s="50">
        <v>1</v>
      </c>
      <c r="S96" s="84" t="s">
        <v>143</v>
      </c>
      <c r="T96" s="73"/>
      <c r="U96" s="25">
        <v>2.5</v>
      </c>
      <c r="V96" s="137"/>
      <c r="W96" s="146" t="s">
        <v>673</v>
      </c>
      <c r="X96" s="162">
        <v>1</v>
      </c>
      <c r="Y96" s="208"/>
      <c r="Z96" s="207"/>
    </row>
    <row r="97" spans="2:26" s="23" customFormat="1" ht="94.5" customHeight="1" x14ac:dyDescent="0.25">
      <c r="B97" s="260"/>
      <c r="C97" s="225"/>
      <c r="D97" s="247"/>
      <c r="E97" s="225"/>
      <c r="F97" s="264"/>
      <c r="G97" s="268"/>
      <c r="H97" s="277"/>
      <c r="I97" s="110"/>
      <c r="J97" s="227"/>
      <c r="K97" s="285"/>
      <c r="L97" s="111"/>
      <c r="M97" s="60">
        <v>1</v>
      </c>
      <c r="N97" s="83" t="s">
        <v>107</v>
      </c>
      <c r="O97" s="50" t="s">
        <v>152</v>
      </c>
      <c r="P97" s="50" t="s">
        <v>45</v>
      </c>
      <c r="Q97" s="50" t="s">
        <v>144</v>
      </c>
      <c r="R97" s="50">
        <v>1</v>
      </c>
      <c r="S97" s="84" t="s">
        <v>145</v>
      </c>
      <c r="T97" s="73"/>
      <c r="U97" s="25">
        <v>2.5</v>
      </c>
      <c r="V97" s="137"/>
      <c r="W97" s="146" t="s">
        <v>673</v>
      </c>
      <c r="X97" s="162">
        <v>1</v>
      </c>
      <c r="Y97" s="208"/>
      <c r="Z97" s="207"/>
    </row>
    <row r="98" spans="2:26" s="23" customFormat="1" ht="94.5" customHeight="1" x14ac:dyDescent="0.25">
      <c r="B98" s="260"/>
      <c r="C98" s="225"/>
      <c r="D98" s="247"/>
      <c r="E98" s="225"/>
      <c r="F98" s="264"/>
      <c r="G98" s="268"/>
      <c r="H98" s="277"/>
      <c r="I98" s="110"/>
      <c r="J98" s="227"/>
      <c r="K98" s="285"/>
      <c r="L98" s="111"/>
      <c r="M98" s="60">
        <v>1</v>
      </c>
      <c r="N98" s="83" t="s">
        <v>107</v>
      </c>
      <c r="O98" s="50" t="s">
        <v>152</v>
      </c>
      <c r="P98" s="50" t="s">
        <v>45</v>
      </c>
      <c r="Q98" s="50" t="s">
        <v>142</v>
      </c>
      <c r="R98" s="50">
        <v>1</v>
      </c>
      <c r="S98" s="84" t="s">
        <v>146</v>
      </c>
      <c r="T98" s="73"/>
      <c r="U98" s="25">
        <v>2.5</v>
      </c>
      <c r="V98" s="137"/>
      <c r="W98" s="146" t="s">
        <v>673</v>
      </c>
      <c r="X98" s="162">
        <v>1</v>
      </c>
      <c r="Y98" s="208"/>
      <c r="Z98" s="207"/>
    </row>
    <row r="99" spans="2:26" s="23" customFormat="1" ht="94.5" customHeight="1" x14ac:dyDescent="0.25">
      <c r="B99" s="260"/>
      <c r="C99" s="225"/>
      <c r="D99" s="247"/>
      <c r="E99" s="225"/>
      <c r="F99" s="264"/>
      <c r="G99" s="268"/>
      <c r="H99" s="277"/>
      <c r="I99" s="110"/>
      <c r="J99" s="227"/>
      <c r="K99" s="285"/>
      <c r="L99" s="111"/>
      <c r="M99" s="60">
        <v>0.5</v>
      </c>
      <c r="N99" s="83" t="s">
        <v>107</v>
      </c>
      <c r="O99" s="50" t="s">
        <v>153</v>
      </c>
      <c r="P99" s="50" t="s">
        <v>48</v>
      </c>
      <c r="Q99" s="50" t="s">
        <v>142</v>
      </c>
      <c r="R99" s="50">
        <v>1</v>
      </c>
      <c r="S99" s="84" t="s">
        <v>141</v>
      </c>
      <c r="T99" s="73"/>
      <c r="U99" s="25">
        <v>2.5</v>
      </c>
      <c r="V99" s="137"/>
      <c r="W99" s="146" t="s">
        <v>673</v>
      </c>
      <c r="X99" s="162">
        <v>1</v>
      </c>
      <c r="Y99" s="208"/>
      <c r="Z99" s="207"/>
    </row>
    <row r="100" spans="2:26" s="23" customFormat="1" ht="94.5" customHeight="1" x14ac:dyDescent="0.25">
      <c r="B100" s="260"/>
      <c r="C100" s="225"/>
      <c r="D100" s="247"/>
      <c r="E100" s="225"/>
      <c r="F100" s="264"/>
      <c r="G100" s="268"/>
      <c r="H100" s="277"/>
      <c r="I100" s="110"/>
      <c r="J100" s="227"/>
      <c r="K100" s="285"/>
      <c r="L100" s="111"/>
      <c r="M100" s="60">
        <v>1</v>
      </c>
      <c r="N100" s="83" t="s">
        <v>107</v>
      </c>
      <c r="O100" s="50" t="s">
        <v>153</v>
      </c>
      <c r="P100" s="50" t="s">
        <v>48</v>
      </c>
      <c r="Q100" s="50" t="s">
        <v>144</v>
      </c>
      <c r="R100" s="50">
        <v>1</v>
      </c>
      <c r="S100" s="84" t="s">
        <v>143</v>
      </c>
      <c r="T100" s="73"/>
      <c r="U100" s="25">
        <v>2.5</v>
      </c>
      <c r="V100" s="137"/>
      <c r="W100" s="146" t="s">
        <v>673</v>
      </c>
      <c r="X100" s="162">
        <v>1</v>
      </c>
      <c r="Y100" s="208"/>
      <c r="Z100" s="207"/>
    </row>
    <row r="101" spans="2:26" s="23" customFormat="1" ht="94.5" customHeight="1" x14ac:dyDescent="0.25">
      <c r="B101" s="260"/>
      <c r="C101" s="225"/>
      <c r="D101" s="247"/>
      <c r="E101" s="225"/>
      <c r="F101" s="264"/>
      <c r="G101" s="268"/>
      <c r="H101" s="277"/>
      <c r="I101" s="110"/>
      <c r="J101" s="227"/>
      <c r="K101" s="285"/>
      <c r="L101" s="111"/>
      <c r="M101" s="60">
        <v>1</v>
      </c>
      <c r="N101" s="83" t="s">
        <v>107</v>
      </c>
      <c r="O101" s="50" t="s">
        <v>153</v>
      </c>
      <c r="P101" s="50" t="s">
        <v>48</v>
      </c>
      <c r="Q101" s="50" t="s">
        <v>142</v>
      </c>
      <c r="R101" s="50">
        <v>1</v>
      </c>
      <c r="S101" s="84" t="s">
        <v>145</v>
      </c>
      <c r="T101" s="73"/>
      <c r="U101" s="25">
        <v>2.5</v>
      </c>
      <c r="V101" s="137"/>
      <c r="W101" s="146" t="s">
        <v>673</v>
      </c>
      <c r="X101" s="162">
        <v>1</v>
      </c>
      <c r="Y101" s="208"/>
      <c r="Z101" s="207"/>
    </row>
    <row r="102" spans="2:26" s="23" customFormat="1" ht="94.5" customHeight="1" x14ac:dyDescent="0.25">
      <c r="B102" s="260"/>
      <c r="C102" s="225"/>
      <c r="D102" s="247"/>
      <c r="E102" s="225"/>
      <c r="F102" s="264"/>
      <c r="G102" s="268"/>
      <c r="H102" s="277"/>
      <c r="I102" s="110"/>
      <c r="J102" s="227"/>
      <c r="K102" s="285"/>
      <c r="L102" s="111"/>
      <c r="M102" s="60">
        <v>1</v>
      </c>
      <c r="N102" s="83" t="s">
        <v>107</v>
      </c>
      <c r="O102" s="50" t="s">
        <v>153</v>
      </c>
      <c r="P102" s="50" t="s">
        <v>48</v>
      </c>
      <c r="Q102" s="50" t="s">
        <v>144</v>
      </c>
      <c r="R102" s="50">
        <v>1</v>
      </c>
      <c r="S102" s="84" t="s">
        <v>146</v>
      </c>
      <c r="T102" s="73"/>
      <c r="U102" s="25">
        <v>2.5</v>
      </c>
      <c r="V102" s="137"/>
      <c r="W102" s="146" t="s">
        <v>673</v>
      </c>
      <c r="X102" s="162">
        <v>1</v>
      </c>
      <c r="Y102" s="208"/>
      <c r="Z102" s="207"/>
    </row>
    <row r="103" spans="2:26" s="23" customFormat="1" ht="94.5" customHeight="1" x14ac:dyDescent="0.25">
      <c r="B103" s="260"/>
      <c r="C103" s="225"/>
      <c r="D103" s="247"/>
      <c r="E103" s="225"/>
      <c r="F103" s="264"/>
      <c r="G103" s="268"/>
      <c r="H103" s="277"/>
      <c r="I103" s="110"/>
      <c r="J103" s="227"/>
      <c r="K103" s="285"/>
      <c r="L103" s="111"/>
      <c r="M103" s="60">
        <v>0.5</v>
      </c>
      <c r="N103" s="83" t="s">
        <v>107</v>
      </c>
      <c r="O103" s="50" t="s">
        <v>154</v>
      </c>
      <c r="P103" s="50" t="s">
        <v>48</v>
      </c>
      <c r="Q103" s="50" t="s">
        <v>142</v>
      </c>
      <c r="R103" s="50">
        <v>1</v>
      </c>
      <c r="S103" s="84" t="s">
        <v>141</v>
      </c>
      <c r="T103" s="73"/>
      <c r="U103" s="25">
        <v>2.5</v>
      </c>
      <c r="V103" s="137"/>
      <c r="W103" s="146" t="s">
        <v>673</v>
      </c>
      <c r="X103" s="162">
        <v>1</v>
      </c>
      <c r="Y103" s="208"/>
      <c r="Z103" s="207"/>
    </row>
    <row r="104" spans="2:26" s="23" customFormat="1" ht="94.5" customHeight="1" x14ac:dyDescent="0.25">
      <c r="B104" s="260"/>
      <c r="C104" s="225"/>
      <c r="D104" s="247"/>
      <c r="E104" s="225"/>
      <c r="F104" s="264"/>
      <c r="G104" s="268"/>
      <c r="H104" s="277"/>
      <c r="I104" s="110"/>
      <c r="J104" s="227"/>
      <c r="K104" s="285"/>
      <c r="L104" s="111"/>
      <c r="M104" s="60">
        <v>0.5</v>
      </c>
      <c r="N104" s="83" t="s">
        <v>107</v>
      </c>
      <c r="O104" s="50" t="s">
        <v>155</v>
      </c>
      <c r="P104" s="50" t="s">
        <v>148</v>
      </c>
      <c r="Q104" s="50" t="s">
        <v>142</v>
      </c>
      <c r="R104" s="50">
        <v>1</v>
      </c>
      <c r="S104" s="84" t="s">
        <v>141</v>
      </c>
      <c r="T104" s="73"/>
      <c r="U104" s="25">
        <v>2.5</v>
      </c>
      <c r="V104" s="137"/>
      <c r="W104" s="146" t="s">
        <v>673</v>
      </c>
      <c r="X104" s="162">
        <v>1</v>
      </c>
      <c r="Y104" s="208"/>
      <c r="Z104" s="207"/>
    </row>
    <row r="105" spans="2:26" s="23" customFormat="1" ht="94.5" hidden="1" customHeight="1" x14ac:dyDescent="0.25">
      <c r="B105" s="260"/>
      <c r="C105" s="225"/>
      <c r="D105" s="247"/>
      <c r="E105" s="225"/>
      <c r="F105" s="264"/>
      <c r="G105" s="268"/>
      <c r="H105" s="277"/>
      <c r="I105" s="110"/>
      <c r="J105" s="227"/>
      <c r="K105" s="285"/>
      <c r="L105" s="111"/>
      <c r="M105" s="60">
        <v>0.5</v>
      </c>
      <c r="N105" s="121" t="s">
        <v>107</v>
      </c>
      <c r="O105" s="122" t="s">
        <v>156</v>
      </c>
      <c r="P105" s="122" t="s">
        <v>157</v>
      </c>
      <c r="Q105" s="122" t="s">
        <v>142</v>
      </c>
      <c r="R105" s="122">
        <v>2</v>
      </c>
      <c r="S105" s="123" t="s">
        <v>141</v>
      </c>
      <c r="T105" s="73"/>
      <c r="U105" s="124">
        <v>2.5</v>
      </c>
      <c r="V105" s="137"/>
      <c r="W105" s="146"/>
      <c r="X105" s="162">
        <v>1</v>
      </c>
      <c r="Y105" s="208"/>
      <c r="Z105" s="207"/>
    </row>
    <row r="106" spans="2:26" s="23" customFormat="1" ht="106.5" customHeight="1" x14ac:dyDescent="0.25">
      <c r="B106" s="260"/>
      <c r="C106" s="225"/>
      <c r="D106" s="247"/>
      <c r="E106" s="225"/>
      <c r="F106" s="264"/>
      <c r="G106" s="268"/>
      <c r="H106" s="277"/>
      <c r="I106" s="19"/>
      <c r="J106" s="227"/>
      <c r="K106" s="285"/>
      <c r="L106" s="19"/>
      <c r="M106" s="60">
        <v>1</v>
      </c>
      <c r="N106" s="89" t="s">
        <v>158</v>
      </c>
      <c r="O106" s="4" t="s">
        <v>159</v>
      </c>
      <c r="P106" s="4" t="s">
        <v>158</v>
      </c>
      <c r="Q106" s="5" t="s">
        <v>144</v>
      </c>
      <c r="R106" s="6">
        <v>1</v>
      </c>
      <c r="S106" s="90" t="s">
        <v>160</v>
      </c>
      <c r="T106" s="75"/>
      <c r="U106" s="25">
        <v>2.5</v>
      </c>
      <c r="V106" s="137"/>
      <c r="W106" s="146" t="s">
        <v>673</v>
      </c>
      <c r="X106" s="162">
        <v>1</v>
      </c>
      <c r="Y106" s="170">
        <f>AVERAGE(X106)</f>
        <v>1</v>
      </c>
      <c r="Z106" s="207"/>
    </row>
    <row r="107" spans="2:26" s="23" customFormat="1" ht="167.25" customHeight="1" x14ac:dyDescent="0.25">
      <c r="B107" s="260"/>
      <c r="C107" s="225"/>
      <c r="D107" s="247"/>
      <c r="E107" s="225"/>
      <c r="F107" s="264"/>
      <c r="G107" s="268"/>
      <c r="H107" s="277"/>
      <c r="I107" s="19"/>
      <c r="J107" s="227"/>
      <c r="K107" s="285"/>
      <c r="L107" s="19"/>
      <c r="M107" s="60"/>
      <c r="N107" s="79" t="s">
        <v>34</v>
      </c>
      <c r="O107" s="48"/>
      <c r="P107" s="48" t="s">
        <v>37</v>
      </c>
      <c r="Q107" s="48" t="s">
        <v>161</v>
      </c>
      <c r="R107" s="48">
        <v>2</v>
      </c>
      <c r="S107" s="80" t="s">
        <v>162</v>
      </c>
      <c r="T107" s="73"/>
      <c r="U107" s="25">
        <v>1.5</v>
      </c>
      <c r="V107" s="137"/>
      <c r="W107" s="146">
        <v>2</v>
      </c>
      <c r="X107" s="162">
        <v>1</v>
      </c>
      <c r="Y107" s="208">
        <f>AVERAGE(X107:X111)</f>
        <v>1</v>
      </c>
      <c r="Z107" s="207"/>
    </row>
    <row r="108" spans="2:26" s="23" customFormat="1" ht="183.75" customHeight="1" x14ac:dyDescent="0.25">
      <c r="B108" s="260"/>
      <c r="C108" s="225"/>
      <c r="D108" s="247"/>
      <c r="E108" s="225"/>
      <c r="F108" s="264"/>
      <c r="G108" s="268"/>
      <c r="H108" s="277"/>
      <c r="I108" s="19"/>
      <c r="J108" s="227"/>
      <c r="K108" s="285"/>
      <c r="L108" s="19"/>
      <c r="M108" s="60"/>
      <c r="N108" s="79" t="s">
        <v>34</v>
      </c>
      <c r="O108" s="48"/>
      <c r="P108" s="48" t="s">
        <v>37</v>
      </c>
      <c r="Q108" s="48" t="s">
        <v>163</v>
      </c>
      <c r="R108" s="48">
        <v>9</v>
      </c>
      <c r="S108" s="80" t="s">
        <v>164</v>
      </c>
      <c r="T108" s="73"/>
      <c r="U108" s="25">
        <v>1.5</v>
      </c>
      <c r="V108" s="137"/>
      <c r="W108" s="146">
        <v>2</v>
      </c>
      <c r="X108" s="162">
        <v>1</v>
      </c>
      <c r="Y108" s="208"/>
      <c r="Z108" s="207"/>
    </row>
    <row r="109" spans="2:26" s="23" customFormat="1" ht="130.5" customHeight="1" x14ac:dyDescent="0.25">
      <c r="B109" s="260"/>
      <c r="C109" s="225"/>
      <c r="D109" s="247"/>
      <c r="E109" s="225"/>
      <c r="F109" s="264"/>
      <c r="G109" s="268"/>
      <c r="H109" s="277"/>
      <c r="I109" s="19"/>
      <c r="J109" s="227"/>
      <c r="K109" s="285"/>
      <c r="L109" s="19"/>
      <c r="M109" s="60"/>
      <c r="N109" s="79" t="s">
        <v>34</v>
      </c>
      <c r="O109" s="48"/>
      <c r="P109" s="48" t="s">
        <v>37</v>
      </c>
      <c r="Q109" s="48" t="s">
        <v>165</v>
      </c>
      <c r="R109" s="48"/>
      <c r="S109" s="80" t="s">
        <v>742</v>
      </c>
      <c r="T109" s="73"/>
      <c r="U109" s="25">
        <v>2</v>
      </c>
      <c r="V109" s="137"/>
      <c r="W109" s="146">
        <v>2</v>
      </c>
      <c r="X109" s="162">
        <v>1</v>
      </c>
      <c r="Y109" s="208"/>
      <c r="Z109" s="207"/>
    </row>
    <row r="110" spans="2:26" s="23" customFormat="1" ht="85.5" customHeight="1" x14ac:dyDescent="0.25">
      <c r="B110" s="260"/>
      <c r="C110" s="225"/>
      <c r="D110" s="247"/>
      <c r="E110" s="225"/>
      <c r="F110" s="264"/>
      <c r="G110" s="268"/>
      <c r="H110" s="277"/>
      <c r="I110" s="19"/>
      <c r="J110" s="227"/>
      <c r="K110" s="285"/>
      <c r="L110" s="19"/>
      <c r="M110" s="60"/>
      <c r="N110" s="79" t="s">
        <v>34</v>
      </c>
      <c r="O110" s="48"/>
      <c r="P110" s="48" t="s">
        <v>37</v>
      </c>
      <c r="Q110" s="48" t="s">
        <v>166</v>
      </c>
      <c r="R110" s="48">
        <v>18</v>
      </c>
      <c r="S110" s="80" t="s">
        <v>167</v>
      </c>
      <c r="T110" s="73"/>
      <c r="U110" s="25">
        <v>1.5</v>
      </c>
      <c r="V110" s="137"/>
      <c r="W110" s="146">
        <v>19</v>
      </c>
      <c r="X110" s="162">
        <v>1</v>
      </c>
      <c r="Y110" s="208"/>
      <c r="Z110" s="207"/>
    </row>
    <row r="111" spans="2:26" s="23" customFormat="1" ht="150.75" customHeight="1" x14ac:dyDescent="0.25">
      <c r="B111" s="260"/>
      <c r="C111" s="225"/>
      <c r="D111" s="247"/>
      <c r="E111" s="225"/>
      <c r="F111" s="264"/>
      <c r="G111" s="268"/>
      <c r="H111" s="277"/>
      <c r="I111" s="19"/>
      <c r="J111" s="228"/>
      <c r="K111" s="286"/>
      <c r="L111" s="19"/>
      <c r="M111" s="60"/>
      <c r="N111" s="79" t="s">
        <v>34</v>
      </c>
      <c r="O111" s="48"/>
      <c r="P111" s="48" t="s">
        <v>37</v>
      </c>
      <c r="Q111" s="48" t="s">
        <v>168</v>
      </c>
      <c r="R111" s="48">
        <v>14</v>
      </c>
      <c r="S111" s="80" t="s">
        <v>169</v>
      </c>
      <c r="T111" s="73"/>
      <c r="U111" s="25">
        <v>1.5</v>
      </c>
      <c r="V111" s="137"/>
      <c r="W111" s="146">
        <v>7</v>
      </c>
      <c r="X111" s="162">
        <v>1</v>
      </c>
      <c r="Y111" s="208"/>
      <c r="Z111" s="207"/>
    </row>
    <row r="112" spans="2:26" s="23" customFormat="1" ht="92.25" customHeight="1" x14ac:dyDescent="0.25">
      <c r="B112" s="260"/>
      <c r="C112" s="225"/>
      <c r="D112" s="247"/>
      <c r="E112" s="225"/>
      <c r="F112" s="264"/>
      <c r="G112" s="268"/>
      <c r="H112" s="277"/>
      <c r="I112" s="110"/>
      <c r="J112" s="226" t="s">
        <v>170</v>
      </c>
      <c r="K112" s="284">
        <v>30</v>
      </c>
      <c r="L112" s="19"/>
      <c r="M112" s="60">
        <v>0.4</v>
      </c>
      <c r="N112" s="91" t="s">
        <v>171</v>
      </c>
      <c r="O112" s="10"/>
      <c r="P112" s="10" t="s">
        <v>171</v>
      </c>
      <c r="Q112" s="10" t="s">
        <v>172</v>
      </c>
      <c r="R112" s="10">
        <v>33</v>
      </c>
      <c r="S112" s="92" t="s">
        <v>173</v>
      </c>
      <c r="T112" s="74">
        <f>COUNTA(S112:S279)</f>
        <v>168</v>
      </c>
      <c r="U112" s="25">
        <v>5</v>
      </c>
      <c r="V112" s="132">
        <f>SUBTOTAL(9,U112:U279)</f>
        <v>100.0000000000002</v>
      </c>
      <c r="W112" s="146">
        <v>5</v>
      </c>
      <c r="X112" s="161">
        <v>0.83333333333333304</v>
      </c>
      <c r="Y112" s="171">
        <f>+AVERAGE(X112)</f>
        <v>0.83333333333333304</v>
      </c>
      <c r="Z112" s="207">
        <f>AVERAGE(Y112:Y279)</f>
        <v>0.77302902425712383</v>
      </c>
    </row>
    <row r="113" spans="2:26" s="23" customFormat="1" ht="130.5" customHeight="1" x14ac:dyDescent="0.25">
      <c r="B113" s="260"/>
      <c r="C113" s="225"/>
      <c r="D113" s="247"/>
      <c r="E113" s="225"/>
      <c r="F113" s="264"/>
      <c r="G113" s="268"/>
      <c r="H113" s="277"/>
      <c r="I113" s="110"/>
      <c r="J113" s="227"/>
      <c r="K113" s="285"/>
      <c r="L113" s="111"/>
      <c r="M113" s="60"/>
      <c r="N113" s="77" t="s">
        <v>27</v>
      </c>
      <c r="O113" s="1"/>
      <c r="P113" s="1" t="s">
        <v>743</v>
      </c>
      <c r="Q113" s="1" t="s">
        <v>174</v>
      </c>
      <c r="R113" s="51">
        <v>168</v>
      </c>
      <c r="S113" s="78" t="s">
        <v>175</v>
      </c>
      <c r="T113" s="72"/>
      <c r="U113" s="25">
        <v>0.5</v>
      </c>
      <c r="V113" s="138"/>
      <c r="W113" s="103">
        <v>42</v>
      </c>
      <c r="X113" s="162">
        <v>1</v>
      </c>
      <c r="Y113" s="209">
        <f>AVERAGE(X113:X126)</f>
        <v>0.7142857142857143</v>
      </c>
      <c r="Z113" s="207"/>
    </row>
    <row r="114" spans="2:26" ht="95.25" customHeight="1" x14ac:dyDescent="0.25">
      <c r="B114" s="260"/>
      <c r="C114" s="225"/>
      <c r="D114" s="247"/>
      <c r="E114" s="225"/>
      <c r="F114" s="264"/>
      <c r="G114" s="268"/>
      <c r="H114" s="277"/>
      <c r="I114" s="110"/>
      <c r="J114" s="227"/>
      <c r="K114" s="285"/>
      <c r="L114" s="111"/>
      <c r="M114" s="60"/>
      <c r="N114" s="77" t="s">
        <v>27</v>
      </c>
      <c r="O114" s="1"/>
      <c r="P114" s="1" t="s">
        <v>743</v>
      </c>
      <c r="Q114" s="1" t="s">
        <v>176</v>
      </c>
      <c r="R114" s="51">
        <v>24</v>
      </c>
      <c r="S114" s="78" t="s">
        <v>177</v>
      </c>
      <c r="T114" s="72"/>
      <c r="U114" s="25">
        <v>0.5</v>
      </c>
      <c r="V114" s="138"/>
      <c r="W114" s="103">
        <v>6</v>
      </c>
      <c r="X114" s="162">
        <v>1</v>
      </c>
      <c r="Y114" s="209"/>
      <c r="Z114" s="207"/>
    </row>
    <row r="115" spans="2:26" ht="72.75" customHeight="1" x14ac:dyDescent="0.25">
      <c r="B115" s="260"/>
      <c r="C115" s="225"/>
      <c r="D115" s="247"/>
      <c r="E115" s="225"/>
      <c r="F115" s="264"/>
      <c r="G115" s="268"/>
      <c r="H115" s="277"/>
      <c r="I115" s="110"/>
      <c r="J115" s="227"/>
      <c r="K115" s="285"/>
      <c r="L115" s="111"/>
      <c r="M115" s="60"/>
      <c r="N115" s="77" t="s">
        <v>27</v>
      </c>
      <c r="O115" s="1"/>
      <c r="P115" s="1" t="s">
        <v>743</v>
      </c>
      <c r="Q115" s="1" t="s">
        <v>178</v>
      </c>
      <c r="R115" s="51">
        <v>84</v>
      </c>
      <c r="S115" s="78" t="s">
        <v>179</v>
      </c>
      <c r="T115" s="72"/>
      <c r="U115" s="25">
        <v>0.5</v>
      </c>
      <c r="V115" s="138"/>
      <c r="W115" s="103">
        <v>21</v>
      </c>
      <c r="X115" s="162">
        <v>1</v>
      </c>
      <c r="Y115" s="209"/>
      <c r="Z115" s="207"/>
    </row>
    <row r="116" spans="2:26" ht="171" customHeight="1" x14ac:dyDescent="0.25">
      <c r="B116" s="260"/>
      <c r="C116" s="225"/>
      <c r="D116" s="247"/>
      <c r="E116" s="225"/>
      <c r="F116" s="264"/>
      <c r="G116" s="268"/>
      <c r="H116" s="277"/>
      <c r="I116" s="110"/>
      <c r="J116" s="227"/>
      <c r="K116" s="285"/>
      <c r="L116" s="111"/>
      <c r="M116" s="60"/>
      <c r="N116" s="77" t="s">
        <v>27</v>
      </c>
      <c r="O116" s="1"/>
      <c r="P116" s="1" t="s">
        <v>743</v>
      </c>
      <c r="Q116" s="1" t="s">
        <v>180</v>
      </c>
      <c r="R116" s="1">
        <v>1</v>
      </c>
      <c r="S116" s="78" t="s">
        <v>181</v>
      </c>
      <c r="T116" s="72"/>
      <c r="U116" s="25">
        <v>0.5</v>
      </c>
      <c r="V116" s="138"/>
      <c r="W116" s="103">
        <v>3</v>
      </c>
      <c r="X116" s="162">
        <v>1</v>
      </c>
      <c r="Y116" s="209"/>
      <c r="Z116" s="207"/>
    </row>
    <row r="117" spans="2:26" ht="168.75" customHeight="1" x14ac:dyDescent="0.25">
      <c r="B117" s="260"/>
      <c r="C117" s="225"/>
      <c r="D117" s="247"/>
      <c r="E117" s="225"/>
      <c r="F117" s="264"/>
      <c r="G117" s="268"/>
      <c r="H117" s="277"/>
      <c r="I117" s="110"/>
      <c r="J117" s="227"/>
      <c r="K117" s="285"/>
      <c r="L117" s="111"/>
      <c r="M117" s="60"/>
      <c r="N117" s="77" t="s">
        <v>27</v>
      </c>
      <c r="O117" s="1"/>
      <c r="P117" s="1" t="s">
        <v>743</v>
      </c>
      <c r="Q117" s="1" t="s">
        <v>182</v>
      </c>
      <c r="R117" s="1">
        <v>1</v>
      </c>
      <c r="S117" s="78" t="s">
        <v>183</v>
      </c>
      <c r="T117" s="72"/>
      <c r="U117" s="25">
        <v>0.5</v>
      </c>
      <c r="V117" s="138"/>
      <c r="W117" s="103">
        <v>3</v>
      </c>
      <c r="X117" s="162">
        <v>1</v>
      </c>
      <c r="Y117" s="209"/>
      <c r="Z117" s="207"/>
    </row>
    <row r="118" spans="2:26" ht="72.75" customHeight="1" x14ac:dyDescent="0.25">
      <c r="B118" s="260"/>
      <c r="C118" s="225"/>
      <c r="D118" s="247"/>
      <c r="E118" s="225"/>
      <c r="F118" s="264"/>
      <c r="G118" s="268"/>
      <c r="H118" s="277"/>
      <c r="I118" s="110"/>
      <c r="J118" s="227"/>
      <c r="K118" s="285"/>
      <c r="L118" s="111"/>
      <c r="M118" s="60"/>
      <c r="N118" s="77" t="s">
        <v>27</v>
      </c>
      <c r="O118" s="1"/>
      <c r="P118" s="1" t="s">
        <v>743</v>
      </c>
      <c r="Q118" s="1" t="s">
        <v>184</v>
      </c>
      <c r="R118" s="1">
        <v>1</v>
      </c>
      <c r="S118" s="78" t="s">
        <v>185</v>
      </c>
      <c r="T118" s="72"/>
      <c r="U118" s="25">
        <v>0.5</v>
      </c>
      <c r="V118" s="138"/>
      <c r="W118" s="103">
        <v>3</v>
      </c>
      <c r="X118" s="162">
        <v>1</v>
      </c>
      <c r="Y118" s="209"/>
      <c r="Z118" s="207"/>
    </row>
    <row r="119" spans="2:26" ht="72.75" customHeight="1" x14ac:dyDescent="0.25">
      <c r="B119" s="260"/>
      <c r="C119" s="225"/>
      <c r="D119" s="247"/>
      <c r="E119" s="225"/>
      <c r="F119" s="264"/>
      <c r="G119" s="268"/>
      <c r="H119" s="277"/>
      <c r="I119" s="110"/>
      <c r="J119" s="227"/>
      <c r="K119" s="285"/>
      <c r="L119" s="111"/>
      <c r="M119" s="60"/>
      <c r="N119" s="77" t="s">
        <v>27</v>
      </c>
      <c r="O119" s="1"/>
      <c r="P119" s="1" t="s">
        <v>743</v>
      </c>
      <c r="Q119" s="1" t="s">
        <v>184</v>
      </c>
      <c r="R119" s="1">
        <v>1</v>
      </c>
      <c r="S119" s="78" t="s">
        <v>186</v>
      </c>
      <c r="T119" s="72"/>
      <c r="U119" s="25">
        <v>0.5</v>
      </c>
      <c r="V119" s="138"/>
      <c r="W119" s="103">
        <v>3</v>
      </c>
      <c r="X119" s="162">
        <v>1</v>
      </c>
      <c r="Y119" s="209"/>
      <c r="Z119" s="207"/>
    </row>
    <row r="120" spans="2:26" ht="72.75" customHeight="1" x14ac:dyDescent="0.25">
      <c r="B120" s="260"/>
      <c r="C120" s="225"/>
      <c r="D120" s="247"/>
      <c r="E120" s="225"/>
      <c r="F120" s="264"/>
      <c r="G120" s="268"/>
      <c r="H120" s="277"/>
      <c r="I120" s="110"/>
      <c r="J120" s="227"/>
      <c r="K120" s="285"/>
      <c r="L120" s="111"/>
      <c r="M120" s="64">
        <v>2.2200000000000001E-2</v>
      </c>
      <c r="N120" s="77" t="s">
        <v>27</v>
      </c>
      <c r="O120" s="1"/>
      <c r="P120" s="1" t="s">
        <v>730</v>
      </c>
      <c r="Q120" s="1" t="s">
        <v>81</v>
      </c>
      <c r="R120" s="1">
        <v>0.9</v>
      </c>
      <c r="S120" s="78" t="s">
        <v>82</v>
      </c>
      <c r="T120" s="72"/>
      <c r="U120" s="25">
        <v>0.5</v>
      </c>
      <c r="V120" s="138"/>
      <c r="W120" s="103">
        <v>13</v>
      </c>
      <c r="X120" s="162">
        <v>1</v>
      </c>
      <c r="Y120" s="209"/>
      <c r="Z120" s="207"/>
    </row>
    <row r="121" spans="2:26" ht="129.75" customHeight="1" x14ac:dyDescent="0.25">
      <c r="B121" s="260"/>
      <c r="C121" s="225"/>
      <c r="D121" s="247"/>
      <c r="E121" s="225"/>
      <c r="F121" s="264"/>
      <c r="G121" s="268"/>
      <c r="H121" s="277"/>
      <c r="I121" s="110"/>
      <c r="J121" s="227"/>
      <c r="K121" s="285"/>
      <c r="L121" s="111"/>
      <c r="M121" s="64">
        <v>2.8500000000000001E-2</v>
      </c>
      <c r="N121" s="77" t="s">
        <v>27</v>
      </c>
      <c r="O121" s="1"/>
      <c r="P121" s="1" t="s">
        <v>730</v>
      </c>
      <c r="Q121" s="1" t="s">
        <v>83</v>
      </c>
      <c r="R121" s="1">
        <v>0.8</v>
      </c>
      <c r="S121" s="78" t="s">
        <v>84</v>
      </c>
      <c r="T121" s="72"/>
      <c r="U121" s="25">
        <v>0.5</v>
      </c>
      <c r="V121" s="138"/>
      <c r="W121" s="146">
        <v>7</v>
      </c>
      <c r="X121" s="162">
        <v>1</v>
      </c>
      <c r="Y121" s="209"/>
      <c r="Z121" s="207"/>
    </row>
    <row r="122" spans="2:26" ht="72.75" customHeight="1" x14ac:dyDescent="0.25">
      <c r="B122" s="260"/>
      <c r="C122" s="225"/>
      <c r="D122" s="247"/>
      <c r="E122" s="225"/>
      <c r="F122" s="264"/>
      <c r="G122" s="268"/>
      <c r="H122" s="277"/>
      <c r="I122" s="110"/>
      <c r="J122" s="227"/>
      <c r="K122" s="285"/>
      <c r="L122" s="111"/>
      <c r="M122" s="64">
        <v>4.2799999999999998E-2</v>
      </c>
      <c r="N122" s="77" t="s">
        <v>27</v>
      </c>
      <c r="O122" s="1"/>
      <c r="P122" s="1" t="s">
        <v>730</v>
      </c>
      <c r="Q122" s="1" t="s">
        <v>85</v>
      </c>
      <c r="R122" s="1">
        <v>1</v>
      </c>
      <c r="S122" s="78" t="s">
        <v>86</v>
      </c>
      <c r="T122" s="72"/>
      <c r="U122" s="25">
        <v>0.5</v>
      </c>
      <c r="V122" s="138"/>
      <c r="W122" s="103">
        <v>16</v>
      </c>
      <c r="X122" s="162">
        <v>1</v>
      </c>
      <c r="Y122" s="209"/>
      <c r="Z122" s="207"/>
    </row>
    <row r="123" spans="2:26" ht="114" customHeight="1" x14ac:dyDescent="0.25">
      <c r="B123" s="260"/>
      <c r="C123" s="225"/>
      <c r="D123" s="247"/>
      <c r="E123" s="225"/>
      <c r="F123" s="264"/>
      <c r="G123" s="268"/>
      <c r="H123" s="277"/>
      <c r="I123" s="110"/>
      <c r="J123" s="227"/>
      <c r="K123" s="285"/>
      <c r="L123" s="111"/>
      <c r="M123" s="64">
        <v>2.8500000000000001E-2</v>
      </c>
      <c r="N123" s="77" t="s">
        <v>27</v>
      </c>
      <c r="O123" s="1"/>
      <c r="P123" s="1" t="s">
        <v>730</v>
      </c>
      <c r="Q123" s="1" t="s">
        <v>97</v>
      </c>
      <c r="R123" s="1">
        <v>0.8</v>
      </c>
      <c r="S123" s="78" t="s">
        <v>98</v>
      </c>
      <c r="T123" s="72"/>
      <c r="U123" s="25">
        <v>0.5</v>
      </c>
      <c r="V123" s="138"/>
      <c r="W123" s="103">
        <v>0</v>
      </c>
      <c r="X123" s="155">
        <v>0</v>
      </c>
      <c r="Y123" s="209"/>
      <c r="Z123" s="207"/>
    </row>
    <row r="124" spans="2:26" ht="102" customHeight="1" x14ac:dyDescent="0.25">
      <c r="B124" s="260"/>
      <c r="C124" s="225"/>
      <c r="D124" s="247"/>
      <c r="E124" s="225"/>
      <c r="F124" s="264"/>
      <c r="G124" s="268"/>
      <c r="H124" s="277"/>
      <c r="I124" s="110"/>
      <c r="J124" s="227"/>
      <c r="K124" s="285"/>
      <c r="L124" s="111"/>
      <c r="M124" s="64">
        <v>2.8500000000000001E-2</v>
      </c>
      <c r="N124" s="77" t="s">
        <v>27</v>
      </c>
      <c r="O124" s="1"/>
      <c r="P124" s="1" t="s">
        <v>730</v>
      </c>
      <c r="Q124" s="1" t="s">
        <v>101</v>
      </c>
      <c r="R124" s="51">
        <v>5</v>
      </c>
      <c r="S124" s="78" t="s">
        <v>102</v>
      </c>
      <c r="T124" s="72"/>
      <c r="U124" s="25">
        <v>0.5</v>
      </c>
      <c r="V124" s="138"/>
      <c r="W124" s="103">
        <v>0</v>
      </c>
      <c r="X124" s="155">
        <v>0</v>
      </c>
      <c r="Y124" s="209"/>
      <c r="Z124" s="207"/>
    </row>
    <row r="125" spans="2:26" ht="97.5" customHeight="1" x14ac:dyDescent="0.25">
      <c r="B125" s="260"/>
      <c r="C125" s="225"/>
      <c r="D125" s="247"/>
      <c r="E125" s="225"/>
      <c r="F125" s="264"/>
      <c r="G125" s="268"/>
      <c r="H125" s="277"/>
      <c r="I125" s="110"/>
      <c r="J125" s="227"/>
      <c r="K125" s="285"/>
      <c r="L125" s="111"/>
      <c r="M125" s="64">
        <v>4.2799999999999998E-2</v>
      </c>
      <c r="N125" s="77" t="s">
        <v>27</v>
      </c>
      <c r="O125" s="1"/>
      <c r="P125" s="1" t="s">
        <v>735</v>
      </c>
      <c r="Q125" s="1" t="s">
        <v>120</v>
      </c>
      <c r="R125" s="1">
        <v>0.8</v>
      </c>
      <c r="S125" s="78" t="s">
        <v>121</v>
      </c>
      <c r="T125" s="72"/>
      <c r="U125" s="25">
        <v>0.5</v>
      </c>
      <c r="V125" s="138"/>
      <c r="W125" s="103">
        <v>0</v>
      </c>
      <c r="X125" s="155">
        <v>0</v>
      </c>
      <c r="Y125" s="209"/>
      <c r="Z125" s="207"/>
    </row>
    <row r="126" spans="2:26" ht="143.25" customHeight="1" x14ac:dyDescent="0.25">
      <c r="B126" s="260"/>
      <c r="C126" s="225"/>
      <c r="D126" s="247"/>
      <c r="E126" s="225"/>
      <c r="F126" s="264"/>
      <c r="G126" s="268"/>
      <c r="H126" s="277"/>
      <c r="I126" s="110"/>
      <c r="J126" s="227"/>
      <c r="K126" s="285"/>
      <c r="L126" s="111"/>
      <c r="M126" s="64">
        <v>3.5700000000000003E-2</v>
      </c>
      <c r="N126" s="77" t="s">
        <v>27</v>
      </c>
      <c r="O126" s="1"/>
      <c r="P126" s="1" t="s">
        <v>730</v>
      </c>
      <c r="Q126" s="1" t="s">
        <v>103</v>
      </c>
      <c r="R126" s="1">
        <v>0.8</v>
      </c>
      <c r="S126" s="78" t="s">
        <v>104</v>
      </c>
      <c r="T126" s="72"/>
      <c r="U126" s="25">
        <v>0.5</v>
      </c>
      <c r="V126" s="138"/>
      <c r="W126" s="103">
        <v>0</v>
      </c>
      <c r="X126" s="155">
        <v>0</v>
      </c>
      <c r="Y126" s="209"/>
      <c r="Z126" s="207"/>
    </row>
    <row r="127" spans="2:26" ht="72.75" customHeight="1" x14ac:dyDescent="0.25">
      <c r="B127" s="260"/>
      <c r="C127" s="225"/>
      <c r="D127" s="247"/>
      <c r="E127" s="225"/>
      <c r="F127" s="264"/>
      <c r="G127" s="268"/>
      <c r="H127" s="277"/>
      <c r="I127" s="110"/>
      <c r="J127" s="227"/>
      <c r="K127" s="285"/>
      <c r="L127" s="111"/>
      <c r="M127" s="60">
        <v>1</v>
      </c>
      <c r="N127" s="83" t="s">
        <v>107</v>
      </c>
      <c r="O127" s="50" t="s">
        <v>136</v>
      </c>
      <c r="P127" s="50" t="s">
        <v>740</v>
      </c>
      <c r="Q127" s="50" t="s">
        <v>187</v>
      </c>
      <c r="R127" s="50">
        <v>1</v>
      </c>
      <c r="S127" s="84" t="s">
        <v>188</v>
      </c>
      <c r="T127" s="73"/>
      <c r="U127" s="25">
        <v>0.25</v>
      </c>
      <c r="V127" s="138"/>
      <c r="W127" s="103">
        <v>1</v>
      </c>
      <c r="X127" s="162">
        <v>1</v>
      </c>
      <c r="Y127" s="209">
        <f>+AVERAGE(X127:X194)</f>
        <v>0.94757463701921973</v>
      </c>
      <c r="Z127" s="207"/>
    </row>
    <row r="128" spans="2:26" ht="72.75" customHeight="1" x14ac:dyDescent="0.25">
      <c r="B128" s="260"/>
      <c r="C128" s="225"/>
      <c r="D128" s="247"/>
      <c r="E128" s="225"/>
      <c r="F128" s="264"/>
      <c r="G128" s="268"/>
      <c r="H128" s="277"/>
      <c r="I128" s="110"/>
      <c r="J128" s="227"/>
      <c r="K128" s="285"/>
      <c r="L128" s="111"/>
      <c r="M128" s="60">
        <v>0.7</v>
      </c>
      <c r="N128" s="83" t="s">
        <v>107</v>
      </c>
      <c r="O128" s="50" t="s">
        <v>136</v>
      </c>
      <c r="P128" s="50" t="s">
        <v>740</v>
      </c>
      <c r="Q128" s="50" t="s">
        <v>137</v>
      </c>
      <c r="R128" s="50">
        <v>1</v>
      </c>
      <c r="S128" s="84" t="s">
        <v>189</v>
      </c>
      <c r="T128" s="73"/>
      <c r="U128" s="25">
        <v>0.25</v>
      </c>
      <c r="V128" s="138"/>
      <c r="W128" s="103" t="s">
        <v>673</v>
      </c>
      <c r="X128" s="162">
        <v>1</v>
      </c>
      <c r="Y128" s="209"/>
      <c r="Z128" s="207"/>
    </row>
    <row r="129" spans="2:26" ht="72.75" customHeight="1" x14ac:dyDescent="0.25">
      <c r="B129" s="260"/>
      <c r="C129" s="225"/>
      <c r="D129" s="247"/>
      <c r="E129" s="225"/>
      <c r="F129" s="264"/>
      <c r="G129" s="268"/>
      <c r="H129" s="277"/>
      <c r="I129" s="110"/>
      <c r="J129" s="227"/>
      <c r="K129" s="285"/>
      <c r="L129" s="111"/>
      <c r="M129" s="60">
        <v>0.7</v>
      </c>
      <c r="N129" s="83" t="s">
        <v>107</v>
      </c>
      <c r="O129" s="50" t="s">
        <v>136</v>
      </c>
      <c r="P129" s="50" t="s">
        <v>740</v>
      </c>
      <c r="Q129" s="50" t="s">
        <v>137</v>
      </c>
      <c r="R129" s="50">
        <v>1</v>
      </c>
      <c r="S129" s="84" t="s">
        <v>661</v>
      </c>
      <c r="T129" s="73"/>
      <c r="U129" s="25">
        <v>0.25</v>
      </c>
      <c r="V129" s="138"/>
      <c r="W129" s="103" t="s">
        <v>673</v>
      </c>
      <c r="X129" s="162">
        <v>1</v>
      </c>
      <c r="Y129" s="209"/>
      <c r="Z129" s="207"/>
    </row>
    <row r="130" spans="2:26" ht="72.75" customHeight="1" x14ac:dyDescent="0.25">
      <c r="B130" s="260"/>
      <c r="C130" s="225"/>
      <c r="D130" s="247"/>
      <c r="E130" s="225"/>
      <c r="F130" s="264"/>
      <c r="G130" s="268"/>
      <c r="H130" s="277"/>
      <c r="I130" s="110"/>
      <c r="J130" s="227"/>
      <c r="K130" s="285"/>
      <c r="L130" s="111"/>
      <c r="M130" s="60">
        <v>0.7</v>
      </c>
      <c r="N130" s="83" t="s">
        <v>107</v>
      </c>
      <c r="O130" s="50" t="s">
        <v>136</v>
      </c>
      <c r="P130" s="50" t="s">
        <v>740</v>
      </c>
      <c r="Q130" s="50" t="s">
        <v>137</v>
      </c>
      <c r="R130" s="50">
        <v>1</v>
      </c>
      <c r="S130" s="84" t="s">
        <v>662</v>
      </c>
      <c r="T130" s="73"/>
      <c r="U130" s="25">
        <v>0.25</v>
      </c>
      <c r="V130" s="138"/>
      <c r="W130" s="103" t="s">
        <v>673</v>
      </c>
      <c r="X130" s="162">
        <v>1</v>
      </c>
      <c r="Y130" s="209"/>
      <c r="Z130" s="207"/>
    </row>
    <row r="131" spans="2:26" ht="72.75" customHeight="1" x14ac:dyDescent="0.25">
      <c r="B131" s="260"/>
      <c r="C131" s="225"/>
      <c r="D131" s="247"/>
      <c r="E131" s="225"/>
      <c r="F131" s="264"/>
      <c r="G131" s="268"/>
      <c r="H131" s="277"/>
      <c r="I131" s="110"/>
      <c r="J131" s="227"/>
      <c r="K131" s="285"/>
      <c r="L131" s="111"/>
      <c r="M131" s="60">
        <v>0.8</v>
      </c>
      <c r="N131" s="83" t="s">
        <v>107</v>
      </c>
      <c r="O131" s="50" t="s">
        <v>136</v>
      </c>
      <c r="P131" s="50" t="s">
        <v>740</v>
      </c>
      <c r="Q131" s="50" t="s">
        <v>190</v>
      </c>
      <c r="R131" s="50">
        <v>0.7</v>
      </c>
      <c r="S131" s="84" t="s">
        <v>663</v>
      </c>
      <c r="T131" s="73"/>
      <c r="U131" s="25">
        <v>0.25</v>
      </c>
      <c r="V131" s="138"/>
      <c r="W131" s="103" t="s">
        <v>673</v>
      </c>
      <c r="X131" s="162">
        <v>1</v>
      </c>
      <c r="Y131" s="209"/>
      <c r="Z131" s="207"/>
    </row>
    <row r="132" spans="2:26" ht="72.75" customHeight="1" x14ac:dyDescent="0.25">
      <c r="B132" s="260"/>
      <c r="C132" s="225"/>
      <c r="D132" s="247"/>
      <c r="E132" s="225"/>
      <c r="F132" s="264"/>
      <c r="G132" s="268"/>
      <c r="H132" s="277"/>
      <c r="I132" s="110"/>
      <c r="J132" s="227"/>
      <c r="K132" s="285"/>
      <c r="L132" s="111"/>
      <c r="M132" s="60">
        <v>0.8</v>
      </c>
      <c r="N132" s="83" t="s">
        <v>107</v>
      </c>
      <c r="O132" s="50" t="s">
        <v>136</v>
      </c>
      <c r="P132" s="50" t="s">
        <v>740</v>
      </c>
      <c r="Q132" s="50" t="s">
        <v>190</v>
      </c>
      <c r="R132" s="50">
        <v>4.8</v>
      </c>
      <c r="S132" s="84" t="s">
        <v>664</v>
      </c>
      <c r="T132" s="73"/>
      <c r="U132" s="25">
        <v>0.25</v>
      </c>
      <c r="V132" s="138"/>
      <c r="W132" s="103" t="s">
        <v>673</v>
      </c>
      <c r="X132" s="162">
        <v>1</v>
      </c>
      <c r="Y132" s="209"/>
      <c r="Z132" s="207"/>
    </row>
    <row r="133" spans="2:26" ht="72.75" customHeight="1" x14ac:dyDescent="0.25">
      <c r="B133" s="260"/>
      <c r="C133" s="225"/>
      <c r="D133" s="247"/>
      <c r="E133" s="225"/>
      <c r="F133" s="264"/>
      <c r="G133" s="268"/>
      <c r="H133" s="277"/>
      <c r="I133" s="110"/>
      <c r="J133" s="227"/>
      <c r="K133" s="285"/>
      <c r="L133" s="111"/>
      <c r="M133" s="60">
        <v>0.8</v>
      </c>
      <c r="N133" s="83" t="s">
        <v>107</v>
      </c>
      <c r="O133" s="50" t="s">
        <v>136</v>
      </c>
      <c r="P133" s="50" t="s">
        <v>740</v>
      </c>
      <c r="Q133" s="50" t="s">
        <v>56</v>
      </c>
      <c r="R133" s="50">
        <v>10</v>
      </c>
      <c r="S133" s="84" t="s">
        <v>665</v>
      </c>
      <c r="T133" s="73"/>
      <c r="U133" s="25">
        <v>0.25</v>
      </c>
      <c r="V133" s="138"/>
      <c r="W133" s="103" t="s">
        <v>673</v>
      </c>
      <c r="X133" s="162">
        <v>1</v>
      </c>
      <c r="Y133" s="209"/>
      <c r="Z133" s="207"/>
    </row>
    <row r="134" spans="2:26" ht="72.75" customHeight="1" x14ac:dyDescent="0.25">
      <c r="B134" s="260"/>
      <c r="C134" s="225"/>
      <c r="D134" s="247"/>
      <c r="E134" s="225"/>
      <c r="F134" s="264"/>
      <c r="G134" s="268"/>
      <c r="H134" s="277"/>
      <c r="I134" s="110"/>
      <c r="J134" s="227"/>
      <c r="K134" s="285"/>
      <c r="L134" s="111"/>
      <c r="M134" s="60">
        <v>1</v>
      </c>
      <c r="N134" s="83" t="s">
        <v>107</v>
      </c>
      <c r="O134" s="50" t="s">
        <v>136</v>
      </c>
      <c r="P134" s="50" t="s">
        <v>740</v>
      </c>
      <c r="Q134" s="50" t="s">
        <v>191</v>
      </c>
      <c r="R134" s="50">
        <v>43.20000000000001</v>
      </c>
      <c r="S134" s="84" t="s">
        <v>666</v>
      </c>
      <c r="T134" s="73"/>
      <c r="U134" s="25">
        <v>0.5</v>
      </c>
      <c r="V134" s="138"/>
      <c r="W134" s="103">
        <v>11.72</v>
      </c>
      <c r="X134" s="162">
        <v>1</v>
      </c>
      <c r="Y134" s="209"/>
      <c r="Z134" s="207"/>
    </row>
    <row r="135" spans="2:26" ht="72.75" customHeight="1" x14ac:dyDescent="0.25">
      <c r="B135" s="260"/>
      <c r="C135" s="225"/>
      <c r="D135" s="247"/>
      <c r="E135" s="225"/>
      <c r="F135" s="264"/>
      <c r="G135" s="268"/>
      <c r="H135" s="277"/>
      <c r="I135" s="110"/>
      <c r="J135" s="227"/>
      <c r="K135" s="285"/>
      <c r="L135" s="111"/>
      <c r="M135" s="60">
        <v>0.8</v>
      </c>
      <c r="N135" s="83" t="s">
        <v>107</v>
      </c>
      <c r="O135" s="50" t="s">
        <v>136</v>
      </c>
      <c r="P135" s="50" t="s">
        <v>740</v>
      </c>
      <c r="Q135" s="50" t="s">
        <v>137</v>
      </c>
      <c r="R135" s="50">
        <v>26</v>
      </c>
      <c r="S135" s="84" t="s">
        <v>671</v>
      </c>
      <c r="T135" s="73"/>
      <c r="U135" s="25">
        <v>0.25</v>
      </c>
      <c r="V135" s="138"/>
      <c r="W135" s="103">
        <v>26</v>
      </c>
      <c r="X135" s="162">
        <v>1</v>
      </c>
      <c r="Y135" s="209"/>
      <c r="Z135" s="207"/>
    </row>
    <row r="136" spans="2:26" ht="72.75" customHeight="1" x14ac:dyDescent="0.25">
      <c r="B136" s="260"/>
      <c r="C136" s="225"/>
      <c r="D136" s="247"/>
      <c r="E136" s="225"/>
      <c r="F136" s="264"/>
      <c r="G136" s="268"/>
      <c r="H136" s="277"/>
      <c r="I136" s="110"/>
      <c r="J136" s="227"/>
      <c r="K136" s="285"/>
      <c r="L136" s="111"/>
      <c r="M136" s="60">
        <v>0.8</v>
      </c>
      <c r="N136" s="83" t="s">
        <v>107</v>
      </c>
      <c r="O136" s="50" t="s">
        <v>136</v>
      </c>
      <c r="P136" s="50" t="s">
        <v>740</v>
      </c>
      <c r="Q136" s="50" t="s">
        <v>137</v>
      </c>
      <c r="R136" s="50">
        <v>17</v>
      </c>
      <c r="S136" s="84" t="s">
        <v>668</v>
      </c>
      <c r="T136" s="73"/>
      <c r="U136" s="25">
        <v>0.25</v>
      </c>
      <c r="V136" s="138"/>
      <c r="W136" s="103">
        <v>10</v>
      </c>
      <c r="X136" s="162">
        <v>1</v>
      </c>
      <c r="Y136" s="209"/>
      <c r="Z136" s="207"/>
    </row>
    <row r="137" spans="2:26" ht="72.75" customHeight="1" x14ac:dyDescent="0.25">
      <c r="B137" s="260"/>
      <c r="C137" s="225"/>
      <c r="D137" s="247"/>
      <c r="E137" s="225"/>
      <c r="F137" s="264"/>
      <c r="G137" s="268"/>
      <c r="H137" s="277"/>
      <c r="I137" s="110"/>
      <c r="J137" s="227"/>
      <c r="K137" s="285"/>
      <c r="L137" s="111"/>
      <c r="M137" s="60">
        <v>1</v>
      </c>
      <c r="N137" s="83" t="s">
        <v>107</v>
      </c>
      <c r="O137" s="50" t="s">
        <v>136</v>
      </c>
      <c r="P137" s="50" t="s">
        <v>740</v>
      </c>
      <c r="Q137" s="50" t="s">
        <v>56</v>
      </c>
      <c r="R137" s="50">
        <v>207</v>
      </c>
      <c r="S137" s="84" t="s">
        <v>669</v>
      </c>
      <c r="T137" s="73"/>
      <c r="U137" s="25">
        <v>0.25</v>
      </c>
      <c r="V137" s="138"/>
      <c r="W137" s="103">
        <v>51.599999999999994</v>
      </c>
      <c r="X137" s="162">
        <v>1</v>
      </c>
      <c r="Y137" s="209"/>
      <c r="Z137" s="207"/>
    </row>
    <row r="138" spans="2:26" ht="72.75" customHeight="1" x14ac:dyDescent="0.25">
      <c r="B138" s="260"/>
      <c r="C138" s="225"/>
      <c r="D138" s="247"/>
      <c r="E138" s="225"/>
      <c r="F138" s="264"/>
      <c r="G138" s="268"/>
      <c r="H138" s="277"/>
      <c r="I138" s="110"/>
      <c r="J138" s="227"/>
      <c r="K138" s="285"/>
      <c r="L138" s="111"/>
      <c r="M138" s="60">
        <v>1</v>
      </c>
      <c r="N138" s="83" t="s">
        <v>107</v>
      </c>
      <c r="O138" s="50" t="s">
        <v>136</v>
      </c>
      <c r="P138" s="50" t="s">
        <v>740</v>
      </c>
      <c r="Q138" s="50" t="s">
        <v>56</v>
      </c>
      <c r="R138" s="50">
        <v>185</v>
      </c>
      <c r="S138" s="84" t="s">
        <v>670</v>
      </c>
      <c r="T138" s="73"/>
      <c r="U138" s="25">
        <v>0.25</v>
      </c>
      <c r="V138" s="138"/>
      <c r="W138" s="103">
        <v>46.2</v>
      </c>
      <c r="X138" s="156">
        <v>0.25</v>
      </c>
      <c r="Y138" s="209"/>
      <c r="Z138" s="207"/>
    </row>
    <row r="139" spans="2:26" ht="72.75" customHeight="1" x14ac:dyDescent="0.25">
      <c r="B139" s="260"/>
      <c r="C139" s="225"/>
      <c r="D139" s="247"/>
      <c r="E139" s="225"/>
      <c r="F139" s="264"/>
      <c r="G139" s="268"/>
      <c r="H139" s="277"/>
      <c r="I139" s="110"/>
      <c r="J139" s="227"/>
      <c r="K139" s="285"/>
      <c r="L139" s="111"/>
      <c r="M139" s="60">
        <v>0.8</v>
      </c>
      <c r="N139" s="83" t="s">
        <v>107</v>
      </c>
      <c r="O139" s="50" t="s">
        <v>136</v>
      </c>
      <c r="P139" s="50" t="s">
        <v>740</v>
      </c>
      <c r="Q139" s="50" t="s">
        <v>56</v>
      </c>
      <c r="R139" s="50">
        <v>50</v>
      </c>
      <c r="S139" s="84" t="s">
        <v>667</v>
      </c>
      <c r="T139" s="73"/>
      <c r="U139" s="25">
        <v>0.25</v>
      </c>
      <c r="V139" s="138"/>
      <c r="W139" s="103">
        <v>10</v>
      </c>
      <c r="X139" s="156">
        <v>0.2</v>
      </c>
      <c r="Y139" s="209"/>
      <c r="Z139" s="207"/>
    </row>
    <row r="140" spans="2:26" ht="72.75" customHeight="1" x14ac:dyDescent="0.25">
      <c r="B140" s="260"/>
      <c r="C140" s="225"/>
      <c r="D140" s="247"/>
      <c r="E140" s="225"/>
      <c r="F140" s="264"/>
      <c r="G140" s="268"/>
      <c r="H140" s="277"/>
      <c r="I140" s="110"/>
      <c r="J140" s="227"/>
      <c r="K140" s="285"/>
      <c r="L140" s="111"/>
      <c r="M140" s="60">
        <v>0.8</v>
      </c>
      <c r="N140" s="83" t="s">
        <v>107</v>
      </c>
      <c r="O140" s="50" t="s">
        <v>136</v>
      </c>
      <c r="P140" s="50" t="s">
        <v>740</v>
      </c>
      <c r="Q140" s="50" t="s">
        <v>56</v>
      </c>
      <c r="R140" s="50">
        <v>30</v>
      </c>
      <c r="S140" s="84" t="s">
        <v>672</v>
      </c>
      <c r="T140" s="73"/>
      <c r="U140" s="25">
        <v>0.25</v>
      </c>
      <c r="V140" s="138"/>
      <c r="W140" s="103">
        <v>6</v>
      </c>
      <c r="X140" s="156">
        <v>0.2</v>
      </c>
      <c r="Y140" s="209"/>
      <c r="Z140" s="207"/>
    </row>
    <row r="141" spans="2:26" ht="72.75" customHeight="1" x14ac:dyDescent="0.25">
      <c r="B141" s="260"/>
      <c r="C141" s="225"/>
      <c r="D141" s="247"/>
      <c r="E141" s="225"/>
      <c r="F141" s="264"/>
      <c r="G141" s="268"/>
      <c r="H141" s="277"/>
      <c r="I141" s="110"/>
      <c r="J141" s="227"/>
      <c r="K141" s="285"/>
      <c r="L141" s="111"/>
      <c r="M141" s="60">
        <v>1</v>
      </c>
      <c r="N141" s="83" t="s">
        <v>107</v>
      </c>
      <c r="O141" s="50" t="s">
        <v>192</v>
      </c>
      <c r="P141" s="50" t="s">
        <v>740</v>
      </c>
      <c r="Q141" s="50" t="s">
        <v>193</v>
      </c>
      <c r="R141" s="54">
        <v>370000</v>
      </c>
      <c r="S141" s="84" t="s">
        <v>194</v>
      </c>
      <c r="T141" s="73"/>
      <c r="U141" s="25">
        <v>0.5</v>
      </c>
      <c r="V141" s="138"/>
      <c r="W141" s="142">
        <v>57457</v>
      </c>
      <c r="X141" s="156">
        <v>0.62116347203753597</v>
      </c>
      <c r="Y141" s="209"/>
      <c r="Z141" s="207"/>
    </row>
    <row r="142" spans="2:26" ht="72.75" customHeight="1" x14ac:dyDescent="0.25">
      <c r="B142" s="260"/>
      <c r="C142" s="225"/>
      <c r="D142" s="247"/>
      <c r="E142" s="225"/>
      <c r="F142" s="264"/>
      <c r="G142" s="268"/>
      <c r="H142" s="277"/>
      <c r="I142" s="110"/>
      <c r="J142" s="227"/>
      <c r="K142" s="285"/>
      <c r="L142" s="111"/>
      <c r="M142" s="60"/>
      <c r="N142" s="83" t="s">
        <v>107</v>
      </c>
      <c r="O142" s="50"/>
      <c r="P142" s="50" t="s">
        <v>385</v>
      </c>
      <c r="Q142" s="50" t="s">
        <v>684</v>
      </c>
      <c r="R142" s="54">
        <v>1</v>
      </c>
      <c r="S142" s="84" t="s">
        <v>674</v>
      </c>
      <c r="T142" s="73"/>
      <c r="U142" s="25"/>
      <c r="V142" s="138"/>
      <c r="W142" s="142" t="s">
        <v>673</v>
      </c>
      <c r="X142" s="162">
        <v>1</v>
      </c>
      <c r="Y142" s="209"/>
      <c r="Z142" s="207"/>
    </row>
    <row r="143" spans="2:26" ht="72.75" customHeight="1" x14ac:dyDescent="0.25">
      <c r="B143" s="260"/>
      <c r="C143" s="225"/>
      <c r="D143" s="247"/>
      <c r="E143" s="225"/>
      <c r="F143" s="264"/>
      <c r="G143" s="268"/>
      <c r="H143" s="277"/>
      <c r="I143" s="110"/>
      <c r="J143" s="227"/>
      <c r="K143" s="285"/>
      <c r="L143" s="111"/>
      <c r="M143" s="60"/>
      <c r="N143" s="83" t="s">
        <v>107</v>
      </c>
      <c r="O143" s="50"/>
      <c r="P143" s="50" t="s">
        <v>385</v>
      </c>
      <c r="Q143" s="50" t="s">
        <v>684</v>
      </c>
      <c r="R143" s="54">
        <v>1</v>
      </c>
      <c r="S143" s="84" t="s">
        <v>675</v>
      </c>
      <c r="T143" s="73"/>
      <c r="U143" s="25"/>
      <c r="V143" s="138"/>
      <c r="W143" s="142" t="s">
        <v>673</v>
      </c>
      <c r="X143" s="162">
        <v>1</v>
      </c>
      <c r="Y143" s="209"/>
      <c r="Z143" s="207"/>
    </row>
    <row r="144" spans="2:26" ht="72.75" customHeight="1" x14ac:dyDescent="0.25">
      <c r="B144" s="260"/>
      <c r="C144" s="225"/>
      <c r="D144" s="247"/>
      <c r="E144" s="225"/>
      <c r="F144" s="264"/>
      <c r="G144" s="268"/>
      <c r="H144" s="277"/>
      <c r="I144" s="110"/>
      <c r="J144" s="227"/>
      <c r="K144" s="285"/>
      <c r="L144" s="111"/>
      <c r="M144" s="60"/>
      <c r="N144" s="83" t="s">
        <v>107</v>
      </c>
      <c r="O144" s="50"/>
      <c r="P144" s="50" t="s">
        <v>385</v>
      </c>
      <c r="Q144" s="50" t="s">
        <v>684</v>
      </c>
      <c r="R144" s="54">
        <v>1</v>
      </c>
      <c r="S144" s="84" t="s">
        <v>676</v>
      </c>
      <c r="T144" s="73"/>
      <c r="U144" s="25"/>
      <c r="V144" s="138"/>
      <c r="W144" s="142" t="s">
        <v>673</v>
      </c>
      <c r="X144" s="162">
        <v>1</v>
      </c>
      <c r="Y144" s="209"/>
      <c r="Z144" s="207"/>
    </row>
    <row r="145" spans="2:26" ht="72.75" customHeight="1" x14ac:dyDescent="0.25">
      <c r="B145" s="260"/>
      <c r="C145" s="225"/>
      <c r="D145" s="247"/>
      <c r="E145" s="225"/>
      <c r="F145" s="264"/>
      <c r="G145" s="268"/>
      <c r="H145" s="277"/>
      <c r="I145" s="110"/>
      <c r="J145" s="227"/>
      <c r="K145" s="285"/>
      <c r="L145" s="111"/>
      <c r="M145" s="60"/>
      <c r="N145" s="83" t="s">
        <v>107</v>
      </c>
      <c r="O145" s="50"/>
      <c r="P145" s="50" t="s">
        <v>385</v>
      </c>
      <c r="Q145" s="50" t="s">
        <v>685</v>
      </c>
      <c r="R145" s="54">
        <v>1</v>
      </c>
      <c r="S145" s="84" t="s">
        <v>677</v>
      </c>
      <c r="T145" s="73"/>
      <c r="U145" s="25"/>
      <c r="V145" s="138"/>
      <c r="W145" s="142" t="s">
        <v>673</v>
      </c>
      <c r="X145" s="162">
        <v>1</v>
      </c>
      <c r="Y145" s="209"/>
      <c r="Z145" s="207"/>
    </row>
    <row r="146" spans="2:26" ht="72.75" customHeight="1" x14ac:dyDescent="0.25">
      <c r="B146" s="260"/>
      <c r="C146" s="225"/>
      <c r="D146" s="247"/>
      <c r="E146" s="225"/>
      <c r="F146" s="264"/>
      <c r="G146" s="268"/>
      <c r="H146" s="277"/>
      <c r="I146" s="110"/>
      <c r="J146" s="227"/>
      <c r="K146" s="285"/>
      <c r="L146" s="111"/>
      <c r="M146" s="60"/>
      <c r="N146" s="83" t="s">
        <v>107</v>
      </c>
      <c r="O146" s="50"/>
      <c r="P146" s="50" t="s">
        <v>385</v>
      </c>
      <c r="Q146" s="50" t="s">
        <v>684</v>
      </c>
      <c r="R146" s="54">
        <v>1</v>
      </c>
      <c r="S146" s="84" t="s">
        <v>744</v>
      </c>
      <c r="T146" s="73"/>
      <c r="U146" s="25"/>
      <c r="V146" s="138"/>
      <c r="W146" s="142" t="s">
        <v>673</v>
      </c>
      <c r="X146" s="162">
        <v>1</v>
      </c>
      <c r="Y146" s="209"/>
      <c r="Z146" s="207"/>
    </row>
    <row r="147" spans="2:26" ht="72.75" customHeight="1" x14ac:dyDescent="0.25">
      <c r="B147" s="260"/>
      <c r="C147" s="225"/>
      <c r="D147" s="247"/>
      <c r="E147" s="225"/>
      <c r="F147" s="264"/>
      <c r="G147" s="268"/>
      <c r="H147" s="277"/>
      <c r="I147" s="110"/>
      <c r="J147" s="227"/>
      <c r="K147" s="285"/>
      <c r="L147" s="111"/>
      <c r="M147" s="60"/>
      <c r="N147" s="83" t="s">
        <v>107</v>
      </c>
      <c r="O147" s="50"/>
      <c r="P147" s="50" t="s">
        <v>385</v>
      </c>
      <c r="Q147" s="50" t="s">
        <v>685</v>
      </c>
      <c r="R147" s="54">
        <v>1</v>
      </c>
      <c r="S147" s="84" t="s">
        <v>745</v>
      </c>
      <c r="T147" s="73"/>
      <c r="U147" s="25"/>
      <c r="V147" s="138"/>
      <c r="W147" s="142" t="s">
        <v>673</v>
      </c>
      <c r="X147" s="162">
        <v>1</v>
      </c>
      <c r="Y147" s="209"/>
      <c r="Z147" s="207"/>
    </row>
    <row r="148" spans="2:26" ht="72.75" customHeight="1" x14ac:dyDescent="0.25">
      <c r="B148" s="260"/>
      <c r="C148" s="225"/>
      <c r="D148" s="247"/>
      <c r="E148" s="225"/>
      <c r="F148" s="264"/>
      <c r="G148" s="268"/>
      <c r="H148" s="277"/>
      <c r="I148" s="110"/>
      <c r="J148" s="227"/>
      <c r="K148" s="285"/>
      <c r="L148" s="111"/>
      <c r="M148" s="60"/>
      <c r="N148" s="83" t="s">
        <v>107</v>
      </c>
      <c r="O148" s="50"/>
      <c r="P148" s="50" t="s">
        <v>385</v>
      </c>
      <c r="Q148" s="50" t="s">
        <v>684</v>
      </c>
      <c r="R148" s="54">
        <v>1</v>
      </c>
      <c r="S148" s="84" t="s">
        <v>678</v>
      </c>
      <c r="T148" s="73"/>
      <c r="U148" s="25"/>
      <c r="V148" s="138"/>
      <c r="W148" s="142" t="s">
        <v>673</v>
      </c>
      <c r="X148" s="162">
        <v>1</v>
      </c>
      <c r="Y148" s="209"/>
      <c r="Z148" s="207"/>
    </row>
    <row r="149" spans="2:26" ht="72.75" customHeight="1" x14ac:dyDescent="0.25">
      <c r="B149" s="260"/>
      <c r="C149" s="225"/>
      <c r="D149" s="247"/>
      <c r="E149" s="225"/>
      <c r="F149" s="264"/>
      <c r="G149" s="268"/>
      <c r="H149" s="277"/>
      <c r="I149" s="110"/>
      <c r="J149" s="227"/>
      <c r="K149" s="285"/>
      <c r="L149" s="111"/>
      <c r="M149" s="60"/>
      <c r="N149" s="83" t="s">
        <v>107</v>
      </c>
      <c r="O149" s="50"/>
      <c r="P149" s="50" t="s">
        <v>385</v>
      </c>
      <c r="Q149" s="50" t="s">
        <v>685</v>
      </c>
      <c r="R149" s="54">
        <v>1</v>
      </c>
      <c r="S149" s="84" t="s">
        <v>679</v>
      </c>
      <c r="T149" s="73"/>
      <c r="U149" s="25"/>
      <c r="V149" s="138"/>
      <c r="W149" s="142" t="s">
        <v>673</v>
      </c>
      <c r="X149" s="162">
        <v>1</v>
      </c>
      <c r="Y149" s="209"/>
      <c r="Z149" s="207"/>
    </row>
    <row r="150" spans="2:26" ht="72.75" customHeight="1" x14ac:dyDescent="0.25">
      <c r="B150" s="260"/>
      <c r="C150" s="225"/>
      <c r="D150" s="247"/>
      <c r="E150" s="225"/>
      <c r="F150" s="264"/>
      <c r="G150" s="268"/>
      <c r="H150" s="277"/>
      <c r="I150" s="110"/>
      <c r="J150" s="227"/>
      <c r="K150" s="285"/>
      <c r="L150" s="111"/>
      <c r="M150" s="60"/>
      <c r="N150" s="83" t="s">
        <v>107</v>
      </c>
      <c r="O150" s="50"/>
      <c r="P150" s="50" t="s">
        <v>385</v>
      </c>
      <c r="Q150" s="50" t="s">
        <v>685</v>
      </c>
      <c r="R150" s="54">
        <v>1</v>
      </c>
      <c r="S150" s="84" t="s">
        <v>746</v>
      </c>
      <c r="T150" s="73"/>
      <c r="U150" s="25"/>
      <c r="V150" s="138"/>
      <c r="W150" s="142" t="s">
        <v>673</v>
      </c>
      <c r="X150" s="162">
        <v>1</v>
      </c>
      <c r="Y150" s="209"/>
      <c r="Z150" s="207"/>
    </row>
    <row r="151" spans="2:26" ht="72.75" customHeight="1" x14ac:dyDescent="0.25">
      <c r="B151" s="260"/>
      <c r="C151" s="225"/>
      <c r="D151" s="247"/>
      <c r="E151" s="225"/>
      <c r="F151" s="264"/>
      <c r="G151" s="268"/>
      <c r="H151" s="277"/>
      <c r="I151" s="110"/>
      <c r="J151" s="227"/>
      <c r="K151" s="285"/>
      <c r="L151" s="111"/>
      <c r="M151" s="60"/>
      <c r="N151" s="83" t="s">
        <v>107</v>
      </c>
      <c r="O151" s="50"/>
      <c r="P151" s="50" t="s">
        <v>385</v>
      </c>
      <c r="Q151" s="50" t="s">
        <v>684</v>
      </c>
      <c r="R151" s="54">
        <v>1</v>
      </c>
      <c r="S151" s="84" t="s">
        <v>747</v>
      </c>
      <c r="T151" s="73"/>
      <c r="U151" s="25"/>
      <c r="V151" s="138"/>
      <c r="W151" s="142" t="s">
        <v>673</v>
      </c>
      <c r="X151" s="162">
        <v>1</v>
      </c>
      <c r="Y151" s="209"/>
      <c r="Z151" s="207"/>
    </row>
    <row r="152" spans="2:26" ht="72.75" customHeight="1" x14ac:dyDescent="0.25">
      <c r="B152" s="260"/>
      <c r="C152" s="225"/>
      <c r="D152" s="247"/>
      <c r="E152" s="225"/>
      <c r="F152" s="264"/>
      <c r="G152" s="268"/>
      <c r="H152" s="277"/>
      <c r="I152" s="110"/>
      <c r="J152" s="227"/>
      <c r="K152" s="285"/>
      <c r="L152" s="111"/>
      <c r="M152" s="60"/>
      <c r="N152" s="83" t="s">
        <v>107</v>
      </c>
      <c r="O152" s="50"/>
      <c r="P152" s="50" t="s">
        <v>385</v>
      </c>
      <c r="Q152" s="50" t="s">
        <v>684</v>
      </c>
      <c r="R152" s="54">
        <v>1</v>
      </c>
      <c r="S152" s="84" t="s">
        <v>680</v>
      </c>
      <c r="T152" s="73"/>
      <c r="U152" s="25"/>
      <c r="V152" s="138"/>
      <c r="W152" s="142" t="s">
        <v>673</v>
      </c>
      <c r="X152" s="162">
        <v>1</v>
      </c>
      <c r="Y152" s="209"/>
      <c r="Z152" s="207"/>
    </row>
    <row r="153" spans="2:26" ht="72.75" customHeight="1" x14ac:dyDescent="0.25">
      <c r="B153" s="260"/>
      <c r="C153" s="225"/>
      <c r="D153" s="247"/>
      <c r="E153" s="225"/>
      <c r="F153" s="264"/>
      <c r="G153" s="268"/>
      <c r="H153" s="277"/>
      <c r="I153" s="110"/>
      <c r="J153" s="227"/>
      <c r="K153" s="285"/>
      <c r="L153" s="111"/>
      <c r="M153" s="60"/>
      <c r="N153" s="83" t="s">
        <v>107</v>
      </c>
      <c r="O153" s="50"/>
      <c r="P153" s="50" t="s">
        <v>385</v>
      </c>
      <c r="Q153" s="50" t="s">
        <v>684</v>
      </c>
      <c r="R153" s="54">
        <v>1</v>
      </c>
      <c r="S153" s="84" t="s">
        <v>681</v>
      </c>
      <c r="T153" s="73"/>
      <c r="U153" s="25"/>
      <c r="V153" s="138"/>
      <c r="W153" s="142" t="s">
        <v>673</v>
      </c>
      <c r="X153" s="162">
        <v>1</v>
      </c>
      <c r="Y153" s="209"/>
      <c r="Z153" s="207"/>
    </row>
    <row r="154" spans="2:26" ht="72.75" customHeight="1" x14ac:dyDescent="0.25">
      <c r="B154" s="260"/>
      <c r="C154" s="225"/>
      <c r="D154" s="247"/>
      <c r="E154" s="225"/>
      <c r="F154" s="264"/>
      <c r="G154" s="268"/>
      <c r="H154" s="277"/>
      <c r="I154" s="110"/>
      <c r="J154" s="227"/>
      <c r="K154" s="285"/>
      <c r="L154" s="111"/>
      <c r="M154" s="60"/>
      <c r="N154" s="83" t="s">
        <v>107</v>
      </c>
      <c r="O154" s="50"/>
      <c r="P154" s="50" t="s">
        <v>385</v>
      </c>
      <c r="Q154" s="50" t="s">
        <v>684</v>
      </c>
      <c r="R154" s="54">
        <v>1</v>
      </c>
      <c r="S154" s="84" t="s">
        <v>682</v>
      </c>
      <c r="T154" s="73"/>
      <c r="U154" s="25"/>
      <c r="V154" s="138"/>
      <c r="W154" s="142" t="s">
        <v>673</v>
      </c>
      <c r="X154" s="162">
        <v>1</v>
      </c>
      <c r="Y154" s="209"/>
      <c r="Z154" s="207"/>
    </row>
    <row r="155" spans="2:26" ht="72.75" customHeight="1" x14ac:dyDescent="0.25">
      <c r="B155" s="260"/>
      <c r="C155" s="225"/>
      <c r="D155" s="247"/>
      <c r="E155" s="225"/>
      <c r="F155" s="264"/>
      <c r="G155" s="268"/>
      <c r="H155" s="277"/>
      <c r="I155" s="110"/>
      <c r="J155" s="227"/>
      <c r="K155" s="285"/>
      <c r="L155" s="111"/>
      <c r="M155" s="60"/>
      <c r="N155" s="83" t="s">
        <v>107</v>
      </c>
      <c r="O155" s="50"/>
      <c r="P155" s="50" t="s">
        <v>385</v>
      </c>
      <c r="Q155" s="50" t="s">
        <v>684</v>
      </c>
      <c r="R155" s="54">
        <v>1</v>
      </c>
      <c r="S155" s="84" t="s">
        <v>683</v>
      </c>
      <c r="T155" s="73"/>
      <c r="U155" s="25"/>
      <c r="V155" s="138"/>
      <c r="W155" s="142" t="s">
        <v>673</v>
      </c>
      <c r="X155" s="162">
        <v>1</v>
      </c>
      <c r="Y155" s="209"/>
      <c r="Z155" s="207"/>
    </row>
    <row r="156" spans="2:26" ht="72.75" customHeight="1" x14ac:dyDescent="0.25">
      <c r="B156" s="260"/>
      <c r="C156" s="225"/>
      <c r="D156" s="247"/>
      <c r="E156" s="225"/>
      <c r="F156" s="264"/>
      <c r="G156" s="268"/>
      <c r="H156" s="277"/>
      <c r="I156" s="110"/>
      <c r="J156" s="227"/>
      <c r="K156" s="285"/>
      <c r="L156" s="111"/>
      <c r="M156" s="60">
        <v>1</v>
      </c>
      <c r="N156" s="83" t="s">
        <v>107</v>
      </c>
      <c r="O156" s="50" t="s">
        <v>195</v>
      </c>
      <c r="P156" s="50" t="s">
        <v>157</v>
      </c>
      <c r="Q156" s="50" t="s">
        <v>56</v>
      </c>
      <c r="R156" s="50">
        <v>185.04</v>
      </c>
      <c r="S156" s="84" t="s">
        <v>196</v>
      </c>
      <c r="T156" s="73"/>
      <c r="U156" s="25">
        <v>0.5</v>
      </c>
      <c r="V156" s="138"/>
      <c r="W156" s="103">
        <v>185.04</v>
      </c>
      <c r="X156" s="162">
        <v>1</v>
      </c>
      <c r="Y156" s="209"/>
      <c r="Z156" s="207"/>
    </row>
    <row r="157" spans="2:26" ht="72.75" customHeight="1" x14ac:dyDescent="0.25">
      <c r="B157" s="260"/>
      <c r="C157" s="225"/>
      <c r="D157" s="247"/>
      <c r="E157" s="225"/>
      <c r="F157" s="264"/>
      <c r="G157" s="268"/>
      <c r="H157" s="277"/>
      <c r="I157" s="110"/>
      <c r="J157" s="227"/>
      <c r="K157" s="285"/>
      <c r="L157" s="111"/>
      <c r="M157" s="60">
        <v>0.8</v>
      </c>
      <c r="N157" s="83" t="s">
        <v>107</v>
      </c>
      <c r="O157" s="50" t="s">
        <v>197</v>
      </c>
      <c r="P157" s="50" t="s">
        <v>45</v>
      </c>
      <c r="Q157" s="50" t="s">
        <v>198</v>
      </c>
      <c r="R157" s="50">
        <v>9.5</v>
      </c>
      <c r="S157" s="84" t="s">
        <v>199</v>
      </c>
      <c r="T157" s="73"/>
      <c r="U157" s="25">
        <f>3.1/2</f>
        <v>1.55</v>
      </c>
      <c r="V157" s="138"/>
      <c r="W157" s="103">
        <v>1.61</v>
      </c>
      <c r="X157" s="156">
        <v>0.310211946050096</v>
      </c>
      <c r="Y157" s="209"/>
      <c r="Z157" s="207"/>
    </row>
    <row r="158" spans="2:26" ht="72.75" customHeight="1" x14ac:dyDescent="0.25">
      <c r="B158" s="260"/>
      <c r="C158" s="225"/>
      <c r="D158" s="247"/>
      <c r="E158" s="225"/>
      <c r="F158" s="264"/>
      <c r="G158" s="268"/>
      <c r="H158" s="277"/>
      <c r="I158" s="110"/>
      <c r="J158" s="227"/>
      <c r="K158" s="285"/>
      <c r="L158" s="111"/>
      <c r="M158" s="60">
        <v>1</v>
      </c>
      <c r="N158" s="83" t="s">
        <v>107</v>
      </c>
      <c r="O158" s="50" t="s">
        <v>197</v>
      </c>
      <c r="P158" s="50" t="s">
        <v>45</v>
      </c>
      <c r="Q158" s="50" t="s">
        <v>200</v>
      </c>
      <c r="R158" s="50">
        <v>2</v>
      </c>
      <c r="S158" s="84" t="s">
        <v>201</v>
      </c>
      <c r="T158" s="73"/>
      <c r="U158" s="25">
        <v>2</v>
      </c>
      <c r="V158" s="138"/>
      <c r="W158" s="103" t="s">
        <v>673</v>
      </c>
      <c r="X158" s="162">
        <v>1</v>
      </c>
      <c r="Y158" s="209"/>
      <c r="Z158" s="207"/>
    </row>
    <row r="159" spans="2:26" ht="72.75" customHeight="1" x14ac:dyDescent="0.25">
      <c r="B159" s="260"/>
      <c r="C159" s="225"/>
      <c r="D159" s="247"/>
      <c r="E159" s="225"/>
      <c r="F159" s="264"/>
      <c r="G159" s="268"/>
      <c r="H159" s="277"/>
      <c r="I159" s="110"/>
      <c r="J159" s="227"/>
      <c r="K159" s="285"/>
      <c r="L159" s="111"/>
      <c r="M159" s="60">
        <v>1</v>
      </c>
      <c r="N159" s="83" t="s">
        <v>107</v>
      </c>
      <c r="O159" s="50" t="s">
        <v>197</v>
      </c>
      <c r="P159" s="50" t="s">
        <v>45</v>
      </c>
      <c r="Q159" s="50" t="s">
        <v>56</v>
      </c>
      <c r="R159" s="50">
        <v>82.4</v>
      </c>
      <c r="S159" s="84" t="s">
        <v>196</v>
      </c>
      <c r="T159" s="73"/>
      <c r="U159" s="25">
        <v>0.5</v>
      </c>
      <c r="V159" s="138"/>
      <c r="W159" s="103">
        <v>82.4</v>
      </c>
      <c r="X159" s="162">
        <v>1</v>
      </c>
      <c r="Y159" s="209"/>
      <c r="Z159" s="207"/>
    </row>
    <row r="160" spans="2:26" ht="72.75" customHeight="1" x14ac:dyDescent="0.25">
      <c r="B160" s="260"/>
      <c r="C160" s="225"/>
      <c r="D160" s="247"/>
      <c r="E160" s="225"/>
      <c r="F160" s="264"/>
      <c r="G160" s="268"/>
      <c r="H160" s="277"/>
      <c r="I160" s="110"/>
      <c r="J160" s="227"/>
      <c r="K160" s="285"/>
      <c r="L160" s="111"/>
      <c r="M160" s="60">
        <v>1</v>
      </c>
      <c r="N160" s="83" t="s">
        <v>107</v>
      </c>
      <c r="O160" s="50" t="s">
        <v>202</v>
      </c>
      <c r="P160" s="50" t="s">
        <v>151</v>
      </c>
      <c r="Q160" s="50" t="s">
        <v>56</v>
      </c>
      <c r="R160" s="50">
        <v>285</v>
      </c>
      <c r="S160" s="84" t="s">
        <v>196</v>
      </c>
      <c r="T160" s="73"/>
      <c r="U160" s="25">
        <v>0.5</v>
      </c>
      <c r="V160" s="138"/>
      <c r="W160" s="103">
        <v>285</v>
      </c>
      <c r="X160" s="162">
        <v>1</v>
      </c>
      <c r="Y160" s="209"/>
      <c r="Z160" s="207"/>
    </row>
    <row r="161" spans="2:26" ht="72.75" customHeight="1" x14ac:dyDescent="0.25">
      <c r="B161" s="260"/>
      <c r="C161" s="225"/>
      <c r="D161" s="247"/>
      <c r="E161" s="225"/>
      <c r="F161" s="264"/>
      <c r="G161" s="268"/>
      <c r="H161" s="277"/>
      <c r="I161" s="110"/>
      <c r="J161" s="227"/>
      <c r="K161" s="285"/>
      <c r="L161" s="111"/>
      <c r="M161" s="60">
        <v>0.8</v>
      </c>
      <c r="N161" s="83" t="s">
        <v>107</v>
      </c>
      <c r="O161" s="50" t="s">
        <v>203</v>
      </c>
      <c r="P161" s="50" t="s">
        <v>48</v>
      </c>
      <c r="Q161" s="50" t="s">
        <v>198</v>
      </c>
      <c r="R161" s="50">
        <v>3.4</v>
      </c>
      <c r="S161" s="84" t="s">
        <v>199</v>
      </c>
      <c r="T161" s="73"/>
      <c r="U161" s="25">
        <f>1.1/2</f>
        <v>0.55000000000000004</v>
      </c>
      <c r="V161" s="138"/>
      <c r="W161" s="103" t="s">
        <v>673</v>
      </c>
      <c r="X161" s="162">
        <v>1</v>
      </c>
      <c r="Y161" s="209"/>
      <c r="Z161" s="207"/>
    </row>
    <row r="162" spans="2:26" ht="72.75" customHeight="1" x14ac:dyDescent="0.25">
      <c r="B162" s="260"/>
      <c r="C162" s="225"/>
      <c r="D162" s="247"/>
      <c r="E162" s="225"/>
      <c r="F162" s="264"/>
      <c r="G162" s="268"/>
      <c r="H162" s="277"/>
      <c r="I162" s="110"/>
      <c r="J162" s="227"/>
      <c r="K162" s="285"/>
      <c r="L162" s="111"/>
      <c r="M162" s="60"/>
      <c r="N162" s="83" t="s">
        <v>107</v>
      </c>
      <c r="O162" s="50" t="s">
        <v>203</v>
      </c>
      <c r="P162" s="50" t="s">
        <v>48</v>
      </c>
      <c r="Q162" s="50" t="s">
        <v>748</v>
      </c>
      <c r="R162" s="50">
        <v>4</v>
      </c>
      <c r="S162" s="84" t="s">
        <v>749</v>
      </c>
      <c r="T162" s="73"/>
      <c r="U162" s="25"/>
      <c r="V162" s="138"/>
      <c r="W162" s="103" t="s">
        <v>673</v>
      </c>
      <c r="X162" s="162">
        <v>1</v>
      </c>
      <c r="Y162" s="209"/>
      <c r="Z162" s="207"/>
    </row>
    <row r="163" spans="2:26" ht="72.75" customHeight="1" x14ac:dyDescent="0.25">
      <c r="B163" s="260"/>
      <c r="C163" s="225"/>
      <c r="D163" s="247"/>
      <c r="E163" s="225"/>
      <c r="F163" s="264"/>
      <c r="G163" s="268"/>
      <c r="H163" s="277"/>
      <c r="I163" s="110"/>
      <c r="J163" s="227"/>
      <c r="K163" s="285"/>
      <c r="L163" s="111"/>
      <c r="M163" s="60"/>
      <c r="N163" s="83" t="s">
        <v>107</v>
      </c>
      <c r="O163" s="50" t="s">
        <v>203</v>
      </c>
      <c r="P163" s="50" t="s">
        <v>48</v>
      </c>
      <c r="Q163" s="50" t="s">
        <v>687</v>
      </c>
      <c r="R163" s="50">
        <v>4</v>
      </c>
      <c r="S163" s="84" t="s">
        <v>686</v>
      </c>
      <c r="T163" s="73"/>
      <c r="U163" s="25"/>
      <c r="V163" s="138"/>
      <c r="W163" s="103" t="s">
        <v>673</v>
      </c>
      <c r="X163" s="162">
        <v>1</v>
      </c>
      <c r="Y163" s="209"/>
      <c r="Z163" s="207"/>
    </row>
    <row r="164" spans="2:26" ht="72.75" customHeight="1" x14ac:dyDescent="0.25">
      <c r="B164" s="260"/>
      <c r="C164" s="225"/>
      <c r="D164" s="247"/>
      <c r="E164" s="225"/>
      <c r="F164" s="264"/>
      <c r="G164" s="268"/>
      <c r="H164" s="277"/>
      <c r="I164" s="110"/>
      <c r="J164" s="227"/>
      <c r="K164" s="285"/>
      <c r="L164" s="111"/>
      <c r="M164" s="60">
        <v>1</v>
      </c>
      <c r="N164" s="83" t="s">
        <v>107</v>
      </c>
      <c r="O164" s="50" t="s">
        <v>204</v>
      </c>
      <c r="P164" s="50" t="s">
        <v>151</v>
      </c>
      <c r="Q164" s="50" t="s">
        <v>56</v>
      </c>
      <c r="R164" s="50">
        <v>121.86</v>
      </c>
      <c r="S164" s="84" t="s">
        <v>196</v>
      </c>
      <c r="T164" s="73"/>
      <c r="U164" s="25">
        <v>0.5</v>
      </c>
      <c r="V164" s="138"/>
      <c r="W164" s="103">
        <v>121.86</v>
      </c>
      <c r="X164" s="162">
        <v>1</v>
      </c>
      <c r="Y164" s="209"/>
      <c r="Z164" s="207"/>
    </row>
    <row r="165" spans="2:26" ht="72.75" customHeight="1" x14ac:dyDescent="0.25">
      <c r="B165" s="260"/>
      <c r="C165" s="225"/>
      <c r="D165" s="247"/>
      <c r="E165" s="225"/>
      <c r="F165" s="264"/>
      <c r="G165" s="268"/>
      <c r="H165" s="277"/>
      <c r="I165" s="110"/>
      <c r="J165" s="227"/>
      <c r="K165" s="285"/>
      <c r="L165" s="111"/>
      <c r="M165" s="60">
        <v>0.8</v>
      </c>
      <c r="N165" s="83" t="s">
        <v>107</v>
      </c>
      <c r="O165" s="50" t="s">
        <v>389</v>
      </c>
      <c r="P165" s="50" t="s">
        <v>48</v>
      </c>
      <c r="Q165" s="50" t="s">
        <v>205</v>
      </c>
      <c r="R165" s="50">
        <v>1</v>
      </c>
      <c r="S165" s="84" t="s">
        <v>206</v>
      </c>
      <c r="T165" s="73"/>
      <c r="U165" s="25">
        <v>0.5</v>
      </c>
      <c r="V165" s="138"/>
      <c r="W165" s="103">
        <v>1</v>
      </c>
      <c r="X165" s="162">
        <v>1</v>
      </c>
      <c r="Y165" s="209"/>
      <c r="Z165" s="207"/>
    </row>
    <row r="166" spans="2:26" ht="72.75" customHeight="1" x14ac:dyDescent="0.25">
      <c r="B166" s="260"/>
      <c r="C166" s="225"/>
      <c r="D166" s="247"/>
      <c r="E166" s="225"/>
      <c r="F166" s="264"/>
      <c r="G166" s="268"/>
      <c r="H166" s="277"/>
      <c r="I166" s="110"/>
      <c r="J166" s="227"/>
      <c r="K166" s="285"/>
      <c r="L166" s="111"/>
      <c r="M166" s="60">
        <v>1</v>
      </c>
      <c r="N166" s="83" t="s">
        <v>107</v>
      </c>
      <c r="O166" s="50" t="s">
        <v>389</v>
      </c>
      <c r="P166" s="50" t="s">
        <v>48</v>
      </c>
      <c r="Q166" s="50" t="s">
        <v>56</v>
      </c>
      <c r="R166" s="50">
        <v>50.58</v>
      </c>
      <c r="S166" s="84" t="s">
        <v>196</v>
      </c>
      <c r="T166" s="73"/>
      <c r="U166" s="25">
        <v>0.5</v>
      </c>
      <c r="V166" s="138"/>
      <c r="W166" s="103">
        <v>50.58</v>
      </c>
      <c r="X166" s="162">
        <v>1</v>
      </c>
      <c r="Y166" s="209"/>
      <c r="Z166" s="207"/>
    </row>
    <row r="167" spans="2:26" ht="72.75" customHeight="1" x14ac:dyDescent="0.25">
      <c r="B167" s="260"/>
      <c r="C167" s="225"/>
      <c r="D167" s="247"/>
      <c r="E167" s="225"/>
      <c r="F167" s="264"/>
      <c r="G167" s="268"/>
      <c r="H167" s="277"/>
      <c r="I167" s="110"/>
      <c r="J167" s="227"/>
      <c r="K167" s="285"/>
      <c r="L167" s="111"/>
      <c r="M167" s="60">
        <v>0.8</v>
      </c>
      <c r="N167" s="83" t="s">
        <v>107</v>
      </c>
      <c r="O167" s="50" t="s">
        <v>207</v>
      </c>
      <c r="P167" s="50" t="s">
        <v>48</v>
      </c>
      <c r="Q167" s="50" t="s">
        <v>198</v>
      </c>
      <c r="R167" s="50">
        <v>4.2</v>
      </c>
      <c r="S167" s="84" t="s">
        <v>199</v>
      </c>
      <c r="T167" s="73"/>
      <c r="U167" s="25">
        <f>1.4/2</f>
        <v>0.7</v>
      </c>
      <c r="V167" s="138"/>
      <c r="W167" s="103" t="s">
        <v>673</v>
      </c>
      <c r="X167" s="162">
        <v>1</v>
      </c>
      <c r="Y167" s="209"/>
      <c r="Z167" s="207"/>
    </row>
    <row r="168" spans="2:26" ht="72.75" customHeight="1" x14ac:dyDescent="0.25">
      <c r="B168" s="260"/>
      <c r="C168" s="225"/>
      <c r="D168" s="247"/>
      <c r="E168" s="225"/>
      <c r="F168" s="264"/>
      <c r="G168" s="268"/>
      <c r="H168" s="277"/>
      <c r="I168" s="110"/>
      <c r="J168" s="227"/>
      <c r="K168" s="285"/>
      <c r="L168" s="111"/>
      <c r="M168" s="60">
        <v>1</v>
      </c>
      <c r="N168" s="83" t="s">
        <v>107</v>
      </c>
      <c r="O168" s="50" t="s">
        <v>207</v>
      </c>
      <c r="P168" s="50" t="s">
        <v>48</v>
      </c>
      <c r="Q168" s="50" t="s">
        <v>56</v>
      </c>
      <c r="R168" s="50">
        <v>38.380000000000003</v>
      </c>
      <c r="S168" s="84" t="s">
        <v>196</v>
      </c>
      <c r="T168" s="73"/>
      <c r="U168" s="25">
        <v>0.5</v>
      </c>
      <c r="V168" s="138"/>
      <c r="W168" s="103">
        <v>38.380000000000003</v>
      </c>
      <c r="X168" s="162">
        <v>1</v>
      </c>
      <c r="Y168" s="209"/>
      <c r="Z168" s="207"/>
    </row>
    <row r="169" spans="2:26" ht="72.75" customHeight="1" x14ac:dyDescent="0.25">
      <c r="B169" s="260"/>
      <c r="C169" s="225"/>
      <c r="D169" s="247"/>
      <c r="E169" s="225"/>
      <c r="F169" s="264"/>
      <c r="G169" s="268"/>
      <c r="H169" s="277"/>
      <c r="I169" s="110"/>
      <c r="J169" s="227"/>
      <c r="K169" s="285"/>
      <c r="L169" s="111"/>
      <c r="M169" s="60">
        <v>1</v>
      </c>
      <c r="N169" s="83" t="s">
        <v>107</v>
      </c>
      <c r="O169" s="50" t="s">
        <v>208</v>
      </c>
      <c r="P169" s="50" t="s">
        <v>45</v>
      </c>
      <c r="Q169" s="50" t="s">
        <v>56</v>
      </c>
      <c r="R169" s="50">
        <v>168.1</v>
      </c>
      <c r="S169" s="84" t="s">
        <v>196</v>
      </c>
      <c r="T169" s="73"/>
      <c r="U169" s="25">
        <v>0.5</v>
      </c>
      <c r="V169" s="138"/>
      <c r="W169" s="103">
        <v>168.1</v>
      </c>
      <c r="X169" s="162">
        <v>1</v>
      </c>
      <c r="Y169" s="209"/>
      <c r="Z169" s="207"/>
    </row>
    <row r="170" spans="2:26" ht="72.75" customHeight="1" x14ac:dyDescent="0.25">
      <c r="B170" s="260"/>
      <c r="C170" s="225"/>
      <c r="D170" s="247"/>
      <c r="E170" s="225"/>
      <c r="F170" s="264"/>
      <c r="G170" s="268"/>
      <c r="H170" s="277"/>
      <c r="I170" s="110"/>
      <c r="J170" s="227"/>
      <c r="K170" s="285"/>
      <c r="L170" s="111"/>
      <c r="M170" s="60">
        <v>0.8</v>
      </c>
      <c r="N170" s="83" t="s">
        <v>107</v>
      </c>
      <c r="O170" s="50" t="s">
        <v>209</v>
      </c>
      <c r="P170" s="50" t="s">
        <v>45</v>
      </c>
      <c r="Q170" s="50" t="s">
        <v>198</v>
      </c>
      <c r="R170" s="50">
        <v>9</v>
      </c>
      <c r="S170" s="84" t="s">
        <v>199</v>
      </c>
      <c r="T170" s="73"/>
      <c r="U170" s="25">
        <f>2.9/2</f>
        <v>1.45</v>
      </c>
      <c r="V170" s="138"/>
      <c r="W170" s="103" t="s">
        <v>673</v>
      </c>
      <c r="X170" s="162">
        <v>1</v>
      </c>
      <c r="Y170" s="209"/>
      <c r="Z170" s="207"/>
    </row>
    <row r="171" spans="2:26" ht="72.75" customHeight="1" x14ac:dyDescent="0.25">
      <c r="B171" s="260"/>
      <c r="C171" s="225"/>
      <c r="D171" s="247"/>
      <c r="E171" s="225"/>
      <c r="F171" s="264"/>
      <c r="G171" s="268"/>
      <c r="H171" s="277"/>
      <c r="I171" s="110"/>
      <c r="J171" s="227"/>
      <c r="K171" s="285"/>
      <c r="L171" s="111"/>
      <c r="M171" s="60">
        <v>1</v>
      </c>
      <c r="N171" s="83" t="s">
        <v>107</v>
      </c>
      <c r="O171" s="50" t="s">
        <v>209</v>
      </c>
      <c r="P171" s="50" t="s">
        <v>45</v>
      </c>
      <c r="Q171" s="50" t="s">
        <v>56</v>
      </c>
      <c r="R171" s="50">
        <v>297</v>
      </c>
      <c r="S171" s="84" t="s">
        <v>196</v>
      </c>
      <c r="T171" s="73"/>
      <c r="U171" s="25">
        <v>0.5</v>
      </c>
      <c r="V171" s="138"/>
      <c r="W171" s="103">
        <v>297</v>
      </c>
      <c r="X171" s="162">
        <v>1</v>
      </c>
      <c r="Y171" s="209"/>
      <c r="Z171" s="207"/>
    </row>
    <row r="172" spans="2:26" ht="72.75" customHeight="1" x14ac:dyDescent="0.25">
      <c r="B172" s="260"/>
      <c r="C172" s="225"/>
      <c r="D172" s="247"/>
      <c r="E172" s="225"/>
      <c r="F172" s="264"/>
      <c r="G172" s="268"/>
      <c r="H172" s="277"/>
      <c r="I172" s="110"/>
      <c r="J172" s="227"/>
      <c r="K172" s="285"/>
      <c r="L172" s="111"/>
      <c r="M172" s="60">
        <v>1</v>
      </c>
      <c r="N172" s="83" t="s">
        <v>107</v>
      </c>
      <c r="O172" s="50" t="s">
        <v>108</v>
      </c>
      <c r="P172" s="50" t="s">
        <v>109</v>
      </c>
      <c r="Q172" s="50" t="s">
        <v>110</v>
      </c>
      <c r="R172" s="50">
        <v>0.6</v>
      </c>
      <c r="S172" s="84" t="s">
        <v>111</v>
      </c>
      <c r="T172" s="25">
        <v>20</v>
      </c>
      <c r="U172" s="25"/>
      <c r="V172" s="125">
        <v>1</v>
      </c>
      <c r="W172" s="146" t="s">
        <v>673</v>
      </c>
      <c r="X172" s="162">
        <v>1</v>
      </c>
      <c r="Y172" s="209"/>
      <c r="Z172" s="207"/>
    </row>
    <row r="173" spans="2:26" ht="72.75" customHeight="1" x14ac:dyDescent="0.25">
      <c r="B173" s="260"/>
      <c r="C173" s="225"/>
      <c r="D173" s="247"/>
      <c r="E173" s="225"/>
      <c r="F173" s="264"/>
      <c r="G173" s="268"/>
      <c r="H173" s="277"/>
      <c r="I173" s="110"/>
      <c r="J173" s="227"/>
      <c r="K173" s="285"/>
      <c r="L173" s="111"/>
      <c r="M173" s="60">
        <v>1</v>
      </c>
      <c r="N173" s="83" t="s">
        <v>107</v>
      </c>
      <c r="O173" s="50" t="s">
        <v>108</v>
      </c>
      <c r="P173" s="50" t="s">
        <v>109</v>
      </c>
      <c r="Q173" s="50" t="s">
        <v>110</v>
      </c>
      <c r="R173" s="50">
        <v>1</v>
      </c>
      <c r="S173" s="84" t="s">
        <v>688</v>
      </c>
      <c r="T173" s="25">
        <v>20</v>
      </c>
      <c r="U173" s="25"/>
      <c r="V173" s="125">
        <v>1</v>
      </c>
      <c r="W173" s="146" t="s">
        <v>673</v>
      </c>
      <c r="X173" s="162">
        <v>1</v>
      </c>
      <c r="Y173" s="209"/>
      <c r="Z173" s="207"/>
    </row>
    <row r="174" spans="2:26" ht="72.75" customHeight="1" x14ac:dyDescent="0.25">
      <c r="B174" s="260"/>
      <c r="C174" s="225"/>
      <c r="D174" s="247"/>
      <c r="E174" s="225"/>
      <c r="F174" s="264"/>
      <c r="G174" s="268"/>
      <c r="H174" s="277"/>
      <c r="I174" s="110"/>
      <c r="J174" s="227"/>
      <c r="K174" s="285"/>
      <c r="L174" s="111"/>
      <c r="M174" s="60"/>
      <c r="N174" s="83" t="s">
        <v>107</v>
      </c>
      <c r="O174" s="50" t="s">
        <v>108</v>
      </c>
      <c r="P174" s="50" t="s">
        <v>109</v>
      </c>
      <c r="Q174" s="50" t="s">
        <v>691</v>
      </c>
      <c r="R174" s="50">
        <v>1</v>
      </c>
      <c r="S174" s="84" t="s">
        <v>689</v>
      </c>
      <c r="T174" s="73"/>
      <c r="U174" s="25" t="s">
        <v>673</v>
      </c>
      <c r="V174" s="138"/>
      <c r="W174" s="103"/>
      <c r="X174" s="162">
        <v>1</v>
      </c>
      <c r="Y174" s="209"/>
      <c r="Z174" s="207"/>
    </row>
    <row r="175" spans="2:26" ht="72.75" customHeight="1" x14ac:dyDescent="0.25">
      <c r="B175" s="260"/>
      <c r="C175" s="225"/>
      <c r="D175" s="247"/>
      <c r="E175" s="225"/>
      <c r="F175" s="264"/>
      <c r="G175" s="268"/>
      <c r="H175" s="277"/>
      <c r="I175" s="110"/>
      <c r="J175" s="227"/>
      <c r="K175" s="285"/>
      <c r="L175" s="111"/>
      <c r="M175" s="60"/>
      <c r="N175" s="83" t="s">
        <v>107</v>
      </c>
      <c r="O175" s="50" t="s">
        <v>108</v>
      </c>
      <c r="P175" s="50" t="s">
        <v>109</v>
      </c>
      <c r="Q175" s="50" t="s">
        <v>692</v>
      </c>
      <c r="R175" s="50">
        <v>10.5</v>
      </c>
      <c r="S175" s="84" t="s">
        <v>690</v>
      </c>
      <c r="T175" s="73"/>
      <c r="U175" s="25"/>
      <c r="V175" s="138"/>
      <c r="W175" s="103">
        <v>6.57</v>
      </c>
      <c r="X175" s="162">
        <v>1.2</v>
      </c>
      <c r="Y175" s="209"/>
      <c r="Z175" s="207"/>
    </row>
    <row r="176" spans="2:26" ht="72.75" customHeight="1" x14ac:dyDescent="0.25">
      <c r="B176" s="260"/>
      <c r="C176" s="225"/>
      <c r="D176" s="247"/>
      <c r="E176" s="225"/>
      <c r="F176" s="264"/>
      <c r="G176" s="268"/>
      <c r="H176" s="277"/>
      <c r="I176" s="110"/>
      <c r="J176" s="227"/>
      <c r="K176" s="285"/>
      <c r="L176" s="111"/>
      <c r="M176" s="60"/>
      <c r="N176" s="83" t="s">
        <v>107</v>
      </c>
      <c r="O176" s="50" t="s">
        <v>108</v>
      </c>
      <c r="P176" s="50" t="s">
        <v>109</v>
      </c>
      <c r="Q176" s="50" t="s">
        <v>56</v>
      </c>
      <c r="R176" s="50">
        <v>20.5</v>
      </c>
      <c r="S176" s="84" t="s">
        <v>750</v>
      </c>
      <c r="T176" s="73"/>
      <c r="U176" s="25" t="s">
        <v>673</v>
      </c>
      <c r="V176" s="138"/>
      <c r="W176" s="103" t="s">
        <v>673</v>
      </c>
      <c r="X176" s="162">
        <v>1</v>
      </c>
      <c r="Y176" s="209"/>
      <c r="Z176" s="207"/>
    </row>
    <row r="177" spans="2:26" ht="72.75" customHeight="1" x14ac:dyDescent="0.25">
      <c r="B177" s="260"/>
      <c r="C177" s="225"/>
      <c r="D177" s="247"/>
      <c r="E177" s="225"/>
      <c r="F177" s="264"/>
      <c r="G177" s="268"/>
      <c r="H177" s="277"/>
      <c r="I177" s="110"/>
      <c r="J177" s="227"/>
      <c r="K177" s="285"/>
      <c r="L177" s="111"/>
      <c r="M177" s="60">
        <v>1</v>
      </c>
      <c r="N177" s="83" t="s">
        <v>107</v>
      </c>
      <c r="O177" s="50" t="s">
        <v>108</v>
      </c>
      <c r="P177" s="50" t="s">
        <v>148</v>
      </c>
      <c r="Q177" s="50" t="s">
        <v>56</v>
      </c>
      <c r="R177" s="50">
        <v>202</v>
      </c>
      <c r="S177" s="84" t="s">
        <v>196</v>
      </c>
      <c r="T177" s="73"/>
      <c r="U177" s="25">
        <v>0.5</v>
      </c>
      <c r="V177" s="138"/>
      <c r="W177" s="103">
        <v>202</v>
      </c>
      <c r="X177" s="162">
        <v>1</v>
      </c>
      <c r="Y177" s="209"/>
      <c r="Z177" s="207"/>
    </row>
    <row r="178" spans="2:26" ht="72.75" customHeight="1" x14ac:dyDescent="0.25">
      <c r="B178" s="260"/>
      <c r="C178" s="225"/>
      <c r="D178" s="247"/>
      <c r="E178" s="225"/>
      <c r="F178" s="264"/>
      <c r="G178" s="268"/>
      <c r="H178" s="277"/>
      <c r="I178" s="110"/>
      <c r="J178" s="227"/>
      <c r="K178" s="285"/>
      <c r="L178" s="111"/>
      <c r="M178" s="60">
        <v>0.9</v>
      </c>
      <c r="N178" s="83" t="s">
        <v>107</v>
      </c>
      <c r="O178" s="50" t="s">
        <v>210</v>
      </c>
      <c r="P178" s="50" t="s">
        <v>148</v>
      </c>
      <c r="Q178" s="50" t="s">
        <v>56</v>
      </c>
      <c r="R178" s="50">
        <v>3</v>
      </c>
      <c r="S178" s="84" t="s">
        <v>751</v>
      </c>
      <c r="T178" s="73"/>
      <c r="U178" s="25">
        <v>0.5</v>
      </c>
      <c r="V178" s="138"/>
      <c r="W178" s="103">
        <v>0.3</v>
      </c>
      <c r="X178" s="162">
        <v>1</v>
      </c>
      <c r="Y178" s="209"/>
      <c r="Z178" s="207"/>
    </row>
    <row r="179" spans="2:26" ht="72.75" customHeight="1" x14ac:dyDescent="0.25">
      <c r="B179" s="260"/>
      <c r="C179" s="225"/>
      <c r="D179" s="247"/>
      <c r="E179" s="225"/>
      <c r="F179" s="264"/>
      <c r="G179" s="268"/>
      <c r="H179" s="277"/>
      <c r="I179" s="110"/>
      <c r="J179" s="227"/>
      <c r="K179" s="285"/>
      <c r="L179" s="111"/>
      <c r="M179" s="60">
        <v>1</v>
      </c>
      <c r="N179" s="83" t="s">
        <v>107</v>
      </c>
      <c r="O179" s="50" t="s">
        <v>210</v>
      </c>
      <c r="P179" s="50" t="s">
        <v>148</v>
      </c>
      <c r="Q179" s="50" t="s">
        <v>56</v>
      </c>
      <c r="R179" s="50">
        <v>54.4</v>
      </c>
      <c r="S179" s="84" t="s">
        <v>196</v>
      </c>
      <c r="T179" s="73"/>
      <c r="U179" s="25">
        <v>0.5</v>
      </c>
      <c r="V179" s="138"/>
      <c r="W179" s="103">
        <v>5512.8</v>
      </c>
      <c r="X179" s="162">
        <v>1</v>
      </c>
      <c r="Y179" s="209"/>
      <c r="Z179" s="207"/>
    </row>
    <row r="180" spans="2:26" ht="72.75" customHeight="1" x14ac:dyDescent="0.25">
      <c r="B180" s="260"/>
      <c r="C180" s="225"/>
      <c r="D180" s="247"/>
      <c r="E180" s="225"/>
      <c r="F180" s="264"/>
      <c r="G180" s="268"/>
      <c r="H180" s="277"/>
      <c r="I180" s="110"/>
      <c r="J180" s="227"/>
      <c r="K180" s="285"/>
      <c r="L180" s="111"/>
      <c r="M180" s="60">
        <v>0.8</v>
      </c>
      <c r="N180" s="83" t="s">
        <v>107</v>
      </c>
      <c r="O180" s="50" t="s">
        <v>211</v>
      </c>
      <c r="P180" s="50" t="s">
        <v>48</v>
      </c>
      <c r="Q180" s="50" t="s">
        <v>212</v>
      </c>
      <c r="R180" s="50">
        <v>1</v>
      </c>
      <c r="S180" s="84" t="s">
        <v>213</v>
      </c>
      <c r="T180" s="73"/>
      <c r="U180" s="25">
        <v>0.5</v>
      </c>
      <c r="V180" s="138"/>
      <c r="W180" s="103" t="s">
        <v>673</v>
      </c>
      <c r="X180" s="162">
        <v>1</v>
      </c>
      <c r="Y180" s="209"/>
      <c r="Z180" s="207"/>
    </row>
    <row r="181" spans="2:26" ht="72.75" customHeight="1" x14ac:dyDescent="0.25">
      <c r="B181" s="260"/>
      <c r="C181" s="225"/>
      <c r="D181" s="247"/>
      <c r="E181" s="225"/>
      <c r="F181" s="264"/>
      <c r="G181" s="268"/>
      <c r="H181" s="277"/>
      <c r="I181" s="110"/>
      <c r="J181" s="227"/>
      <c r="K181" s="285"/>
      <c r="L181" s="111"/>
      <c r="M181" s="60">
        <v>1</v>
      </c>
      <c r="N181" s="83" t="s">
        <v>107</v>
      </c>
      <c r="O181" s="50" t="s">
        <v>211</v>
      </c>
      <c r="P181" s="50" t="s">
        <v>48</v>
      </c>
      <c r="Q181" s="50" t="s">
        <v>56</v>
      </c>
      <c r="R181" s="50">
        <v>80.430000000000007</v>
      </c>
      <c r="S181" s="84" t="s">
        <v>196</v>
      </c>
      <c r="T181" s="73"/>
      <c r="U181" s="25">
        <v>0.5</v>
      </c>
      <c r="V181" s="138"/>
      <c r="W181" s="103">
        <v>80.430000000000007</v>
      </c>
      <c r="X181" s="162">
        <v>1</v>
      </c>
      <c r="Y181" s="209"/>
      <c r="Z181" s="207"/>
    </row>
    <row r="182" spans="2:26" ht="72.75" customHeight="1" x14ac:dyDescent="0.25">
      <c r="B182" s="260"/>
      <c r="C182" s="225"/>
      <c r="D182" s="247"/>
      <c r="E182" s="225"/>
      <c r="F182" s="264"/>
      <c r="G182" s="268"/>
      <c r="H182" s="277"/>
      <c r="I182" s="110"/>
      <c r="J182" s="227"/>
      <c r="K182" s="285"/>
      <c r="L182" s="111"/>
      <c r="M182" s="60">
        <v>0.8</v>
      </c>
      <c r="N182" s="83" t="s">
        <v>107</v>
      </c>
      <c r="O182" s="50" t="s">
        <v>214</v>
      </c>
      <c r="P182" s="50" t="s">
        <v>48</v>
      </c>
      <c r="Q182" s="50" t="s">
        <v>215</v>
      </c>
      <c r="R182" s="50">
        <v>1</v>
      </c>
      <c r="S182" s="84" t="s">
        <v>216</v>
      </c>
      <c r="T182" s="73"/>
      <c r="U182" s="25">
        <v>0.5</v>
      </c>
      <c r="V182" s="138"/>
      <c r="W182" s="103" t="s">
        <v>673</v>
      </c>
      <c r="X182" s="162">
        <v>1</v>
      </c>
      <c r="Y182" s="209"/>
      <c r="Z182" s="207"/>
    </row>
    <row r="183" spans="2:26" ht="72.75" customHeight="1" x14ac:dyDescent="0.25">
      <c r="B183" s="260"/>
      <c r="C183" s="225"/>
      <c r="D183" s="247"/>
      <c r="E183" s="225"/>
      <c r="F183" s="264"/>
      <c r="G183" s="268"/>
      <c r="H183" s="277"/>
      <c r="I183" s="110"/>
      <c r="J183" s="227"/>
      <c r="K183" s="285"/>
      <c r="L183" s="111"/>
      <c r="M183" s="60">
        <v>1</v>
      </c>
      <c r="N183" s="83" t="s">
        <v>107</v>
      </c>
      <c r="O183" s="50" t="s">
        <v>214</v>
      </c>
      <c r="P183" s="50" t="s">
        <v>48</v>
      </c>
      <c r="Q183" s="50" t="s">
        <v>56</v>
      </c>
      <c r="R183" s="50">
        <v>140.83000000000001</v>
      </c>
      <c r="S183" s="84" t="s">
        <v>196</v>
      </c>
      <c r="T183" s="73"/>
      <c r="U183" s="25">
        <v>0.5</v>
      </c>
      <c r="V183" s="138"/>
      <c r="W183" s="103">
        <v>140.83000000000001</v>
      </c>
      <c r="X183" s="162">
        <v>1</v>
      </c>
      <c r="Y183" s="209"/>
      <c r="Z183" s="207"/>
    </row>
    <row r="184" spans="2:26" ht="72.75" customHeight="1" x14ac:dyDescent="0.25">
      <c r="B184" s="260"/>
      <c r="C184" s="225"/>
      <c r="D184" s="247"/>
      <c r="E184" s="225"/>
      <c r="F184" s="264"/>
      <c r="G184" s="268"/>
      <c r="H184" s="277"/>
      <c r="I184" s="110"/>
      <c r="J184" s="227"/>
      <c r="K184" s="285"/>
      <c r="L184" s="111"/>
      <c r="M184" s="60">
        <v>0.6</v>
      </c>
      <c r="N184" s="83" t="s">
        <v>107</v>
      </c>
      <c r="O184" s="50" t="s">
        <v>217</v>
      </c>
      <c r="P184" s="50" t="s">
        <v>45</v>
      </c>
      <c r="Q184" s="50" t="s">
        <v>198</v>
      </c>
      <c r="R184" s="50">
        <v>69.64</v>
      </c>
      <c r="S184" s="84" t="s">
        <v>199</v>
      </c>
      <c r="T184" s="73"/>
      <c r="U184" s="25">
        <f>(22.4/2)- 1.05</f>
        <v>10.149999999999999</v>
      </c>
      <c r="V184" s="138"/>
      <c r="W184" s="103">
        <v>1.33</v>
      </c>
      <c r="X184" s="156">
        <v>1.33</v>
      </c>
      <c r="Y184" s="209"/>
      <c r="Z184" s="207"/>
    </row>
    <row r="185" spans="2:26" ht="72.75" customHeight="1" x14ac:dyDescent="0.25">
      <c r="B185" s="260"/>
      <c r="C185" s="225"/>
      <c r="D185" s="247"/>
      <c r="E185" s="225"/>
      <c r="F185" s="264"/>
      <c r="G185" s="268"/>
      <c r="H185" s="277"/>
      <c r="I185" s="110"/>
      <c r="J185" s="227"/>
      <c r="K185" s="285"/>
      <c r="L185" s="111"/>
      <c r="M185" s="60">
        <v>1</v>
      </c>
      <c r="N185" s="83" t="s">
        <v>107</v>
      </c>
      <c r="O185" s="50" t="s">
        <v>217</v>
      </c>
      <c r="P185" s="50" t="s">
        <v>45</v>
      </c>
      <c r="Q185" s="50" t="s">
        <v>218</v>
      </c>
      <c r="R185" s="50">
        <v>74</v>
      </c>
      <c r="S185" s="84" t="s">
        <v>201</v>
      </c>
      <c r="T185" s="73"/>
      <c r="U185" s="25">
        <v>0.5</v>
      </c>
      <c r="V185" s="138"/>
      <c r="W185" s="103">
        <v>2.1</v>
      </c>
      <c r="X185" s="156">
        <v>0.16153846153846199</v>
      </c>
      <c r="Y185" s="209"/>
      <c r="Z185" s="207"/>
    </row>
    <row r="186" spans="2:26" ht="72.75" customHeight="1" x14ac:dyDescent="0.25">
      <c r="B186" s="260"/>
      <c r="C186" s="225"/>
      <c r="D186" s="247"/>
      <c r="E186" s="225"/>
      <c r="F186" s="264"/>
      <c r="G186" s="268"/>
      <c r="H186" s="277"/>
      <c r="I186" s="110"/>
      <c r="J186" s="227"/>
      <c r="K186" s="285"/>
      <c r="L186" s="111"/>
      <c r="M186" s="60">
        <v>0.8</v>
      </c>
      <c r="N186" s="83" t="s">
        <v>107</v>
      </c>
      <c r="O186" s="50" t="s">
        <v>217</v>
      </c>
      <c r="P186" s="50" t="s">
        <v>45</v>
      </c>
      <c r="Q186" s="50" t="s">
        <v>212</v>
      </c>
      <c r="R186" s="50">
        <v>9</v>
      </c>
      <c r="S186" s="84" t="s">
        <v>219</v>
      </c>
      <c r="T186" s="73"/>
      <c r="U186" s="25">
        <v>0.5</v>
      </c>
      <c r="V186" s="138"/>
      <c r="W186" s="103" t="s">
        <v>673</v>
      </c>
      <c r="X186" s="162">
        <v>1</v>
      </c>
      <c r="Y186" s="209"/>
      <c r="Z186" s="207"/>
    </row>
    <row r="187" spans="2:26" ht="72.75" customHeight="1" x14ac:dyDescent="0.25">
      <c r="B187" s="260"/>
      <c r="C187" s="225"/>
      <c r="D187" s="247"/>
      <c r="E187" s="225"/>
      <c r="F187" s="264"/>
      <c r="G187" s="268"/>
      <c r="H187" s="277"/>
      <c r="I187" s="110"/>
      <c r="J187" s="227"/>
      <c r="K187" s="285"/>
      <c r="L187" s="111"/>
      <c r="M187" s="60">
        <v>0.5</v>
      </c>
      <c r="N187" s="83" t="s">
        <v>107</v>
      </c>
      <c r="O187" s="50" t="s">
        <v>220</v>
      </c>
      <c r="P187" s="50" t="s">
        <v>151</v>
      </c>
      <c r="Q187" s="50" t="s">
        <v>190</v>
      </c>
      <c r="R187" s="50">
        <v>13.7</v>
      </c>
      <c r="S187" s="84" t="s">
        <v>199</v>
      </c>
      <c r="T187" s="73"/>
      <c r="U187" s="25">
        <v>0.5</v>
      </c>
      <c r="V187" s="138"/>
      <c r="W187" s="103">
        <v>2.06</v>
      </c>
      <c r="X187" s="156">
        <v>1.2</v>
      </c>
      <c r="Y187" s="209"/>
      <c r="Z187" s="207"/>
    </row>
    <row r="188" spans="2:26" ht="72.75" customHeight="1" x14ac:dyDescent="0.25">
      <c r="B188" s="260"/>
      <c r="C188" s="225" t="s">
        <v>75</v>
      </c>
      <c r="D188" s="247" t="s">
        <v>221</v>
      </c>
      <c r="E188" s="229" t="s">
        <v>752</v>
      </c>
      <c r="F188" s="248" t="s">
        <v>222</v>
      </c>
      <c r="G188" s="268"/>
      <c r="H188" s="277"/>
      <c r="I188" s="110"/>
      <c r="J188" s="227"/>
      <c r="K188" s="285"/>
      <c r="L188" s="111"/>
      <c r="M188" s="60">
        <v>0.6</v>
      </c>
      <c r="N188" s="83" t="s">
        <v>107</v>
      </c>
      <c r="O188" s="50" t="s">
        <v>220</v>
      </c>
      <c r="P188" s="50" t="s">
        <v>151</v>
      </c>
      <c r="Q188" s="50" t="s">
        <v>694</v>
      </c>
      <c r="R188" s="50">
        <v>1</v>
      </c>
      <c r="S188" s="84" t="s">
        <v>693</v>
      </c>
      <c r="T188" s="73"/>
      <c r="U188" s="25">
        <v>0.5</v>
      </c>
      <c r="V188" s="138"/>
      <c r="W188" s="103" t="s">
        <v>673</v>
      </c>
      <c r="X188" s="162">
        <v>1</v>
      </c>
      <c r="Y188" s="209"/>
      <c r="Z188" s="207"/>
    </row>
    <row r="189" spans="2:26" ht="72.75" customHeight="1" x14ac:dyDescent="0.25">
      <c r="B189" s="260"/>
      <c r="C189" s="225"/>
      <c r="D189" s="247"/>
      <c r="E189" s="229"/>
      <c r="F189" s="248"/>
      <c r="G189" s="268"/>
      <c r="H189" s="277"/>
      <c r="I189" s="110"/>
      <c r="J189" s="227"/>
      <c r="K189" s="285"/>
      <c r="L189" s="111"/>
      <c r="M189" s="60">
        <v>0.7</v>
      </c>
      <c r="N189" s="83" t="s">
        <v>107</v>
      </c>
      <c r="O189" s="50" t="s">
        <v>220</v>
      </c>
      <c r="P189" s="50" t="s">
        <v>151</v>
      </c>
      <c r="Q189" s="50" t="s">
        <v>56</v>
      </c>
      <c r="R189" s="50">
        <v>33.31</v>
      </c>
      <c r="S189" s="84" t="s">
        <v>223</v>
      </c>
      <c r="T189" s="73"/>
      <c r="U189" s="25">
        <v>0.5</v>
      </c>
      <c r="V189" s="138"/>
      <c r="W189" s="103">
        <v>6.5</v>
      </c>
      <c r="X189" s="156">
        <v>0.56216143768082905</v>
      </c>
      <c r="Y189" s="209"/>
      <c r="Z189" s="207"/>
    </row>
    <row r="190" spans="2:26" ht="72.75" customHeight="1" x14ac:dyDescent="0.25">
      <c r="B190" s="260"/>
      <c r="C190" s="225"/>
      <c r="D190" s="247"/>
      <c r="E190" s="229"/>
      <c r="F190" s="248"/>
      <c r="G190" s="268"/>
      <c r="H190" s="277"/>
      <c r="I190" s="110"/>
      <c r="J190" s="227"/>
      <c r="K190" s="285"/>
      <c r="L190" s="111"/>
      <c r="M190" s="60">
        <v>1</v>
      </c>
      <c r="N190" s="83" t="s">
        <v>107</v>
      </c>
      <c r="O190" s="50" t="s">
        <v>220</v>
      </c>
      <c r="P190" s="50" t="s">
        <v>151</v>
      </c>
      <c r="Q190" s="50" t="s">
        <v>218</v>
      </c>
      <c r="R190" s="50">
        <v>37.869999999999997</v>
      </c>
      <c r="S190" s="84" t="s">
        <v>201</v>
      </c>
      <c r="T190" s="73"/>
      <c r="U190" s="25">
        <v>0.5</v>
      </c>
      <c r="V190" s="138"/>
      <c r="W190" s="103">
        <v>11.309999999999999</v>
      </c>
      <c r="X190" s="162">
        <v>1</v>
      </c>
      <c r="Y190" s="209"/>
      <c r="Z190" s="207"/>
    </row>
    <row r="191" spans="2:26" ht="72.75" customHeight="1" x14ac:dyDescent="0.25">
      <c r="B191" s="260"/>
      <c r="C191" s="225"/>
      <c r="D191" s="247"/>
      <c r="E191" s="229"/>
      <c r="F191" s="248"/>
      <c r="G191" s="268"/>
      <c r="H191" s="277"/>
      <c r="I191" s="110"/>
      <c r="J191" s="227"/>
      <c r="K191" s="285"/>
      <c r="L191" s="111"/>
      <c r="M191" s="60">
        <v>0.8</v>
      </c>
      <c r="N191" s="83" t="s">
        <v>107</v>
      </c>
      <c r="O191" s="50" t="s">
        <v>220</v>
      </c>
      <c r="P191" s="50" t="s">
        <v>151</v>
      </c>
      <c r="Q191" s="50" t="s">
        <v>224</v>
      </c>
      <c r="R191" s="50">
        <v>93.29</v>
      </c>
      <c r="S191" s="84" t="s">
        <v>225</v>
      </c>
      <c r="T191" s="73"/>
      <c r="U191" s="25">
        <v>0.5</v>
      </c>
      <c r="V191" s="138"/>
      <c r="W191" s="103">
        <v>53.12</v>
      </c>
      <c r="X191" s="156">
        <v>1.2</v>
      </c>
      <c r="Y191" s="209"/>
      <c r="Z191" s="207"/>
    </row>
    <row r="192" spans="2:26" ht="72.75" customHeight="1" x14ac:dyDescent="0.25">
      <c r="B192" s="260"/>
      <c r="C192" s="225"/>
      <c r="D192" s="247"/>
      <c r="E192" s="229"/>
      <c r="F192" s="248"/>
      <c r="G192" s="268"/>
      <c r="H192" s="277"/>
      <c r="I192" s="110"/>
      <c r="J192" s="227"/>
      <c r="K192" s="285"/>
      <c r="L192" s="111"/>
      <c r="M192" s="60">
        <v>1</v>
      </c>
      <c r="N192" s="83" t="s">
        <v>107</v>
      </c>
      <c r="O192" s="50" t="s">
        <v>226</v>
      </c>
      <c r="P192" s="50" t="s">
        <v>48</v>
      </c>
      <c r="Q192" s="50" t="s">
        <v>218</v>
      </c>
      <c r="R192" s="50">
        <v>120</v>
      </c>
      <c r="S192" s="84" t="s">
        <v>227</v>
      </c>
      <c r="T192" s="73"/>
      <c r="U192" s="25">
        <v>0.5</v>
      </c>
      <c r="V192" s="138"/>
      <c r="W192" s="103">
        <v>82.89</v>
      </c>
      <c r="X192" s="156">
        <v>1.2</v>
      </c>
      <c r="Y192" s="209"/>
      <c r="Z192" s="207"/>
    </row>
    <row r="193" spans="2:26" ht="111.75" customHeight="1" x14ac:dyDescent="0.25">
      <c r="B193" s="260"/>
      <c r="C193" s="225"/>
      <c r="D193" s="247"/>
      <c r="E193" s="229"/>
      <c r="F193" s="248"/>
      <c r="G193" s="268"/>
      <c r="H193" s="277"/>
      <c r="I193" s="110"/>
      <c r="J193" s="227"/>
      <c r="K193" s="285"/>
      <c r="L193" s="111"/>
      <c r="M193" s="60">
        <v>1</v>
      </c>
      <c r="N193" s="83" t="s">
        <v>107</v>
      </c>
      <c r="O193" s="50" t="s">
        <v>149</v>
      </c>
      <c r="P193" s="50" t="s">
        <v>148</v>
      </c>
      <c r="Q193" s="50" t="s">
        <v>228</v>
      </c>
      <c r="R193" s="50">
        <v>118</v>
      </c>
      <c r="S193" s="84" t="s">
        <v>229</v>
      </c>
      <c r="T193" s="73"/>
      <c r="U193" s="25">
        <v>0.5</v>
      </c>
      <c r="V193" s="138"/>
      <c r="W193" s="103">
        <v>118</v>
      </c>
      <c r="X193" s="162">
        <v>1</v>
      </c>
      <c r="Y193" s="209"/>
      <c r="Z193" s="207"/>
    </row>
    <row r="194" spans="2:26" ht="72.75" customHeight="1" x14ac:dyDescent="0.25">
      <c r="B194" s="260"/>
      <c r="C194" s="225"/>
      <c r="D194" s="247"/>
      <c r="E194" s="229"/>
      <c r="F194" s="248"/>
      <c r="G194" s="268"/>
      <c r="H194" s="277"/>
      <c r="I194" s="110"/>
      <c r="J194" s="227"/>
      <c r="K194" s="285"/>
      <c r="L194" s="111"/>
      <c r="M194" s="60">
        <v>1</v>
      </c>
      <c r="N194" s="83" t="s">
        <v>107</v>
      </c>
      <c r="O194" s="50" t="s">
        <v>152</v>
      </c>
      <c r="P194" s="50" t="s">
        <v>45</v>
      </c>
      <c r="Q194" s="50" t="s">
        <v>228</v>
      </c>
      <c r="R194" s="50">
        <v>140</v>
      </c>
      <c r="S194" s="84" t="s">
        <v>229</v>
      </c>
      <c r="T194" s="73"/>
      <c r="U194" s="25">
        <v>0.5</v>
      </c>
      <c r="V194" s="138"/>
      <c r="W194" s="103">
        <v>140</v>
      </c>
      <c r="X194" s="162">
        <v>1</v>
      </c>
      <c r="Y194" s="209"/>
      <c r="Z194" s="207"/>
    </row>
    <row r="195" spans="2:26" ht="72.75" customHeight="1" x14ac:dyDescent="0.25">
      <c r="B195" s="260"/>
      <c r="C195" s="225"/>
      <c r="D195" s="247"/>
      <c r="E195" s="229"/>
      <c r="F195" s="248"/>
      <c r="G195" s="268"/>
      <c r="H195" s="277"/>
      <c r="I195" s="35"/>
      <c r="J195" s="227"/>
      <c r="K195" s="285"/>
      <c r="L195" s="46"/>
      <c r="M195" s="60">
        <v>0.45</v>
      </c>
      <c r="N195" s="89" t="s">
        <v>158</v>
      </c>
      <c r="O195" s="4" t="s">
        <v>230</v>
      </c>
      <c r="P195" s="4" t="s">
        <v>158</v>
      </c>
      <c r="Q195" s="4" t="s">
        <v>231</v>
      </c>
      <c r="R195" s="4">
        <v>4.2</v>
      </c>
      <c r="S195" s="93" t="s">
        <v>232</v>
      </c>
      <c r="T195" s="73"/>
      <c r="U195" s="31">
        <f>1.4/2</f>
        <v>0.7</v>
      </c>
      <c r="V195" s="138"/>
      <c r="W195" s="103" t="s">
        <v>673</v>
      </c>
      <c r="X195" s="162">
        <v>1</v>
      </c>
      <c r="Y195" s="215">
        <f>AVERAGE(X195:X279)</f>
        <v>0.59692241239022814</v>
      </c>
      <c r="Z195" s="207"/>
    </row>
    <row r="196" spans="2:26" ht="72.75" customHeight="1" x14ac:dyDescent="0.25">
      <c r="B196" s="260"/>
      <c r="C196" s="225"/>
      <c r="D196" s="247"/>
      <c r="E196" s="229"/>
      <c r="F196" s="248"/>
      <c r="G196" s="268"/>
      <c r="H196" s="277"/>
      <c r="I196" s="35"/>
      <c r="J196" s="227"/>
      <c r="K196" s="285"/>
      <c r="L196" s="46"/>
      <c r="M196" s="60">
        <v>0.1</v>
      </c>
      <c r="N196" s="89" t="s">
        <v>158</v>
      </c>
      <c r="O196" s="4" t="s">
        <v>230</v>
      </c>
      <c r="P196" s="4" t="s">
        <v>158</v>
      </c>
      <c r="Q196" s="4" t="s">
        <v>110</v>
      </c>
      <c r="R196" s="4">
        <v>1</v>
      </c>
      <c r="S196" s="93" t="s">
        <v>233</v>
      </c>
      <c r="T196" s="73"/>
      <c r="U196" s="32">
        <v>0.34</v>
      </c>
      <c r="V196" s="138"/>
      <c r="W196" s="103" t="s">
        <v>673</v>
      </c>
      <c r="X196" s="162">
        <v>1</v>
      </c>
      <c r="Y196" s="215"/>
      <c r="Z196" s="207"/>
    </row>
    <row r="197" spans="2:26" ht="72.75" customHeight="1" x14ac:dyDescent="0.25">
      <c r="B197" s="260"/>
      <c r="C197" s="225"/>
      <c r="D197" s="247"/>
      <c r="E197" s="229"/>
      <c r="F197" s="248"/>
      <c r="G197" s="268"/>
      <c r="H197" s="277"/>
      <c r="I197" s="35"/>
      <c r="J197" s="227"/>
      <c r="K197" s="285"/>
      <c r="L197" s="46"/>
      <c r="M197" s="60">
        <v>0.15</v>
      </c>
      <c r="N197" s="89" t="s">
        <v>158</v>
      </c>
      <c r="O197" s="4" t="s">
        <v>230</v>
      </c>
      <c r="P197" s="4" t="s">
        <v>158</v>
      </c>
      <c r="Q197" s="4" t="s">
        <v>110</v>
      </c>
      <c r="R197" s="4">
        <v>1</v>
      </c>
      <c r="S197" s="93" t="s">
        <v>234</v>
      </c>
      <c r="T197" s="73"/>
      <c r="U197" s="32">
        <v>0.34</v>
      </c>
      <c r="V197" s="138"/>
      <c r="W197" s="103">
        <v>1</v>
      </c>
      <c r="X197" s="162">
        <v>1</v>
      </c>
      <c r="Y197" s="215"/>
      <c r="Z197" s="207"/>
    </row>
    <row r="198" spans="2:26" ht="111" customHeight="1" x14ac:dyDescent="0.25">
      <c r="B198" s="260"/>
      <c r="C198" s="225"/>
      <c r="D198" s="247"/>
      <c r="E198" s="229"/>
      <c r="F198" s="248"/>
      <c r="G198" s="268"/>
      <c r="H198" s="277"/>
      <c r="I198" s="35"/>
      <c r="J198" s="227"/>
      <c r="K198" s="285"/>
      <c r="L198" s="46"/>
      <c r="M198" s="60">
        <v>0.05</v>
      </c>
      <c r="N198" s="89" t="s">
        <v>158</v>
      </c>
      <c r="O198" s="4" t="s">
        <v>230</v>
      </c>
      <c r="P198" s="4" t="s">
        <v>158</v>
      </c>
      <c r="Q198" s="4" t="s">
        <v>110</v>
      </c>
      <c r="R198" s="4">
        <v>1</v>
      </c>
      <c r="S198" s="93" t="s">
        <v>235</v>
      </c>
      <c r="T198" s="73"/>
      <c r="U198" s="32">
        <v>0.34</v>
      </c>
      <c r="V198" s="138"/>
      <c r="W198" s="103">
        <v>0</v>
      </c>
      <c r="X198" s="155">
        <v>0</v>
      </c>
      <c r="Y198" s="215"/>
      <c r="Z198" s="207"/>
    </row>
    <row r="199" spans="2:26" ht="72.75" customHeight="1" x14ac:dyDescent="0.25">
      <c r="B199" s="260"/>
      <c r="C199" s="225"/>
      <c r="D199" s="247"/>
      <c r="E199" s="229"/>
      <c r="F199" s="248"/>
      <c r="G199" s="268"/>
      <c r="H199" s="277"/>
      <c r="I199" s="35"/>
      <c r="J199" s="227"/>
      <c r="K199" s="285"/>
      <c r="L199" s="46"/>
      <c r="M199" s="60">
        <v>0.2</v>
      </c>
      <c r="N199" s="89" t="s">
        <v>158</v>
      </c>
      <c r="O199" s="4" t="s">
        <v>230</v>
      </c>
      <c r="P199" s="4" t="s">
        <v>158</v>
      </c>
      <c r="Q199" s="4" t="s">
        <v>110</v>
      </c>
      <c r="R199" s="4">
        <v>2</v>
      </c>
      <c r="S199" s="93" t="s">
        <v>236</v>
      </c>
      <c r="T199" s="73"/>
      <c r="U199" s="32">
        <v>0.34</v>
      </c>
      <c r="V199" s="138"/>
      <c r="W199" s="103" t="s">
        <v>673</v>
      </c>
      <c r="X199" s="162">
        <v>1</v>
      </c>
      <c r="Y199" s="215"/>
      <c r="Z199" s="207"/>
    </row>
    <row r="200" spans="2:26" ht="72.75" customHeight="1" x14ac:dyDescent="0.25">
      <c r="B200" s="260"/>
      <c r="C200" s="225"/>
      <c r="D200" s="247"/>
      <c r="E200" s="229"/>
      <c r="F200" s="248"/>
      <c r="G200" s="268"/>
      <c r="H200" s="277"/>
      <c r="I200" s="35"/>
      <c r="J200" s="227"/>
      <c r="K200" s="285"/>
      <c r="L200" s="46"/>
      <c r="M200" s="60">
        <v>0.05</v>
      </c>
      <c r="N200" s="89" t="s">
        <v>158</v>
      </c>
      <c r="O200" s="4" t="s">
        <v>230</v>
      </c>
      <c r="P200" s="4" t="s">
        <v>158</v>
      </c>
      <c r="Q200" s="4" t="s">
        <v>56</v>
      </c>
      <c r="R200" s="4">
        <v>388.82</v>
      </c>
      <c r="S200" s="93" t="s">
        <v>237</v>
      </c>
      <c r="T200" s="73"/>
      <c r="U200" s="32">
        <v>0.34</v>
      </c>
      <c r="V200" s="138"/>
      <c r="W200" s="103">
        <v>1166.46</v>
      </c>
      <c r="X200" s="162">
        <v>1</v>
      </c>
      <c r="Y200" s="215"/>
      <c r="Z200" s="207"/>
    </row>
    <row r="201" spans="2:26" ht="72.75" customHeight="1" x14ac:dyDescent="0.25">
      <c r="B201" s="260"/>
      <c r="C201" s="225"/>
      <c r="D201" s="247"/>
      <c r="E201" s="229"/>
      <c r="F201" s="248"/>
      <c r="G201" s="268"/>
      <c r="H201" s="277"/>
      <c r="I201" s="35"/>
      <c r="J201" s="227"/>
      <c r="K201" s="285"/>
      <c r="L201" s="46"/>
      <c r="M201" s="60">
        <f>100%/7</f>
        <v>0.14285714285714285</v>
      </c>
      <c r="N201" s="89" t="s">
        <v>158</v>
      </c>
      <c r="O201" s="4" t="s">
        <v>238</v>
      </c>
      <c r="P201" s="4" t="s">
        <v>158</v>
      </c>
      <c r="Q201" s="5" t="s">
        <v>231</v>
      </c>
      <c r="R201" s="7">
        <v>0.98</v>
      </c>
      <c r="S201" s="90" t="s">
        <v>239</v>
      </c>
      <c r="T201" s="75"/>
      <c r="U201" s="31">
        <f>0.34/2</f>
        <v>0.17</v>
      </c>
      <c r="V201" s="138"/>
      <c r="W201" s="103">
        <v>0.44000000000000006</v>
      </c>
      <c r="X201" s="156">
        <v>1.2</v>
      </c>
      <c r="Y201" s="215"/>
      <c r="Z201" s="207"/>
    </row>
    <row r="202" spans="2:26" ht="72.75" customHeight="1" x14ac:dyDescent="0.25">
      <c r="B202" s="260"/>
      <c r="C202" s="225"/>
      <c r="D202" s="247"/>
      <c r="E202" s="229"/>
      <c r="F202" s="248"/>
      <c r="G202" s="268"/>
      <c r="H202" s="277"/>
      <c r="I202" s="35"/>
      <c r="J202" s="227"/>
      <c r="K202" s="285"/>
      <c r="L202" s="46"/>
      <c r="M202" s="60">
        <f t="shared" ref="M202:M207" si="0">100%/7</f>
        <v>0.14285714285714285</v>
      </c>
      <c r="N202" s="89" t="s">
        <v>158</v>
      </c>
      <c r="O202" s="4" t="s">
        <v>238</v>
      </c>
      <c r="P202" s="4" t="s">
        <v>158</v>
      </c>
      <c r="Q202" s="5" t="s">
        <v>231</v>
      </c>
      <c r="R202" s="7">
        <v>0.1</v>
      </c>
      <c r="S202" s="90" t="s">
        <v>240</v>
      </c>
      <c r="T202" s="75"/>
      <c r="U202" s="31">
        <f>0.03/2</f>
        <v>1.4999999999999999E-2</v>
      </c>
      <c r="V202" s="138"/>
      <c r="W202" s="103" t="s">
        <v>673</v>
      </c>
      <c r="X202" s="162">
        <v>1</v>
      </c>
      <c r="Y202" s="215"/>
      <c r="Z202" s="207"/>
    </row>
    <row r="203" spans="2:26" ht="72.75" customHeight="1" x14ac:dyDescent="0.25">
      <c r="B203" s="260"/>
      <c r="C203" s="225"/>
      <c r="D203" s="247"/>
      <c r="E203" s="229"/>
      <c r="F203" s="248"/>
      <c r="G203" s="268"/>
      <c r="H203" s="277"/>
      <c r="I203" s="35"/>
      <c r="J203" s="227"/>
      <c r="K203" s="285"/>
      <c r="L203" s="46"/>
      <c r="M203" s="60">
        <f t="shared" si="0"/>
        <v>0.14285714285714285</v>
      </c>
      <c r="N203" s="89" t="s">
        <v>158</v>
      </c>
      <c r="O203" s="4" t="s">
        <v>238</v>
      </c>
      <c r="P203" s="4" t="s">
        <v>158</v>
      </c>
      <c r="Q203" s="5" t="s">
        <v>231</v>
      </c>
      <c r="R203" s="7">
        <v>0.88</v>
      </c>
      <c r="S203" s="90" t="s">
        <v>241</v>
      </c>
      <c r="T203" s="75"/>
      <c r="U203" s="31">
        <f>0.28/2</f>
        <v>0.14000000000000001</v>
      </c>
      <c r="V203" s="138"/>
      <c r="W203" s="103">
        <v>0</v>
      </c>
      <c r="X203" s="155">
        <v>0</v>
      </c>
      <c r="Y203" s="215"/>
      <c r="Z203" s="207"/>
    </row>
    <row r="204" spans="2:26" ht="72.75" customHeight="1" x14ac:dyDescent="0.25">
      <c r="B204" s="260"/>
      <c r="C204" s="225"/>
      <c r="D204" s="247"/>
      <c r="E204" s="229"/>
      <c r="F204" s="248"/>
      <c r="G204" s="268"/>
      <c r="H204" s="277"/>
      <c r="I204" s="35"/>
      <c r="J204" s="227"/>
      <c r="K204" s="285"/>
      <c r="L204" s="46"/>
      <c r="M204" s="60">
        <f t="shared" si="0"/>
        <v>0.14285714285714285</v>
      </c>
      <c r="N204" s="89" t="s">
        <v>158</v>
      </c>
      <c r="O204" s="4" t="s">
        <v>238</v>
      </c>
      <c r="P204" s="4" t="s">
        <v>158</v>
      </c>
      <c r="Q204" s="5" t="s">
        <v>231</v>
      </c>
      <c r="R204" s="7">
        <v>0.56999999999999995</v>
      </c>
      <c r="S204" s="90" t="s">
        <v>242</v>
      </c>
      <c r="T204" s="75"/>
      <c r="U204" s="31">
        <f>0.18/2</f>
        <v>0.09</v>
      </c>
      <c r="V204" s="138"/>
      <c r="W204" s="103">
        <v>0.35</v>
      </c>
      <c r="X204" s="154">
        <v>0.61403508771929804</v>
      </c>
      <c r="Y204" s="215"/>
      <c r="Z204" s="207"/>
    </row>
    <row r="205" spans="2:26" ht="72.75" customHeight="1" x14ac:dyDescent="0.25">
      <c r="B205" s="260"/>
      <c r="C205" s="225"/>
      <c r="D205" s="247"/>
      <c r="E205" s="229"/>
      <c r="F205" s="248"/>
      <c r="G205" s="268"/>
      <c r="H205" s="277"/>
      <c r="I205" s="35"/>
      <c r="J205" s="227"/>
      <c r="K205" s="285"/>
      <c r="L205" s="46"/>
      <c r="M205" s="60">
        <f t="shared" si="0"/>
        <v>0.14285714285714285</v>
      </c>
      <c r="N205" s="89" t="s">
        <v>158</v>
      </c>
      <c r="O205" s="4" t="s">
        <v>238</v>
      </c>
      <c r="P205" s="4" t="s">
        <v>158</v>
      </c>
      <c r="Q205" s="5" t="s">
        <v>231</v>
      </c>
      <c r="R205" s="7">
        <v>0.52500000000000002</v>
      </c>
      <c r="S205" s="90" t="s">
        <v>243</v>
      </c>
      <c r="T205" s="75"/>
      <c r="U205" s="31">
        <f>0.17/2</f>
        <v>8.5000000000000006E-2</v>
      </c>
      <c r="V205" s="138"/>
      <c r="W205" s="103">
        <v>0</v>
      </c>
      <c r="X205" s="155">
        <v>0</v>
      </c>
      <c r="Y205" s="215"/>
      <c r="Z205" s="207"/>
    </row>
    <row r="206" spans="2:26" ht="72.75" customHeight="1" x14ac:dyDescent="0.25">
      <c r="B206" s="260"/>
      <c r="C206" s="225"/>
      <c r="D206" s="247"/>
      <c r="E206" s="229"/>
      <c r="F206" s="248"/>
      <c r="G206" s="268"/>
      <c r="H206" s="277"/>
      <c r="I206" s="35"/>
      <c r="J206" s="227"/>
      <c r="K206" s="285"/>
      <c r="L206" s="46"/>
      <c r="M206" s="60">
        <f t="shared" si="0"/>
        <v>0.14285714285714285</v>
      </c>
      <c r="N206" s="89" t="s">
        <v>158</v>
      </c>
      <c r="O206" s="4" t="s">
        <v>238</v>
      </c>
      <c r="P206" s="4" t="s">
        <v>158</v>
      </c>
      <c r="Q206" s="5" t="s">
        <v>231</v>
      </c>
      <c r="R206" s="7">
        <v>0.16</v>
      </c>
      <c r="S206" s="90" t="s">
        <v>244</v>
      </c>
      <c r="T206" s="75"/>
      <c r="U206" s="31">
        <f>0.05/2</f>
        <v>2.5000000000000001E-2</v>
      </c>
      <c r="V206" s="138"/>
      <c r="W206" s="103">
        <v>0.06</v>
      </c>
      <c r="X206" s="156">
        <v>1.06</v>
      </c>
      <c r="Y206" s="215"/>
      <c r="Z206" s="207"/>
    </row>
    <row r="207" spans="2:26" ht="72.75" customHeight="1" x14ac:dyDescent="0.25">
      <c r="B207" s="260"/>
      <c r="C207" s="225"/>
      <c r="D207" s="247"/>
      <c r="E207" s="229"/>
      <c r="F207" s="248"/>
      <c r="G207" s="268"/>
      <c r="H207" s="277"/>
      <c r="I207" s="35"/>
      <c r="J207" s="227"/>
      <c r="K207" s="285"/>
      <c r="L207" s="46"/>
      <c r="M207" s="60">
        <f t="shared" si="0"/>
        <v>0.14285714285714285</v>
      </c>
      <c r="N207" s="89" t="s">
        <v>158</v>
      </c>
      <c r="O207" s="4" t="s">
        <v>238</v>
      </c>
      <c r="P207" s="4" t="s">
        <v>158</v>
      </c>
      <c r="Q207" s="8" t="s">
        <v>56</v>
      </c>
      <c r="R207" s="6">
        <v>322</v>
      </c>
      <c r="S207" s="90" t="s">
        <v>237</v>
      </c>
      <c r="T207" s="75"/>
      <c r="U207" s="32">
        <v>0.34</v>
      </c>
      <c r="V207" s="138"/>
      <c r="W207" s="103">
        <v>644</v>
      </c>
      <c r="X207" s="154">
        <v>0.66666666666666696</v>
      </c>
      <c r="Y207" s="215"/>
      <c r="Z207" s="207"/>
    </row>
    <row r="208" spans="2:26" ht="72.75" customHeight="1" x14ac:dyDescent="0.25">
      <c r="B208" s="260"/>
      <c r="C208" s="225"/>
      <c r="D208" s="247"/>
      <c r="E208" s="229"/>
      <c r="F208" s="248"/>
      <c r="G208" s="268"/>
      <c r="H208" s="277"/>
      <c r="I208" s="35"/>
      <c r="J208" s="227"/>
      <c r="K208" s="285"/>
      <c r="L208" s="46"/>
      <c r="M208" s="60">
        <v>0.02</v>
      </c>
      <c r="N208" s="89" t="s">
        <v>158</v>
      </c>
      <c r="O208" s="4" t="s">
        <v>245</v>
      </c>
      <c r="P208" s="4" t="s">
        <v>158</v>
      </c>
      <c r="Q208" s="5" t="s">
        <v>212</v>
      </c>
      <c r="R208" s="6">
        <v>1</v>
      </c>
      <c r="S208" s="90" t="s">
        <v>246</v>
      </c>
      <c r="T208" s="75"/>
      <c r="U208" s="32">
        <v>0.34</v>
      </c>
      <c r="V208" s="138"/>
      <c r="W208" s="103" t="s">
        <v>673</v>
      </c>
      <c r="X208" s="162">
        <v>1</v>
      </c>
      <c r="Y208" s="215"/>
      <c r="Z208" s="207"/>
    </row>
    <row r="209" spans="2:26" ht="72.75" customHeight="1" x14ac:dyDescent="0.25">
      <c r="B209" s="260"/>
      <c r="C209" s="225"/>
      <c r="D209" s="247"/>
      <c r="E209" s="229"/>
      <c r="F209" s="248"/>
      <c r="G209" s="268"/>
      <c r="H209" s="277"/>
      <c r="I209" s="35"/>
      <c r="J209" s="227"/>
      <c r="K209" s="285"/>
      <c r="L209" s="46"/>
      <c r="M209" s="60">
        <v>0.02</v>
      </c>
      <c r="N209" s="89" t="s">
        <v>158</v>
      </c>
      <c r="O209" s="4" t="s">
        <v>245</v>
      </c>
      <c r="P209" s="4" t="s">
        <v>158</v>
      </c>
      <c r="Q209" s="5" t="s">
        <v>212</v>
      </c>
      <c r="R209" s="6">
        <v>1</v>
      </c>
      <c r="S209" s="90" t="s">
        <v>247</v>
      </c>
      <c r="T209" s="75"/>
      <c r="U209" s="32">
        <v>0.34</v>
      </c>
      <c r="V209" s="138"/>
      <c r="W209" s="103">
        <v>0</v>
      </c>
      <c r="X209" s="155">
        <v>0</v>
      </c>
      <c r="Y209" s="215"/>
      <c r="Z209" s="207"/>
    </row>
    <row r="210" spans="2:26" ht="72.75" customHeight="1" x14ac:dyDescent="0.25">
      <c r="B210" s="260"/>
      <c r="C210" s="225"/>
      <c r="D210" s="247"/>
      <c r="E210" s="229"/>
      <c r="F210" s="248"/>
      <c r="G210" s="268"/>
      <c r="H210" s="277"/>
      <c r="I210" s="35"/>
      <c r="J210" s="227"/>
      <c r="K210" s="285"/>
      <c r="L210" s="46"/>
      <c r="M210" s="60">
        <v>0.02</v>
      </c>
      <c r="N210" s="89" t="s">
        <v>158</v>
      </c>
      <c r="O210" s="4" t="s">
        <v>245</v>
      </c>
      <c r="P210" s="4" t="s">
        <v>158</v>
      </c>
      <c r="Q210" s="5" t="s">
        <v>212</v>
      </c>
      <c r="R210" s="6">
        <v>1</v>
      </c>
      <c r="S210" s="90" t="s">
        <v>248</v>
      </c>
      <c r="T210" s="75"/>
      <c r="U210" s="32">
        <v>0.34</v>
      </c>
      <c r="V210" s="138"/>
      <c r="W210" s="103">
        <v>0</v>
      </c>
      <c r="X210" s="155">
        <v>0</v>
      </c>
      <c r="Y210" s="215"/>
      <c r="Z210" s="207"/>
    </row>
    <row r="211" spans="2:26" ht="72.75" customHeight="1" x14ac:dyDescent="0.25">
      <c r="B211" s="260"/>
      <c r="C211" s="225"/>
      <c r="D211" s="247"/>
      <c r="E211" s="229"/>
      <c r="F211" s="248"/>
      <c r="G211" s="268"/>
      <c r="H211" s="277"/>
      <c r="I211" s="35"/>
      <c r="J211" s="227"/>
      <c r="K211" s="285"/>
      <c r="L211" s="46"/>
      <c r="M211" s="60">
        <v>0.02</v>
      </c>
      <c r="N211" s="89" t="s">
        <v>158</v>
      </c>
      <c r="O211" s="4" t="s">
        <v>245</v>
      </c>
      <c r="P211" s="4" t="s">
        <v>158</v>
      </c>
      <c r="Q211" s="5" t="s">
        <v>212</v>
      </c>
      <c r="R211" s="6">
        <v>1</v>
      </c>
      <c r="S211" s="90" t="s">
        <v>249</v>
      </c>
      <c r="T211" s="75"/>
      <c r="U211" s="32">
        <v>0.34</v>
      </c>
      <c r="V211" s="138"/>
      <c r="W211" s="103">
        <v>0</v>
      </c>
      <c r="X211" s="155">
        <v>0</v>
      </c>
      <c r="Y211" s="215"/>
      <c r="Z211" s="207"/>
    </row>
    <row r="212" spans="2:26" ht="72.75" customHeight="1" x14ac:dyDescent="0.25">
      <c r="B212" s="260"/>
      <c r="C212" s="225"/>
      <c r="D212" s="247"/>
      <c r="E212" s="229"/>
      <c r="F212" s="248"/>
      <c r="G212" s="268"/>
      <c r="H212" s="277"/>
      <c r="I212" s="35"/>
      <c r="J212" s="227"/>
      <c r="K212" s="285"/>
      <c r="L212" s="46"/>
      <c r="M212" s="60">
        <v>0.02</v>
      </c>
      <c r="N212" s="89" t="s">
        <v>158</v>
      </c>
      <c r="O212" s="4" t="s">
        <v>245</v>
      </c>
      <c r="P212" s="4" t="s">
        <v>158</v>
      </c>
      <c r="Q212" s="5" t="s">
        <v>212</v>
      </c>
      <c r="R212" s="6">
        <v>1</v>
      </c>
      <c r="S212" s="90" t="s">
        <v>250</v>
      </c>
      <c r="T212" s="75"/>
      <c r="U212" s="32">
        <v>0.34</v>
      </c>
      <c r="V212" s="138"/>
      <c r="W212" s="103">
        <v>0</v>
      </c>
      <c r="X212" s="155">
        <v>0</v>
      </c>
      <c r="Y212" s="215"/>
      <c r="Z212" s="207"/>
    </row>
    <row r="213" spans="2:26" ht="72.75" customHeight="1" x14ac:dyDescent="0.25">
      <c r="B213" s="260"/>
      <c r="C213" s="225"/>
      <c r="D213" s="247"/>
      <c r="E213" s="229"/>
      <c r="F213" s="248"/>
      <c r="G213" s="268"/>
      <c r="H213" s="277"/>
      <c r="I213" s="35"/>
      <c r="J213" s="227"/>
      <c r="K213" s="285"/>
      <c r="L213" s="46"/>
      <c r="M213" s="60">
        <v>0.02</v>
      </c>
      <c r="N213" s="89" t="s">
        <v>158</v>
      </c>
      <c r="O213" s="4" t="s">
        <v>245</v>
      </c>
      <c r="P213" s="4" t="s">
        <v>158</v>
      </c>
      <c r="Q213" s="5" t="s">
        <v>212</v>
      </c>
      <c r="R213" s="6">
        <v>1</v>
      </c>
      <c r="S213" s="90" t="s">
        <v>251</v>
      </c>
      <c r="T213" s="75"/>
      <c r="U213" s="32">
        <v>0.34</v>
      </c>
      <c r="V213" s="138"/>
      <c r="W213" s="103">
        <v>0</v>
      </c>
      <c r="X213" s="155">
        <v>0</v>
      </c>
      <c r="Y213" s="215"/>
      <c r="Z213" s="207"/>
    </row>
    <row r="214" spans="2:26" ht="72.75" customHeight="1" x14ac:dyDescent="0.25">
      <c r="B214" s="260"/>
      <c r="C214" s="225"/>
      <c r="D214" s="247"/>
      <c r="E214" s="229"/>
      <c r="F214" s="248"/>
      <c r="G214" s="268"/>
      <c r="H214" s="277"/>
      <c r="I214" s="35"/>
      <c r="J214" s="227"/>
      <c r="K214" s="285"/>
      <c r="L214" s="46"/>
      <c r="M214" s="60">
        <v>0.02</v>
      </c>
      <c r="N214" s="89" t="s">
        <v>158</v>
      </c>
      <c r="O214" s="4" t="s">
        <v>245</v>
      </c>
      <c r="P214" s="4" t="s">
        <v>158</v>
      </c>
      <c r="Q214" s="5" t="s">
        <v>212</v>
      </c>
      <c r="R214" s="6">
        <v>1</v>
      </c>
      <c r="S214" s="90" t="s">
        <v>252</v>
      </c>
      <c r="T214" s="75"/>
      <c r="U214" s="32">
        <v>0.34</v>
      </c>
      <c r="V214" s="138"/>
      <c r="W214" s="103">
        <v>0</v>
      </c>
      <c r="X214" s="155">
        <v>0</v>
      </c>
      <c r="Y214" s="215"/>
      <c r="Z214" s="207"/>
    </row>
    <row r="215" spans="2:26" ht="72.75" customHeight="1" x14ac:dyDescent="0.25">
      <c r="B215" s="260"/>
      <c r="C215" s="225"/>
      <c r="D215" s="247"/>
      <c r="E215" s="229"/>
      <c r="F215" s="248"/>
      <c r="G215" s="268"/>
      <c r="H215" s="277"/>
      <c r="I215" s="35"/>
      <c r="J215" s="227"/>
      <c r="K215" s="285"/>
      <c r="L215" s="46"/>
      <c r="M215" s="60">
        <v>0.02</v>
      </c>
      <c r="N215" s="89" t="s">
        <v>158</v>
      </c>
      <c r="O215" s="4" t="s">
        <v>245</v>
      </c>
      <c r="P215" s="4" t="s">
        <v>158</v>
      </c>
      <c r="Q215" s="5" t="s">
        <v>212</v>
      </c>
      <c r="R215" s="6">
        <v>1</v>
      </c>
      <c r="S215" s="90" t="s">
        <v>253</v>
      </c>
      <c r="T215" s="75"/>
      <c r="U215" s="32">
        <v>0.34</v>
      </c>
      <c r="V215" s="138"/>
      <c r="W215" s="103">
        <v>0</v>
      </c>
      <c r="X215" s="155">
        <v>0</v>
      </c>
      <c r="Y215" s="215"/>
      <c r="Z215" s="207"/>
    </row>
    <row r="216" spans="2:26" ht="72.75" customHeight="1" x14ac:dyDescent="0.25">
      <c r="B216" s="260"/>
      <c r="C216" s="225"/>
      <c r="D216" s="247"/>
      <c r="E216" s="229"/>
      <c r="F216" s="248"/>
      <c r="G216" s="268"/>
      <c r="H216" s="277"/>
      <c r="I216" s="35"/>
      <c r="J216" s="227"/>
      <c r="K216" s="285"/>
      <c r="L216" s="46"/>
      <c r="M216" s="60">
        <v>0.02</v>
      </c>
      <c r="N216" s="89" t="s">
        <v>158</v>
      </c>
      <c r="O216" s="4" t="s">
        <v>245</v>
      </c>
      <c r="P216" s="4" t="s">
        <v>158</v>
      </c>
      <c r="Q216" s="5" t="s">
        <v>212</v>
      </c>
      <c r="R216" s="6">
        <v>1</v>
      </c>
      <c r="S216" s="90" t="s">
        <v>254</v>
      </c>
      <c r="T216" s="75"/>
      <c r="U216" s="32">
        <v>0.34</v>
      </c>
      <c r="V216" s="138"/>
      <c r="W216" s="103">
        <v>0</v>
      </c>
      <c r="X216" s="155">
        <v>0</v>
      </c>
      <c r="Y216" s="215"/>
      <c r="Z216" s="207"/>
    </row>
    <row r="217" spans="2:26" ht="72.75" customHeight="1" x14ac:dyDescent="0.25">
      <c r="B217" s="260"/>
      <c r="C217" s="225"/>
      <c r="D217" s="247"/>
      <c r="E217" s="229"/>
      <c r="F217" s="248"/>
      <c r="G217" s="268"/>
      <c r="H217" s="277"/>
      <c r="I217" s="35"/>
      <c r="J217" s="227"/>
      <c r="K217" s="285"/>
      <c r="L217" s="46"/>
      <c r="M217" s="60">
        <v>0.02</v>
      </c>
      <c r="N217" s="89" t="s">
        <v>158</v>
      </c>
      <c r="O217" s="4" t="s">
        <v>245</v>
      </c>
      <c r="P217" s="4" t="s">
        <v>158</v>
      </c>
      <c r="Q217" s="5" t="s">
        <v>212</v>
      </c>
      <c r="R217" s="6">
        <v>1</v>
      </c>
      <c r="S217" s="90" t="s">
        <v>255</v>
      </c>
      <c r="T217" s="75"/>
      <c r="U217" s="32">
        <v>0.34</v>
      </c>
      <c r="V217" s="138"/>
      <c r="W217" s="103">
        <v>0</v>
      </c>
      <c r="X217" s="155">
        <v>0</v>
      </c>
      <c r="Y217" s="215"/>
      <c r="Z217" s="207"/>
    </row>
    <row r="218" spans="2:26" ht="72.75" customHeight="1" x14ac:dyDescent="0.25">
      <c r="B218" s="260"/>
      <c r="C218" s="225"/>
      <c r="D218" s="247"/>
      <c r="E218" s="229"/>
      <c r="F218" s="248"/>
      <c r="G218" s="268"/>
      <c r="H218" s="277"/>
      <c r="I218" s="35"/>
      <c r="J218" s="227"/>
      <c r="K218" s="285"/>
      <c r="L218" s="46"/>
      <c r="M218" s="60">
        <v>0.02</v>
      </c>
      <c r="N218" s="89" t="s">
        <v>158</v>
      </c>
      <c r="O218" s="4" t="s">
        <v>245</v>
      </c>
      <c r="P218" s="4" t="s">
        <v>158</v>
      </c>
      <c r="Q218" s="5" t="s">
        <v>212</v>
      </c>
      <c r="R218" s="6">
        <v>1</v>
      </c>
      <c r="S218" s="90" t="s">
        <v>256</v>
      </c>
      <c r="T218" s="75"/>
      <c r="U218" s="32">
        <v>0.34</v>
      </c>
      <c r="V218" s="138"/>
      <c r="W218" s="103">
        <v>0</v>
      </c>
      <c r="X218" s="155">
        <v>0</v>
      </c>
      <c r="Y218" s="215"/>
      <c r="Z218" s="207"/>
    </row>
    <row r="219" spans="2:26" ht="72.75" customHeight="1" x14ac:dyDescent="0.25">
      <c r="B219" s="260"/>
      <c r="C219" s="225"/>
      <c r="D219" s="247"/>
      <c r="E219" s="229"/>
      <c r="F219" s="248"/>
      <c r="G219" s="268"/>
      <c r="H219" s="277"/>
      <c r="I219" s="35"/>
      <c r="J219" s="227"/>
      <c r="K219" s="285"/>
      <c r="L219" s="46"/>
      <c r="M219" s="60">
        <v>0.02</v>
      </c>
      <c r="N219" s="89" t="s">
        <v>158</v>
      </c>
      <c r="O219" s="4" t="s">
        <v>245</v>
      </c>
      <c r="P219" s="4" t="s">
        <v>158</v>
      </c>
      <c r="Q219" s="5" t="s">
        <v>212</v>
      </c>
      <c r="R219" s="6">
        <v>1</v>
      </c>
      <c r="S219" s="90" t="s">
        <v>257</v>
      </c>
      <c r="T219" s="75"/>
      <c r="U219" s="32">
        <v>0.34</v>
      </c>
      <c r="V219" s="138"/>
      <c r="W219" s="103">
        <v>0</v>
      </c>
      <c r="X219" s="155">
        <v>0</v>
      </c>
      <c r="Y219" s="215"/>
      <c r="Z219" s="207"/>
    </row>
    <row r="220" spans="2:26" ht="72.75" customHeight="1" x14ac:dyDescent="0.25">
      <c r="B220" s="260"/>
      <c r="C220" s="225"/>
      <c r="D220" s="247"/>
      <c r="E220" s="229"/>
      <c r="F220" s="248"/>
      <c r="G220" s="268"/>
      <c r="H220" s="277"/>
      <c r="I220" s="35"/>
      <c r="J220" s="227"/>
      <c r="K220" s="285"/>
      <c r="L220" s="46"/>
      <c r="M220" s="60">
        <v>0.02</v>
      </c>
      <c r="N220" s="89" t="s">
        <v>158</v>
      </c>
      <c r="O220" s="4" t="s">
        <v>245</v>
      </c>
      <c r="P220" s="4" t="s">
        <v>158</v>
      </c>
      <c r="Q220" s="5" t="s">
        <v>212</v>
      </c>
      <c r="R220" s="6">
        <v>1</v>
      </c>
      <c r="S220" s="90" t="s">
        <v>258</v>
      </c>
      <c r="T220" s="75"/>
      <c r="U220" s="32">
        <v>0.34</v>
      </c>
      <c r="V220" s="138"/>
      <c r="W220" s="103">
        <v>0</v>
      </c>
      <c r="X220" s="155">
        <v>0</v>
      </c>
      <c r="Y220" s="215"/>
      <c r="Z220" s="207"/>
    </row>
    <row r="221" spans="2:26" ht="72.75" customHeight="1" x14ac:dyDescent="0.25">
      <c r="B221" s="260"/>
      <c r="C221" s="225"/>
      <c r="D221" s="247"/>
      <c r="E221" s="229"/>
      <c r="F221" s="248"/>
      <c r="G221" s="268"/>
      <c r="H221" s="277"/>
      <c r="I221" s="35"/>
      <c r="J221" s="227"/>
      <c r="K221" s="285"/>
      <c r="L221" s="46"/>
      <c r="M221" s="60">
        <v>0.02</v>
      </c>
      <c r="N221" s="89" t="s">
        <v>158</v>
      </c>
      <c r="O221" s="4" t="s">
        <v>245</v>
      </c>
      <c r="P221" s="4" t="s">
        <v>158</v>
      </c>
      <c r="Q221" s="5" t="s">
        <v>212</v>
      </c>
      <c r="R221" s="6">
        <v>1</v>
      </c>
      <c r="S221" s="90" t="s">
        <v>259</v>
      </c>
      <c r="T221" s="75"/>
      <c r="U221" s="32">
        <v>0.34</v>
      </c>
      <c r="V221" s="138"/>
      <c r="W221" s="103">
        <v>0</v>
      </c>
      <c r="X221" s="155">
        <v>0</v>
      </c>
      <c r="Y221" s="215"/>
      <c r="Z221" s="207"/>
    </row>
    <row r="222" spans="2:26" ht="72.75" customHeight="1" x14ac:dyDescent="0.25">
      <c r="B222" s="260"/>
      <c r="C222" s="225"/>
      <c r="D222" s="247"/>
      <c r="E222" s="229"/>
      <c r="F222" s="248"/>
      <c r="G222" s="268"/>
      <c r="H222" s="277"/>
      <c r="I222" s="35"/>
      <c r="J222" s="227"/>
      <c r="K222" s="285"/>
      <c r="L222" s="46"/>
      <c r="M222" s="60">
        <v>0.02</v>
      </c>
      <c r="N222" s="89" t="s">
        <v>158</v>
      </c>
      <c r="O222" s="4" t="s">
        <v>245</v>
      </c>
      <c r="P222" s="4" t="s">
        <v>158</v>
      </c>
      <c r="Q222" s="5" t="s">
        <v>212</v>
      </c>
      <c r="R222" s="6">
        <v>1</v>
      </c>
      <c r="S222" s="90" t="s">
        <v>260</v>
      </c>
      <c r="T222" s="75"/>
      <c r="U222" s="32">
        <v>0.34</v>
      </c>
      <c r="V222" s="138"/>
      <c r="W222" s="103">
        <v>0</v>
      </c>
      <c r="X222" s="155">
        <v>0</v>
      </c>
      <c r="Y222" s="215"/>
      <c r="Z222" s="207"/>
    </row>
    <row r="223" spans="2:26" ht="72.75" customHeight="1" x14ac:dyDescent="0.25">
      <c r="B223" s="260"/>
      <c r="C223" s="225"/>
      <c r="D223" s="247"/>
      <c r="E223" s="229"/>
      <c r="F223" s="248"/>
      <c r="G223" s="268"/>
      <c r="H223" s="277"/>
      <c r="I223" s="35"/>
      <c r="J223" s="227"/>
      <c r="K223" s="285"/>
      <c r="L223" s="46"/>
      <c r="M223" s="60">
        <v>0.02</v>
      </c>
      <c r="N223" s="89" t="s">
        <v>158</v>
      </c>
      <c r="O223" s="4" t="s">
        <v>245</v>
      </c>
      <c r="P223" s="4" t="s">
        <v>158</v>
      </c>
      <c r="Q223" s="5" t="s">
        <v>212</v>
      </c>
      <c r="R223" s="6">
        <v>1</v>
      </c>
      <c r="S223" s="90" t="s">
        <v>261</v>
      </c>
      <c r="T223" s="75"/>
      <c r="U223" s="32">
        <v>0.34</v>
      </c>
      <c r="V223" s="138"/>
      <c r="W223" s="103">
        <v>0</v>
      </c>
      <c r="X223" s="155">
        <v>0</v>
      </c>
      <c r="Y223" s="215"/>
      <c r="Z223" s="207"/>
    </row>
    <row r="224" spans="2:26" ht="72.75" customHeight="1" x14ac:dyDescent="0.25">
      <c r="B224" s="260"/>
      <c r="C224" s="225"/>
      <c r="D224" s="247"/>
      <c r="E224" s="229"/>
      <c r="F224" s="248"/>
      <c r="G224" s="268"/>
      <c r="H224" s="277"/>
      <c r="I224" s="35"/>
      <c r="J224" s="227"/>
      <c r="K224" s="285"/>
      <c r="L224" s="46"/>
      <c r="M224" s="60">
        <v>0.02</v>
      </c>
      <c r="N224" s="89" t="s">
        <v>158</v>
      </c>
      <c r="O224" s="4" t="s">
        <v>245</v>
      </c>
      <c r="P224" s="4" t="s">
        <v>158</v>
      </c>
      <c r="Q224" s="5" t="s">
        <v>262</v>
      </c>
      <c r="R224" s="6">
        <v>1</v>
      </c>
      <c r="S224" s="90" t="s">
        <v>263</v>
      </c>
      <c r="T224" s="75"/>
      <c r="U224" s="32">
        <v>0.34</v>
      </c>
      <c r="V224" s="138"/>
      <c r="W224" s="103">
        <v>0</v>
      </c>
      <c r="X224" s="155">
        <v>0</v>
      </c>
      <c r="Y224" s="215"/>
      <c r="Z224" s="207"/>
    </row>
    <row r="225" spans="2:26" ht="72.75" customHeight="1" x14ac:dyDescent="0.25">
      <c r="B225" s="260"/>
      <c r="C225" s="225"/>
      <c r="D225" s="247"/>
      <c r="E225" s="229"/>
      <c r="F225" s="248"/>
      <c r="G225" s="268"/>
      <c r="H225" s="277"/>
      <c r="I225" s="35"/>
      <c r="J225" s="227"/>
      <c r="K225" s="285"/>
      <c r="L225" s="46"/>
      <c r="M225" s="60">
        <v>0.02</v>
      </c>
      <c r="N225" s="89" t="s">
        <v>158</v>
      </c>
      <c r="O225" s="4" t="s">
        <v>245</v>
      </c>
      <c r="P225" s="4" t="s">
        <v>158</v>
      </c>
      <c r="Q225" s="5" t="s">
        <v>262</v>
      </c>
      <c r="R225" s="6">
        <v>1</v>
      </c>
      <c r="S225" s="90" t="s">
        <v>264</v>
      </c>
      <c r="T225" s="75"/>
      <c r="U225" s="32">
        <v>0.34</v>
      </c>
      <c r="V225" s="138"/>
      <c r="W225" s="103">
        <v>0</v>
      </c>
      <c r="X225" s="155">
        <v>0</v>
      </c>
      <c r="Y225" s="215"/>
      <c r="Z225" s="207"/>
    </row>
    <row r="226" spans="2:26" ht="72.75" customHeight="1" x14ac:dyDescent="0.25">
      <c r="B226" s="260"/>
      <c r="C226" s="225"/>
      <c r="D226" s="247"/>
      <c r="E226" s="229"/>
      <c r="F226" s="248"/>
      <c r="G226" s="268"/>
      <c r="H226" s="277"/>
      <c r="I226" s="35"/>
      <c r="J226" s="227"/>
      <c r="K226" s="285"/>
      <c r="L226" s="46"/>
      <c r="M226" s="60">
        <v>0.02</v>
      </c>
      <c r="N226" s="89" t="s">
        <v>158</v>
      </c>
      <c r="O226" s="4" t="s">
        <v>245</v>
      </c>
      <c r="P226" s="4" t="s">
        <v>158</v>
      </c>
      <c r="Q226" s="5" t="s">
        <v>262</v>
      </c>
      <c r="R226" s="6">
        <v>1</v>
      </c>
      <c r="S226" s="90" t="s">
        <v>265</v>
      </c>
      <c r="T226" s="75"/>
      <c r="U226" s="32">
        <v>0.34</v>
      </c>
      <c r="V226" s="138"/>
      <c r="W226" s="103">
        <v>0</v>
      </c>
      <c r="X226" s="155">
        <v>0</v>
      </c>
      <c r="Y226" s="215"/>
      <c r="Z226" s="207"/>
    </row>
    <row r="227" spans="2:26" ht="72.75" customHeight="1" x14ac:dyDescent="0.25">
      <c r="B227" s="260"/>
      <c r="C227" s="225"/>
      <c r="D227" s="247"/>
      <c r="E227" s="229"/>
      <c r="F227" s="248"/>
      <c r="G227" s="268"/>
      <c r="H227" s="277"/>
      <c r="I227" s="35"/>
      <c r="J227" s="227"/>
      <c r="K227" s="285"/>
      <c r="L227" s="46"/>
      <c r="M227" s="60">
        <v>0.02</v>
      </c>
      <c r="N227" s="89" t="s">
        <v>158</v>
      </c>
      <c r="O227" s="4" t="s">
        <v>245</v>
      </c>
      <c r="P227" s="4" t="s">
        <v>158</v>
      </c>
      <c r="Q227" s="5" t="s">
        <v>262</v>
      </c>
      <c r="R227" s="6">
        <v>1</v>
      </c>
      <c r="S227" s="90" t="s">
        <v>266</v>
      </c>
      <c r="T227" s="75"/>
      <c r="U227" s="32">
        <v>0.34</v>
      </c>
      <c r="V227" s="138"/>
      <c r="W227" s="103">
        <v>0</v>
      </c>
      <c r="X227" s="155">
        <v>0</v>
      </c>
      <c r="Y227" s="215"/>
      <c r="Z227" s="207"/>
    </row>
    <row r="228" spans="2:26" ht="72.75" customHeight="1" x14ac:dyDescent="0.25">
      <c r="B228" s="260"/>
      <c r="C228" s="225"/>
      <c r="D228" s="247"/>
      <c r="E228" s="229"/>
      <c r="F228" s="248"/>
      <c r="G228" s="268"/>
      <c r="H228" s="277"/>
      <c r="I228" s="35"/>
      <c r="J228" s="227"/>
      <c r="K228" s="285"/>
      <c r="L228" s="46"/>
      <c r="M228" s="60">
        <v>0.02</v>
      </c>
      <c r="N228" s="89" t="s">
        <v>158</v>
      </c>
      <c r="O228" s="4" t="s">
        <v>245</v>
      </c>
      <c r="P228" s="4" t="s">
        <v>158</v>
      </c>
      <c r="Q228" s="5" t="s">
        <v>262</v>
      </c>
      <c r="R228" s="6">
        <v>1</v>
      </c>
      <c r="S228" s="90" t="s">
        <v>267</v>
      </c>
      <c r="T228" s="75"/>
      <c r="U228" s="32">
        <v>0.34</v>
      </c>
      <c r="V228" s="138"/>
      <c r="W228" s="103">
        <v>0</v>
      </c>
      <c r="X228" s="155">
        <v>0</v>
      </c>
      <c r="Y228" s="215"/>
      <c r="Z228" s="207"/>
    </row>
    <row r="229" spans="2:26" ht="72.75" customHeight="1" x14ac:dyDescent="0.25">
      <c r="B229" s="260"/>
      <c r="C229" s="225"/>
      <c r="D229" s="247"/>
      <c r="E229" s="229"/>
      <c r="F229" s="248"/>
      <c r="G229" s="268"/>
      <c r="H229" s="277"/>
      <c r="I229" s="35"/>
      <c r="J229" s="227"/>
      <c r="K229" s="285"/>
      <c r="L229" s="46"/>
      <c r="M229" s="60">
        <v>0.02</v>
      </c>
      <c r="N229" s="89" t="s">
        <v>158</v>
      </c>
      <c r="O229" s="4" t="s">
        <v>245</v>
      </c>
      <c r="P229" s="4" t="s">
        <v>158</v>
      </c>
      <c r="Q229" s="5" t="s">
        <v>262</v>
      </c>
      <c r="R229" s="6">
        <v>1</v>
      </c>
      <c r="S229" s="90" t="s">
        <v>268</v>
      </c>
      <c r="T229" s="75"/>
      <c r="U229" s="32">
        <v>0.34</v>
      </c>
      <c r="V229" s="138"/>
      <c r="W229" s="103">
        <v>0</v>
      </c>
      <c r="X229" s="155">
        <v>0</v>
      </c>
      <c r="Y229" s="215"/>
      <c r="Z229" s="207"/>
    </row>
    <row r="230" spans="2:26" ht="72.75" customHeight="1" x14ac:dyDescent="0.25">
      <c r="B230" s="260"/>
      <c r="C230" s="225"/>
      <c r="D230" s="247"/>
      <c r="E230" s="229"/>
      <c r="F230" s="248"/>
      <c r="G230" s="268"/>
      <c r="H230" s="277"/>
      <c r="I230" s="35"/>
      <c r="J230" s="227"/>
      <c r="K230" s="285"/>
      <c r="L230" s="46"/>
      <c r="M230" s="60">
        <v>0.1</v>
      </c>
      <c r="N230" s="89" t="s">
        <v>158</v>
      </c>
      <c r="O230" s="4" t="s">
        <v>245</v>
      </c>
      <c r="P230" s="4" t="s">
        <v>158</v>
      </c>
      <c r="Q230" s="5" t="s">
        <v>205</v>
      </c>
      <c r="R230" s="6">
        <v>1</v>
      </c>
      <c r="S230" s="90" t="s">
        <v>269</v>
      </c>
      <c r="T230" s="75"/>
      <c r="U230" s="32">
        <v>0.34</v>
      </c>
      <c r="V230" s="138"/>
      <c r="W230" s="103">
        <v>0</v>
      </c>
      <c r="X230" s="155">
        <v>0</v>
      </c>
      <c r="Y230" s="215"/>
      <c r="Z230" s="207"/>
    </row>
    <row r="231" spans="2:26" ht="72.75" customHeight="1" x14ac:dyDescent="0.25">
      <c r="B231" s="260"/>
      <c r="C231" s="225"/>
      <c r="D231" s="247"/>
      <c r="E231" s="229"/>
      <c r="F231" s="248"/>
      <c r="G231" s="268"/>
      <c r="H231" s="277"/>
      <c r="I231" s="35"/>
      <c r="J231" s="227"/>
      <c r="K231" s="285"/>
      <c r="L231" s="46"/>
      <c r="M231" s="60">
        <v>0.05</v>
      </c>
      <c r="N231" s="89" t="s">
        <v>158</v>
      </c>
      <c r="O231" s="4" t="s">
        <v>245</v>
      </c>
      <c r="P231" s="4" t="s">
        <v>158</v>
      </c>
      <c r="Q231" s="5" t="s">
        <v>270</v>
      </c>
      <c r="R231" s="6">
        <v>1</v>
      </c>
      <c r="S231" s="90" t="s">
        <v>271</v>
      </c>
      <c r="T231" s="75"/>
      <c r="U231" s="32">
        <v>0.34</v>
      </c>
      <c r="V231" s="138"/>
      <c r="W231" s="103">
        <v>0</v>
      </c>
      <c r="X231" s="155">
        <v>0</v>
      </c>
      <c r="Y231" s="215"/>
      <c r="Z231" s="207"/>
    </row>
    <row r="232" spans="2:26" ht="72.75" customHeight="1" x14ac:dyDescent="0.25">
      <c r="B232" s="260"/>
      <c r="C232" s="225"/>
      <c r="D232" s="247"/>
      <c r="E232" s="229"/>
      <c r="F232" s="248"/>
      <c r="G232" s="268"/>
      <c r="H232" s="277"/>
      <c r="I232" s="35"/>
      <c r="J232" s="227"/>
      <c r="K232" s="285"/>
      <c r="L232" s="46"/>
      <c r="M232" s="60">
        <v>0.08</v>
      </c>
      <c r="N232" s="89" t="s">
        <v>158</v>
      </c>
      <c r="O232" s="4" t="s">
        <v>245</v>
      </c>
      <c r="P232" s="4" t="s">
        <v>158</v>
      </c>
      <c r="Q232" s="5" t="s">
        <v>272</v>
      </c>
      <c r="R232" s="6">
        <v>1</v>
      </c>
      <c r="S232" s="90" t="s">
        <v>273</v>
      </c>
      <c r="T232" s="75"/>
      <c r="U232" s="32">
        <v>0.34</v>
      </c>
      <c r="V232" s="138"/>
      <c r="W232" s="103">
        <v>0</v>
      </c>
      <c r="X232" s="155">
        <v>0</v>
      </c>
      <c r="Y232" s="215"/>
      <c r="Z232" s="207"/>
    </row>
    <row r="233" spans="2:26" ht="72.75" customHeight="1" x14ac:dyDescent="0.25">
      <c r="B233" s="260"/>
      <c r="C233" s="225"/>
      <c r="D233" s="247"/>
      <c r="E233" s="229"/>
      <c r="F233" s="248"/>
      <c r="G233" s="268"/>
      <c r="H233" s="277"/>
      <c r="I233" s="35"/>
      <c r="J233" s="227"/>
      <c r="K233" s="285"/>
      <c r="L233" s="46"/>
      <c r="M233" s="60">
        <v>0.08</v>
      </c>
      <c r="N233" s="89" t="s">
        <v>158</v>
      </c>
      <c r="O233" s="4" t="s">
        <v>245</v>
      </c>
      <c r="P233" s="4" t="s">
        <v>158</v>
      </c>
      <c r="Q233" s="5" t="s">
        <v>272</v>
      </c>
      <c r="R233" s="6">
        <v>1</v>
      </c>
      <c r="S233" s="90" t="s">
        <v>274</v>
      </c>
      <c r="T233" s="75"/>
      <c r="U233" s="32">
        <v>0.34</v>
      </c>
      <c r="V233" s="138"/>
      <c r="W233" s="103">
        <v>0</v>
      </c>
      <c r="X233" s="155">
        <v>0</v>
      </c>
      <c r="Y233" s="215"/>
      <c r="Z233" s="207"/>
    </row>
    <row r="234" spans="2:26" ht="72.75" customHeight="1" x14ac:dyDescent="0.25">
      <c r="B234" s="260"/>
      <c r="C234" s="225"/>
      <c r="D234" s="247"/>
      <c r="E234" s="229"/>
      <c r="F234" s="248"/>
      <c r="G234" s="268"/>
      <c r="H234" s="277"/>
      <c r="I234" s="35"/>
      <c r="J234" s="227"/>
      <c r="K234" s="285"/>
      <c r="L234" s="46"/>
      <c r="M234" s="60">
        <v>0.2</v>
      </c>
      <c r="N234" s="89" t="s">
        <v>158</v>
      </c>
      <c r="O234" s="4" t="s">
        <v>245</v>
      </c>
      <c r="P234" s="4" t="s">
        <v>158</v>
      </c>
      <c r="Q234" s="5" t="s">
        <v>275</v>
      </c>
      <c r="R234" s="6">
        <v>1</v>
      </c>
      <c r="S234" s="90" t="s">
        <v>276</v>
      </c>
      <c r="T234" s="75"/>
      <c r="U234" s="32">
        <v>0.34</v>
      </c>
      <c r="V234" s="138"/>
      <c r="W234" s="103">
        <v>0</v>
      </c>
      <c r="X234" s="155">
        <v>0</v>
      </c>
      <c r="Y234" s="215"/>
      <c r="Z234" s="207"/>
    </row>
    <row r="235" spans="2:26" ht="72.75" customHeight="1" x14ac:dyDescent="0.25">
      <c r="B235" s="260"/>
      <c r="C235" s="225"/>
      <c r="D235" s="247"/>
      <c r="E235" s="229"/>
      <c r="F235" s="248"/>
      <c r="G235" s="268"/>
      <c r="H235" s="277"/>
      <c r="I235" s="35"/>
      <c r="J235" s="227"/>
      <c r="K235" s="285"/>
      <c r="L235" s="46"/>
      <c r="M235" s="60">
        <v>0.05</v>
      </c>
      <c r="N235" s="89" t="s">
        <v>158</v>
      </c>
      <c r="O235" s="4" t="s">
        <v>245</v>
      </c>
      <c r="P235" s="4" t="s">
        <v>158</v>
      </c>
      <c r="Q235" s="5" t="s">
        <v>275</v>
      </c>
      <c r="R235" s="6">
        <v>1</v>
      </c>
      <c r="S235" s="90" t="s">
        <v>277</v>
      </c>
      <c r="T235" s="75"/>
      <c r="U235" s="32">
        <v>0.34</v>
      </c>
      <c r="V235" s="138"/>
      <c r="W235" s="103">
        <v>0</v>
      </c>
      <c r="X235" s="155">
        <v>0</v>
      </c>
      <c r="Y235" s="215"/>
      <c r="Z235" s="207"/>
    </row>
    <row r="236" spans="2:26" ht="72.75" customHeight="1" x14ac:dyDescent="0.25">
      <c r="B236" s="260"/>
      <c r="C236" s="225"/>
      <c r="D236" s="247"/>
      <c r="E236" s="229"/>
      <c r="F236" s="248"/>
      <c r="G236" s="268"/>
      <c r="H236" s="277"/>
      <c r="I236" s="35"/>
      <c r="J236" s="227"/>
      <c r="K236" s="285"/>
      <c r="L236" s="46"/>
      <c r="M236" s="60">
        <v>0.01</v>
      </c>
      <c r="N236" s="89" t="s">
        <v>158</v>
      </c>
      <c r="O236" s="4" t="s">
        <v>278</v>
      </c>
      <c r="P236" s="4" t="s">
        <v>158</v>
      </c>
      <c r="Q236" s="5" t="s">
        <v>231</v>
      </c>
      <c r="R236" s="7">
        <v>0.18</v>
      </c>
      <c r="S236" s="90" t="s">
        <v>279</v>
      </c>
      <c r="T236" s="75"/>
      <c r="U236" s="31">
        <f>0.06/2</f>
        <v>0.03</v>
      </c>
      <c r="V236" s="138"/>
      <c r="W236" s="103" t="s">
        <v>673</v>
      </c>
      <c r="X236" s="162">
        <v>1</v>
      </c>
      <c r="Y236" s="215"/>
      <c r="Z236" s="207"/>
    </row>
    <row r="237" spans="2:26" ht="72.75" customHeight="1" x14ac:dyDescent="0.25">
      <c r="B237" s="260"/>
      <c r="C237" s="225"/>
      <c r="D237" s="247"/>
      <c r="E237" s="229"/>
      <c r="F237" s="248"/>
      <c r="G237" s="268"/>
      <c r="H237" s="277"/>
      <c r="I237" s="35"/>
      <c r="J237" s="227"/>
      <c r="K237" s="285"/>
      <c r="L237" s="46"/>
      <c r="M237" s="60">
        <v>0.27</v>
      </c>
      <c r="N237" s="89" t="s">
        <v>158</v>
      </c>
      <c r="O237" s="4" t="s">
        <v>278</v>
      </c>
      <c r="P237" s="4" t="s">
        <v>158</v>
      </c>
      <c r="Q237" s="5" t="s">
        <v>231</v>
      </c>
      <c r="R237" s="9">
        <v>4.3</v>
      </c>
      <c r="S237" s="90" t="s">
        <v>280</v>
      </c>
      <c r="T237" s="75"/>
      <c r="U237" s="31">
        <f>1.38/2</f>
        <v>0.69</v>
      </c>
      <c r="V237" s="138"/>
      <c r="W237" s="103" t="s">
        <v>673</v>
      </c>
      <c r="X237" s="162">
        <v>1</v>
      </c>
      <c r="Y237" s="215"/>
      <c r="Z237" s="207"/>
    </row>
    <row r="238" spans="2:26" ht="72.75" customHeight="1" x14ac:dyDescent="0.25">
      <c r="B238" s="260"/>
      <c r="C238" s="225"/>
      <c r="D238" s="247"/>
      <c r="E238" s="229"/>
      <c r="F238" s="248"/>
      <c r="G238" s="268"/>
      <c r="H238" s="277"/>
      <c r="I238" s="35"/>
      <c r="J238" s="227"/>
      <c r="K238" s="285"/>
      <c r="L238" s="46"/>
      <c r="M238" s="60">
        <v>0.02</v>
      </c>
      <c r="N238" s="89" t="s">
        <v>158</v>
      </c>
      <c r="O238" s="4" t="s">
        <v>278</v>
      </c>
      <c r="P238" s="4" t="s">
        <v>158</v>
      </c>
      <c r="Q238" s="5" t="s">
        <v>231</v>
      </c>
      <c r="R238" s="7">
        <v>0.26</v>
      </c>
      <c r="S238" s="90" t="s">
        <v>281</v>
      </c>
      <c r="T238" s="75"/>
      <c r="U238" s="31">
        <f>0.08/2</f>
        <v>0.04</v>
      </c>
      <c r="V238" s="138"/>
      <c r="W238" s="103" t="s">
        <v>673</v>
      </c>
      <c r="X238" s="162">
        <v>1</v>
      </c>
      <c r="Y238" s="215"/>
      <c r="Z238" s="207"/>
    </row>
    <row r="239" spans="2:26" ht="72.75" hidden="1" customHeight="1" x14ac:dyDescent="0.25">
      <c r="B239" s="260"/>
      <c r="C239" s="225"/>
      <c r="D239" s="247"/>
      <c r="E239" s="229"/>
      <c r="F239" s="248"/>
      <c r="G239" s="268"/>
      <c r="H239" s="277"/>
      <c r="I239" s="35"/>
      <c r="J239" s="227"/>
      <c r="K239" s="285"/>
      <c r="L239" s="46"/>
      <c r="M239" s="60">
        <v>0.01</v>
      </c>
      <c r="N239" s="121" t="s">
        <v>158</v>
      </c>
      <c r="O239" s="122" t="s">
        <v>278</v>
      </c>
      <c r="P239" s="122" t="s">
        <v>158</v>
      </c>
      <c r="Q239" s="127" t="s">
        <v>231</v>
      </c>
      <c r="R239" s="128">
        <v>0.18</v>
      </c>
      <c r="S239" s="129" t="s">
        <v>282</v>
      </c>
      <c r="T239" s="75"/>
      <c r="U239" s="31">
        <f>0.06/2</f>
        <v>0.03</v>
      </c>
      <c r="V239" s="138"/>
      <c r="W239" s="103"/>
      <c r="X239" s="162">
        <v>1</v>
      </c>
      <c r="Y239" s="215"/>
      <c r="Z239" s="207"/>
    </row>
    <row r="240" spans="2:26" ht="72.75" customHeight="1" x14ac:dyDescent="0.25">
      <c r="B240" s="260"/>
      <c r="C240" s="225"/>
      <c r="D240" s="247"/>
      <c r="E240" s="229"/>
      <c r="F240" s="248"/>
      <c r="G240" s="268"/>
      <c r="H240" s="277"/>
      <c r="I240" s="35"/>
      <c r="J240" s="227"/>
      <c r="K240" s="285"/>
      <c r="L240" s="46"/>
      <c r="M240" s="60">
        <v>0.05</v>
      </c>
      <c r="N240" s="89" t="s">
        <v>158</v>
      </c>
      <c r="O240" s="4" t="s">
        <v>278</v>
      </c>
      <c r="P240" s="4" t="s">
        <v>158</v>
      </c>
      <c r="Q240" s="5" t="s">
        <v>283</v>
      </c>
      <c r="R240" s="6">
        <v>1</v>
      </c>
      <c r="S240" s="90" t="s">
        <v>284</v>
      </c>
      <c r="T240" s="75"/>
      <c r="U240" s="32">
        <v>0.34</v>
      </c>
      <c r="V240" s="138"/>
      <c r="W240" s="103" t="s">
        <v>673</v>
      </c>
      <c r="X240" s="162">
        <v>1</v>
      </c>
      <c r="Y240" s="215"/>
      <c r="Z240" s="207"/>
    </row>
    <row r="241" spans="2:26" ht="72.75" customHeight="1" x14ac:dyDescent="0.25">
      <c r="B241" s="260"/>
      <c r="C241" s="225"/>
      <c r="D241" s="247"/>
      <c r="E241" s="229"/>
      <c r="F241" s="248"/>
      <c r="G241" s="268"/>
      <c r="H241" s="277"/>
      <c r="I241" s="35"/>
      <c r="J241" s="227"/>
      <c r="K241" s="285"/>
      <c r="L241" s="46"/>
      <c r="M241" s="60">
        <v>0.05</v>
      </c>
      <c r="N241" s="89" t="s">
        <v>158</v>
      </c>
      <c r="O241" s="4" t="s">
        <v>278</v>
      </c>
      <c r="P241" s="4" t="s">
        <v>158</v>
      </c>
      <c r="Q241" s="5" t="s">
        <v>283</v>
      </c>
      <c r="R241" s="6">
        <v>1</v>
      </c>
      <c r="S241" s="90" t="s">
        <v>285</v>
      </c>
      <c r="T241" s="75"/>
      <c r="U241" s="32">
        <v>0.34</v>
      </c>
      <c r="V241" s="138"/>
      <c r="W241" s="103" t="s">
        <v>673</v>
      </c>
      <c r="X241" s="162">
        <v>1</v>
      </c>
      <c r="Y241" s="215"/>
      <c r="Z241" s="207"/>
    </row>
    <row r="242" spans="2:26" ht="72.75" hidden="1" customHeight="1" x14ac:dyDescent="0.25">
      <c r="B242" s="260"/>
      <c r="C242" s="225"/>
      <c r="D242" s="247"/>
      <c r="E242" s="229"/>
      <c r="F242" s="248"/>
      <c r="G242" s="268"/>
      <c r="H242" s="277"/>
      <c r="I242" s="35"/>
      <c r="J242" s="227"/>
      <c r="K242" s="285"/>
      <c r="L242" s="46"/>
      <c r="M242" s="60">
        <v>0.21</v>
      </c>
      <c r="N242" s="121" t="s">
        <v>158</v>
      </c>
      <c r="O242" s="122" t="s">
        <v>278</v>
      </c>
      <c r="P242" s="122" t="s">
        <v>158</v>
      </c>
      <c r="Q242" s="127" t="s">
        <v>231</v>
      </c>
      <c r="R242" s="130">
        <v>4.33</v>
      </c>
      <c r="S242" s="129" t="s">
        <v>286</v>
      </c>
      <c r="T242" s="75"/>
      <c r="U242" s="31">
        <f>1.38/2</f>
        <v>0.69</v>
      </c>
      <c r="V242" s="138"/>
      <c r="W242" s="103"/>
      <c r="X242" s="162">
        <v>1</v>
      </c>
      <c r="Y242" s="215"/>
      <c r="Z242" s="207"/>
    </row>
    <row r="243" spans="2:26" ht="72.75" customHeight="1" x14ac:dyDescent="0.25">
      <c r="B243" s="260"/>
      <c r="C243" s="225"/>
      <c r="D243" s="247"/>
      <c r="E243" s="229"/>
      <c r="F243" s="248"/>
      <c r="G243" s="268"/>
      <c r="H243" s="277"/>
      <c r="I243" s="35"/>
      <c r="J243" s="227"/>
      <c r="K243" s="285"/>
      <c r="L243" s="46"/>
      <c r="M243" s="60">
        <v>0</v>
      </c>
      <c r="N243" s="89" t="s">
        <v>158</v>
      </c>
      <c r="O243" s="4" t="s">
        <v>278</v>
      </c>
      <c r="P243" s="4" t="s">
        <v>158</v>
      </c>
      <c r="Q243" s="5" t="s">
        <v>283</v>
      </c>
      <c r="R243" s="6">
        <v>1</v>
      </c>
      <c r="S243" s="90" t="s">
        <v>287</v>
      </c>
      <c r="T243" s="75"/>
      <c r="U243" s="32">
        <v>0.34</v>
      </c>
      <c r="V243" s="138"/>
      <c r="W243" s="103" t="s">
        <v>673</v>
      </c>
      <c r="X243" s="162">
        <v>1</v>
      </c>
      <c r="Y243" s="215"/>
      <c r="Z243" s="207"/>
    </row>
    <row r="244" spans="2:26" ht="72.75" customHeight="1" x14ac:dyDescent="0.25">
      <c r="B244" s="260"/>
      <c r="C244" s="225"/>
      <c r="D244" s="247"/>
      <c r="E244" s="229"/>
      <c r="F244" s="248"/>
      <c r="G244" s="268"/>
      <c r="H244" s="277"/>
      <c r="I244" s="35"/>
      <c r="J244" s="227"/>
      <c r="K244" s="285"/>
      <c r="L244" s="46"/>
      <c r="M244" s="60">
        <v>0</v>
      </c>
      <c r="N244" s="89" t="s">
        <v>158</v>
      </c>
      <c r="O244" s="4" t="s">
        <v>278</v>
      </c>
      <c r="P244" s="4" t="s">
        <v>158</v>
      </c>
      <c r="Q244" s="5" t="s">
        <v>283</v>
      </c>
      <c r="R244" s="6">
        <v>1</v>
      </c>
      <c r="S244" s="90" t="s">
        <v>288</v>
      </c>
      <c r="T244" s="75"/>
      <c r="U244" s="32">
        <v>0.34</v>
      </c>
      <c r="V244" s="138"/>
      <c r="W244" s="145" t="s">
        <v>673</v>
      </c>
      <c r="X244" s="162">
        <v>1</v>
      </c>
      <c r="Y244" s="215"/>
      <c r="Z244" s="207"/>
    </row>
    <row r="245" spans="2:26" ht="72.75" customHeight="1" x14ac:dyDescent="0.25">
      <c r="B245" s="260"/>
      <c r="C245" s="225"/>
      <c r="D245" s="247"/>
      <c r="E245" s="229"/>
      <c r="F245" s="248"/>
      <c r="G245" s="268"/>
      <c r="H245" s="277"/>
      <c r="I245" s="35"/>
      <c r="J245" s="227"/>
      <c r="K245" s="285"/>
      <c r="L245" s="46"/>
      <c r="M245" s="60">
        <v>0</v>
      </c>
      <c r="N245" s="89" t="s">
        <v>158</v>
      </c>
      <c r="O245" s="4" t="s">
        <v>278</v>
      </c>
      <c r="P245" s="4" t="s">
        <v>158</v>
      </c>
      <c r="Q245" s="5" t="s">
        <v>283</v>
      </c>
      <c r="R245" s="9">
        <v>2</v>
      </c>
      <c r="S245" s="90" t="s">
        <v>289</v>
      </c>
      <c r="T245" s="75"/>
      <c r="U245" s="32">
        <v>0.34</v>
      </c>
      <c r="V245" s="138"/>
      <c r="W245" s="145" t="s">
        <v>673</v>
      </c>
      <c r="X245" s="162">
        <v>1</v>
      </c>
      <c r="Y245" s="215"/>
      <c r="Z245" s="207"/>
    </row>
    <row r="246" spans="2:26" ht="72.75" hidden="1" customHeight="1" x14ac:dyDescent="0.25">
      <c r="B246" s="260"/>
      <c r="C246" s="225"/>
      <c r="D246" s="247"/>
      <c r="E246" s="229"/>
      <c r="F246" s="248"/>
      <c r="G246" s="268"/>
      <c r="H246" s="277"/>
      <c r="I246" s="35"/>
      <c r="J246" s="227"/>
      <c r="K246" s="285"/>
      <c r="L246" s="46"/>
      <c r="M246" s="60">
        <v>0.28000000000000003</v>
      </c>
      <c r="N246" s="121" t="s">
        <v>158</v>
      </c>
      <c r="O246" s="122" t="s">
        <v>278</v>
      </c>
      <c r="P246" s="122" t="s">
        <v>158</v>
      </c>
      <c r="Q246" s="127" t="s">
        <v>231</v>
      </c>
      <c r="R246" s="130">
        <v>5.56</v>
      </c>
      <c r="S246" s="129" t="s">
        <v>290</v>
      </c>
      <c r="T246" s="75"/>
      <c r="U246" s="31">
        <f>1.8/2</f>
        <v>0.9</v>
      </c>
      <c r="V246" s="138"/>
      <c r="W246" s="103"/>
      <c r="X246" s="162">
        <v>1</v>
      </c>
      <c r="Y246" s="215"/>
      <c r="Z246" s="207"/>
    </row>
    <row r="247" spans="2:26" ht="72.75" customHeight="1" x14ac:dyDescent="0.25">
      <c r="B247" s="260"/>
      <c r="C247" s="225"/>
      <c r="D247" s="247"/>
      <c r="E247" s="229"/>
      <c r="F247" s="248"/>
      <c r="G247" s="268"/>
      <c r="H247" s="277"/>
      <c r="I247" s="35"/>
      <c r="J247" s="227"/>
      <c r="K247" s="285"/>
      <c r="L247" s="46"/>
      <c r="M247" s="60">
        <v>0.1</v>
      </c>
      <c r="N247" s="89" t="s">
        <v>158</v>
      </c>
      <c r="O247" s="4" t="s">
        <v>278</v>
      </c>
      <c r="P247" s="4" t="s">
        <v>158</v>
      </c>
      <c r="Q247" s="8" t="s">
        <v>56</v>
      </c>
      <c r="R247" s="9">
        <v>68.400000000000006</v>
      </c>
      <c r="S247" s="90" t="s">
        <v>237</v>
      </c>
      <c r="T247" s="75"/>
      <c r="U247" s="32">
        <v>0.34</v>
      </c>
      <c r="V247" s="138"/>
      <c r="W247" s="103">
        <v>205.20000000000002</v>
      </c>
      <c r="X247" s="162">
        <v>1</v>
      </c>
      <c r="Y247" s="215"/>
      <c r="Z247" s="207"/>
    </row>
    <row r="248" spans="2:26" ht="75" customHeight="1" x14ac:dyDescent="0.25">
      <c r="B248" s="260"/>
      <c r="C248" s="225"/>
      <c r="D248" s="247"/>
      <c r="E248" s="229"/>
      <c r="F248" s="248"/>
      <c r="G248" s="268"/>
      <c r="H248" s="277"/>
      <c r="I248" s="35"/>
      <c r="J248" s="227"/>
      <c r="K248" s="285"/>
      <c r="L248" s="46"/>
      <c r="M248" s="60">
        <v>0.5</v>
      </c>
      <c r="N248" s="89" t="s">
        <v>158</v>
      </c>
      <c r="O248" s="4" t="s">
        <v>291</v>
      </c>
      <c r="P248" s="4" t="s">
        <v>158</v>
      </c>
      <c r="Q248" s="5" t="s">
        <v>292</v>
      </c>
      <c r="R248" s="6">
        <v>1</v>
      </c>
      <c r="S248" s="90" t="s">
        <v>293</v>
      </c>
      <c r="T248" s="75"/>
      <c r="U248" s="32">
        <v>0.34</v>
      </c>
      <c r="V248" s="138"/>
      <c r="W248" s="103">
        <v>1</v>
      </c>
      <c r="X248" s="162">
        <v>1</v>
      </c>
      <c r="Y248" s="215"/>
      <c r="Z248" s="207"/>
    </row>
    <row r="249" spans="2:26" ht="111.75" customHeight="1" x14ac:dyDescent="0.25">
      <c r="B249" s="260"/>
      <c r="C249" s="225"/>
      <c r="D249" s="247"/>
      <c r="E249" s="229"/>
      <c r="F249" s="248"/>
      <c r="G249" s="268"/>
      <c r="H249" s="277"/>
      <c r="I249" s="35"/>
      <c r="J249" s="227"/>
      <c r="K249" s="285"/>
      <c r="L249" s="46"/>
      <c r="M249" s="60">
        <v>0.05</v>
      </c>
      <c r="N249" s="89" t="s">
        <v>158</v>
      </c>
      <c r="O249" s="4" t="s">
        <v>291</v>
      </c>
      <c r="P249" s="4" t="s">
        <v>158</v>
      </c>
      <c r="Q249" s="5" t="s">
        <v>294</v>
      </c>
      <c r="R249" s="6">
        <v>3</v>
      </c>
      <c r="S249" s="90" t="s">
        <v>295</v>
      </c>
      <c r="T249" s="75"/>
      <c r="U249" s="32">
        <v>0.34</v>
      </c>
      <c r="V249" s="138"/>
      <c r="W249" s="103" t="s">
        <v>673</v>
      </c>
      <c r="X249" s="162">
        <v>1</v>
      </c>
      <c r="Y249" s="215"/>
      <c r="Z249" s="207"/>
    </row>
    <row r="250" spans="2:26" ht="72.75" customHeight="1" x14ac:dyDescent="0.25">
      <c r="B250" s="260"/>
      <c r="C250" s="225"/>
      <c r="D250" s="247"/>
      <c r="E250" s="229"/>
      <c r="F250" s="248"/>
      <c r="G250" s="268"/>
      <c r="H250" s="277"/>
      <c r="I250" s="35"/>
      <c r="J250" s="227"/>
      <c r="K250" s="285"/>
      <c r="L250" s="46"/>
      <c r="M250" s="60">
        <v>0.3</v>
      </c>
      <c r="N250" s="89" t="s">
        <v>158</v>
      </c>
      <c r="O250" s="4" t="s">
        <v>291</v>
      </c>
      <c r="P250" s="4" t="s">
        <v>158</v>
      </c>
      <c r="Q250" s="5" t="s">
        <v>296</v>
      </c>
      <c r="R250" s="6">
        <v>1</v>
      </c>
      <c r="S250" s="90" t="s">
        <v>297</v>
      </c>
      <c r="T250" s="75"/>
      <c r="U250" s="32">
        <v>0.34</v>
      </c>
      <c r="V250" s="138"/>
      <c r="W250" s="103" t="s">
        <v>673</v>
      </c>
      <c r="X250" s="162">
        <v>1</v>
      </c>
      <c r="Y250" s="215"/>
      <c r="Z250" s="207"/>
    </row>
    <row r="251" spans="2:26" ht="72.75" customHeight="1" x14ac:dyDescent="0.25">
      <c r="B251" s="260"/>
      <c r="C251" s="225"/>
      <c r="D251" s="247"/>
      <c r="E251" s="229"/>
      <c r="F251" s="248"/>
      <c r="G251" s="268"/>
      <c r="H251" s="277"/>
      <c r="I251" s="35"/>
      <c r="J251" s="227"/>
      <c r="K251" s="285"/>
      <c r="L251" s="46"/>
      <c r="M251" s="60">
        <v>0.1</v>
      </c>
      <c r="N251" s="89" t="s">
        <v>158</v>
      </c>
      <c r="O251" s="4" t="s">
        <v>291</v>
      </c>
      <c r="P251" s="4" t="s">
        <v>158</v>
      </c>
      <c r="Q251" s="5" t="s">
        <v>298</v>
      </c>
      <c r="R251" s="6">
        <v>1</v>
      </c>
      <c r="S251" s="90" t="s">
        <v>299</v>
      </c>
      <c r="T251" s="75"/>
      <c r="U251" s="32">
        <v>0.34</v>
      </c>
      <c r="V251" s="138"/>
      <c r="W251" s="103" t="s">
        <v>673</v>
      </c>
      <c r="X251" s="162">
        <v>1</v>
      </c>
      <c r="Y251" s="215"/>
      <c r="Z251" s="207"/>
    </row>
    <row r="252" spans="2:26" ht="72.75" customHeight="1" x14ac:dyDescent="0.25">
      <c r="B252" s="260"/>
      <c r="C252" s="225"/>
      <c r="D252" s="247"/>
      <c r="E252" s="229"/>
      <c r="F252" s="248"/>
      <c r="G252" s="268"/>
      <c r="H252" s="277"/>
      <c r="I252" s="35"/>
      <c r="J252" s="227"/>
      <c r="K252" s="285"/>
      <c r="L252" s="46"/>
      <c r="M252" s="60">
        <v>0.05</v>
      </c>
      <c r="N252" s="89" t="s">
        <v>158</v>
      </c>
      <c r="O252" s="4" t="s">
        <v>291</v>
      </c>
      <c r="P252" s="4" t="s">
        <v>158</v>
      </c>
      <c r="Q252" s="8" t="s">
        <v>56</v>
      </c>
      <c r="R252" s="6">
        <v>138.9</v>
      </c>
      <c r="S252" s="90" t="s">
        <v>300</v>
      </c>
      <c r="T252" s="75"/>
      <c r="U252" s="32">
        <v>0.34</v>
      </c>
      <c r="V252" s="138"/>
      <c r="W252" s="103">
        <v>139</v>
      </c>
      <c r="X252" s="162">
        <v>1</v>
      </c>
      <c r="Y252" s="215"/>
      <c r="Z252" s="207"/>
    </row>
    <row r="253" spans="2:26" ht="72.75" customHeight="1" x14ac:dyDescent="0.25">
      <c r="B253" s="260"/>
      <c r="C253" s="225"/>
      <c r="D253" s="247"/>
      <c r="E253" s="229"/>
      <c r="F253" s="248"/>
      <c r="G253" s="268"/>
      <c r="H253" s="277"/>
      <c r="I253" s="35"/>
      <c r="J253" s="227"/>
      <c r="K253" s="285"/>
      <c r="L253" s="46"/>
      <c r="M253" s="60">
        <v>0.2</v>
      </c>
      <c r="N253" s="89" t="s">
        <v>158</v>
      </c>
      <c r="O253" s="4" t="s">
        <v>301</v>
      </c>
      <c r="P253" s="4" t="s">
        <v>158</v>
      </c>
      <c r="Q253" s="5" t="s">
        <v>231</v>
      </c>
      <c r="R253" s="9">
        <v>15</v>
      </c>
      <c r="S253" s="90" t="s">
        <v>302</v>
      </c>
      <c r="T253" s="75"/>
      <c r="U253" s="31">
        <f>4.82/2</f>
        <v>2.41</v>
      </c>
      <c r="V253" s="138"/>
      <c r="W253" s="103" t="s">
        <v>673</v>
      </c>
      <c r="X253" s="162">
        <v>1</v>
      </c>
      <c r="Y253" s="215"/>
      <c r="Z253" s="207"/>
    </row>
    <row r="254" spans="2:26" ht="72.75" customHeight="1" x14ac:dyDescent="0.25">
      <c r="B254" s="260"/>
      <c r="C254" s="225"/>
      <c r="D254" s="247"/>
      <c r="E254" s="229"/>
      <c r="F254" s="248"/>
      <c r="G254" s="268"/>
      <c r="H254" s="277"/>
      <c r="I254" s="35"/>
      <c r="J254" s="227"/>
      <c r="K254" s="285"/>
      <c r="L254" s="46"/>
      <c r="M254" s="60">
        <v>0.2</v>
      </c>
      <c r="N254" s="89" t="s">
        <v>158</v>
      </c>
      <c r="O254" s="4" t="s">
        <v>301</v>
      </c>
      <c r="P254" s="4" t="s">
        <v>158</v>
      </c>
      <c r="Q254" s="5" t="s">
        <v>231</v>
      </c>
      <c r="R254" s="6">
        <v>8</v>
      </c>
      <c r="S254" s="90" t="s">
        <v>303</v>
      </c>
      <c r="T254" s="75"/>
      <c r="U254" s="31">
        <f>2.57/2</f>
        <v>1.2849999999999999</v>
      </c>
      <c r="V254" s="138"/>
      <c r="W254" s="103" t="s">
        <v>673</v>
      </c>
      <c r="X254" s="162">
        <v>1</v>
      </c>
      <c r="Y254" s="215"/>
      <c r="Z254" s="207"/>
    </row>
    <row r="255" spans="2:26" ht="72.75" customHeight="1" x14ac:dyDescent="0.25">
      <c r="B255" s="260"/>
      <c r="C255" s="225"/>
      <c r="D255" s="247"/>
      <c r="E255" s="229"/>
      <c r="F255" s="248"/>
      <c r="G255" s="268"/>
      <c r="H255" s="277"/>
      <c r="I255" s="35"/>
      <c r="J255" s="227"/>
      <c r="K255" s="285"/>
      <c r="L255" s="46"/>
      <c r="M255" s="60">
        <v>0.2</v>
      </c>
      <c r="N255" s="89" t="s">
        <v>158</v>
      </c>
      <c r="O255" s="4" t="s">
        <v>301</v>
      </c>
      <c r="P255" s="4" t="s">
        <v>158</v>
      </c>
      <c r="Q255" s="5" t="s">
        <v>231</v>
      </c>
      <c r="R255" s="6">
        <v>12</v>
      </c>
      <c r="S255" s="90" t="s">
        <v>304</v>
      </c>
      <c r="T255" s="75"/>
      <c r="U255" s="31">
        <f>3.86/2</f>
        <v>1.93</v>
      </c>
      <c r="V255" s="138"/>
      <c r="W255" s="103" t="s">
        <v>673</v>
      </c>
      <c r="X255" s="162">
        <v>1</v>
      </c>
      <c r="Y255" s="215"/>
      <c r="Z255" s="207"/>
    </row>
    <row r="256" spans="2:26" ht="72.75" customHeight="1" x14ac:dyDescent="0.25">
      <c r="B256" s="260"/>
      <c r="C256" s="225"/>
      <c r="D256" s="247"/>
      <c r="E256" s="229"/>
      <c r="F256" s="248"/>
      <c r="G256" s="268"/>
      <c r="H256" s="277"/>
      <c r="I256" s="35"/>
      <c r="J256" s="227"/>
      <c r="K256" s="285"/>
      <c r="L256" s="46"/>
      <c r="M256" s="60">
        <v>0.1</v>
      </c>
      <c r="N256" s="89" t="s">
        <v>158</v>
      </c>
      <c r="O256" s="4" t="s">
        <v>301</v>
      </c>
      <c r="P256" s="4" t="s">
        <v>158</v>
      </c>
      <c r="Q256" s="5" t="s">
        <v>231</v>
      </c>
      <c r="R256" s="6">
        <v>3</v>
      </c>
      <c r="S256" s="90" t="s">
        <v>305</v>
      </c>
      <c r="T256" s="75"/>
      <c r="U256" s="31">
        <f>0.96/2</f>
        <v>0.48</v>
      </c>
      <c r="V256" s="138"/>
      <c r="W256" s="103">
        <v>3</v>
      </c>
      <c r="X256" s="156">
        <v>1.2</v>
      </c>
      <c r="Y256" s="215"/>
      <c r="Z256" s="207"/>
    </row>
    <row r="257" spans="2:26" ht="72.75" customHeight="1" x14ac:dyDescent="0.25">
      <c r="B257" s="260"/>
      <c r="C257" s="225"/>
      <c r="D257" s="247"/>
      <c r="E257" s="229"/>
      <c r="F257" s="248"/>
      <c r="G257" s="268"/>
      <c r="H257" s="277"/>
      <c r="I257" s="35"/>
      <c r="J257" s="227"/>
      <c r="K257" s="285"/>
      <c r="L257" s="46"/>
      <c r="M257" s="60">
        <v>0.1</v>
      </c>
      <c r="N257" s="89" t="s">
        <v>158</v>
      </c>
      <c r="O257" s="4" t="s">
        <v>301</v>
      </c>
      <c r="P257" s="4" t="s">
        <v>158</v>
      </c>
      <c r="Q257" s="5" t="s">
        <v>231</v>
      </c>
      <c r="R257" s="9">
        <v>2.6</v>
      </c>
      <c r="S257" s="90" t="s">
        <v>306</v>
      </c>
      <c r="T257" s="75"/>
      <c r="U257" s="31">
        <f>0.84/2</f>
        <v>0.42</v>
      </c>
      <c r="V257" s="138"/>
      <c r="W257" s="103">
        <v>2.6</v>
      </c>
      <c r="X257" s="162">
        <v>1</v>
      </c>
      <c r="Y257" s="215"/>
      <c r="Z257" s="207"/>
    </row>
    <row r="258" spans="2:26" ht="72.75" customHeight="1" x14ac:dyDescent="0.25">
      <c r="B258" s="260"/>
      <c r="C258" s="225"/>
      <c r="D258" s="247"/>
      <c r="E258" s="229"/>
      <c r="F258" s="248"/>
      <c r="G258" s="268"/>
      <c r="H258" s="277"/>
      <c r="I258" s="35"/>
      <c r="J258" s="227"/>
      <c r="K258" s="285"/>
      <c r="L258" s="46"/>
      <c r="M258" s="60">
        <v>0.1</v>
      </c>
      <c r="N258" s="89" t="s">
        <v>158</v>
      </c>
      <c r="O258" s="4" t="s">
        <v>301</v>
      </c>
      <c r="P258" s="4" t="s">
        <v>158</v>
      </c>
      <c r="Q258" s="5" t="s">
        <v>307</v>
      </c>
      <c r="R258" s="6">
        <v>1</v>
      </c>
      <c r="S258" s="90" t="s">
        <v>308</v>
      </c>
      <c r="T258" s="75"/>
      <c r="U258" s="32">
        <v>0.34</v>
      </c>
      <c r="V258" s="138"/>
      <c r="W258" s="103" t="s">
        <v>673</v>
      </c>
      <c r="X258" s="162">
        <v>1</v>
      </c>
      <c r="Y258" s="215"/>
      <c r="Z258" s="207"/>
    </row>
    <row r="259" spans="2:26" ht="72.75" customHeight="1" x14ac:dyDescent="0.25">
      <c r="B259" s="260"/>
      <c r="C259" s="225"/>
      <c r="D259" s="247"/>
      <c r="E259" s="229"/>
      <c r="F259" s="248"/>
      <c r="G259" s="268"/>
      <c r="H259" s="277"/>
      <c r="I259" s="35"/>
      <c r="J259" s="227"/>
      <c r="K259" s="285"/>
      <c r="L259" s="46"/>
      <c r="M259" s="60">
        <v>0.1</v>
      </c>
      <c r="N259" s="89" t="s">
        <v>158</v>
      </c>
      <c r="O259" s="4" t="s">
        <v>301</v>
      </c>
      <c r="P259" s="4" t="s">
        <v>158</v>
      </c>
      <c r="Q259" s="8" t="s">
        <v>56</v>
      </c>
      <c r="R259" s="6">
        <v>177.13</v>
      </c>
      <c r="S259" s="90" t="s">
        <v>237</v>
      </c>
      <c r="T259" s="75"/>
      <c r="U259" s="32">
        <v>0.34</v>
      </c>
      <c r="V259" s="138"/>
      <c r="W259" s="103">
        <v>177.13</v>
      </c>
      <c r="X259" s="162">
        <v>1</v>
      </c>
      <c r="Y259" s="215"/>
      <c r="Z259" s="207"/>
    </row>
    <row r="260" spans="2:26" ht="72.75" customHeight="1" x14ac:dyDescent="0.25">
      <c r="B260" s="260"/>
      <c r="C260" s="225"/>
      <c r="D260" s="247"/>
      <c r="E260" s="229"/>
      <c r="F260" s="248"/>
      <c r="G260" s="268"/>
      <c r="H260" s="277"/>
      <c r="I260" s="35"/>
      <c r="J260" s="227"/>
      <c r="K260" s="285"/>
      <c r="L260" s="46"/>
      <c r="M260" s="60">
        <v>0.05</v>
      </c>
      <c r="N260" s="89" t="s">
        <v>158</v>
      </c>
      <c r="O260" s="4" t="s">
        <v>309</v>
      </c>
      <c r="P260" s="4" t="s">
        <v>158</v>
      </c>
      <c r="Q260" s="5" t="s">
        <v>231</v>
      </c>
      <c r="R260" s="7">
        <v>1.8</v>
      </c>
      <c r="S260" s="90" t="s">
        <v>310</v>
      </c>
      <c r="T260" s="75"/>
      <c r="U260" s="31">
        <f>0.58/2</f>
        <v>0.28999999999999998</v>
      </c>
      <c r="V260" s="138"/>
      <c r="W260" s="103">
        <v>0.16</v>
      </c>
      <c r="X260" s="154">
        <v>0.49079754601226999</v>
      </c>
      <c r="Y260" s="215"/>
      <c r="Z260" s="207"/>
    </row>
    <row r="261" spans="2:26" ht="72.75" customHeight="1" x14ac:dyDescent="0.25">
      <c r="B261" s="260"/>
      <c r="C261" s="225"/>
      <c r="D261" s="247"/>
      <c r="E261" s="229"/>
      <c r="F261" s="248"/>
      <c r="G261" s="268"/>
      <c r="H261" s="277"/>
      <c r="I261" s="35"/>
      <c r="J261" s="227"/>
      <c r="K261" s="285"/>
      <c r="L261" s="46"/>
      <c r="M261" s="60">
        <v>0.15</v>
      </c>
      <c r="N261" s="89" t="s">
        <v>158</v>
      </c>
      <c r="O261" s="4" t="s">
        <v>309</v>
      </c>
      <c r="P261" s="4" t="s">
        <v>158</v>
      </c>
      <c r="Q261" s="5" t="s">
        <v>231</v>
      </c>
      <c r="R261" s="7">
        <v>6.6</v>
      </c>
      <c r="S261" s="90" t="s">
        <v>311</v>
      </c>
      <c r="T261" s="75"/>
      <c r="U261" s="31">
        <f>2.12/2</f>
        <v>1.06</v>
      </c>
      <c r="V261" s="138"/>
      <c r="W261" s="103">
        <v>4.18</v>
      </c>
      <c r="X261" s="154">
        <v>1.2</v>
      </c>
      <c r="Y261" s="215"/>
      <c r="Z261" s="207"/>
    </row>
    <row r="262" spans="2:26" ht="72.75" customHeight="1" x14ac:dyDescent="0.25">
      <c r="B262" s="260"/>
      <c r="C262" s="225"/>
      <c r="D262" s="247"/>
      <c r="E262" s="229"/>
      <c r="F262" s="248"/>
      <c r="G262" s="268"/>
      <c r="H262" s="277"/>
      <c r="I262" s="35"/>
      <c r="J262" s="227"/>
      <c r="K262" s="285"/>
      <c r="L262" s="46"/>
      <c r="M262" s="60">
        <v>0.05</v>
      </c>
      <c r="N262" s="89" t="s">
        <v>158</v>
      </c>
      <c r="O262" s="4" t="s">
        <v>309</v>
      </c>
      <c r="P262" s="4" t="s">
        <v>158</v>
      </c>
      <c r="Q262" s="5" t="s">
        <v>231</v>
      </c>
      <c r="R262" s="7">
        <v>0.6</v>
      </c>
      <c r="S262" s="90" t="s">
        <v>312</v>
      </c>
      <c r="T262" s="75"/>
      <c r="U262" s="31">
        <f>0.19/2</f>
        <v>9.5000000000000001E-2</v>
      </c>
      <c r="V262" s="138"/>
      <c r="W262" s="103">
        <v>0.6</v>
      </c>
      <c r="X262" s="162">
        <v>1</v>
      </c>
      <c r="Y262" s="215"/>
      <c r="Z262" s="207"/>
    </row>
    <row r="263" spans="2:26" ht="72.75" customHeight="1" x14ac:dyDescent="0.25">
      <c r="B263" s="260"/>
      <c r="C263" s="225"/>
      <c r="D263" s="247"/>
      <c r="E263" s="229"/>
      <c r="F263" s="248"/>
      <c r="G263" s="268"/>
      <c r="H263" s="277"/>
      <c r="I263" s="35"/>
      <c r="J263" s="227"/>
      <c r="K263" s="285"/>
      <c r="L263" s="46"/>
      <c r="M263" s="60">
        <v>0.2</v>
      </c>
      <c r="N263" s="89" t="s">
        <v>158</v>
      </c>
      <c r="O263" s="4" t="s">
        <v>309</v>
      </c>
      <c r="P263" s="4" t="s">
        <v>158</v>
      </c>
      <c r="Q263" s="5" t="s">
        <v>231</v>
      </c>
      <c r="R263" s="6">
        <v>16</v>
      </c>
      <c r="S263" s="90" t="s">
        <v>313</v>
      </c>
      <c r="T263" s="75"/>
      <c r="U263" s="31">
        <f>5.15/2</f>
        <v>2.5750000000000002</v>
      </c>
      <c r="V263" s="138"/>
      <c r="W263" s="103">
        <v>0.54</v>
      </c>
      <c r="X263" s="156">
        <v>1.2</v>
      </c>
      <c r="Y263" s="215"/>
      <c r="Z263" s="207"/>
    </row>
    <row r="264" spans="2:26" ht="72.75" customHeight="1" x14ac:dyDescent="0.25">
      <c r="B264" s="260"/>
      <c r="C264" s="225"/>
      <c r="D264" s="247"/>
      <c r="E264" s="229"/>
      <c r="F264" s="248"/>
      <c r="G264" s="268"/>
      <c r="H264" s="277"/>
      <c r="I264" s="35"/>
      <c r="J264" s="227"/>
      <c r="K264" s="285"/>
      <c r="L264" s="46"/>
      <c r="M264" s="60">
        <v>0.05</v>
      </c>
      <c r="N264" s="89" t="s">
        <v>158</v>
      </c>
      <c r="O264" s="4" t="s">
        <v>309</v>
      </c>
      <c r="P264" s="4" t="s">
        <v>158</v>
      </c>
      <c r="Q264" s="5" t="s">
        <v>314</v>
      </c>
      <c r="R264" s="6">
        <v>58</v>
      </c>
      <c r="S264" s="90" t="s">
        <v>315</v>
      </c>
      <c r="T264" s="75"/>
      <c r="U264" s="32">
        <v>0.34</v>
      </c>
      <c r="V264" s="138"/>
      <c r="W264" s="103">
        <v>26</v>
      </c>
      <c r="X264" s="156">
        <v>1.04</v>
      </c>
      <c r="Y264" s="215"/>
      <c r="Z264" s="207"/>
    </row>
    <row r="265" spans="2:26" ht="72.75" customHeight="1" x14ac:dyDescent="0.25">
      <c r="B265" s="260"/>
      <c r="C265" s="225"/>
      <c r="D265" s="247"/>
      <c r="E265" s="229"/>
      <c r="F265" s="248"/>
      <c r="G265" s="268"/>
      <c r="H265" s="277"/>
      <c r="I265" s="35"/>
      <c r="J265" s="227"/>
      <c r="K265" s="285"/>
      <c r="L265" s="46"/>
      <c r="M265" s="60">
        <v>0.1</v>
      </c>
      <c r="N265" s="89" t="s">
        <v>158</v>
      </c>
      <c r="O265" s="4" t="s">
        <v>309</v>
      </c>
      <c r="P265" s="4" t="s">
        <v>158</v>
      </c>
      <c r="Q265" s="5" t="s">
        <v>316</v>
      </c>
      <c r="R265" s="6">
        <v>2</v>
      </c>
      <c r="S265" s="90" t="s">
        <v>317</v>
      </c>
      <c r="T265" s="75"/>
      <c r="U265" s="32">
        <v>0.34</v>
      </c>
      <c r="V265" s="138"/>
      <c r="W265" s="103" t="s">
        <v>673</v>
      </c>
      <c r="X265" s="162">
        <v>1</v>
      </c>
      <c r="Y265" s="215"/>
      <c r="Z265" s="207"/>
    </row>
    <row r="266" spans="2:26" ht="72.75" customHeight="1" x14ac:dyDescent="0.25">
      <c r="B266" s="260"/>
      <c r="C266" s="225"/>
      <c r="D266" s="247"/>
      <c r="E266" s="229"/>
      <c r="F266" s="248"/>
      <c r="G266" s="268"/>
      <c r="H266" s="277"/>
      <c r="I266" s="35"/>
      <c r="J266" s="227"/>
      <c r="K266" s="285"/>
      <c r="L266" s="46"/>
      <c r="M266" s="60">
        <v>0.1</v>
      </c>
      <c r="N266" s="89" t="s">
        <v>158</v>
      </c>
      <c r="O266" s="4" t="s">
        <v>309</v>
      </c>
      <c r="P266" s="4" t="s">
        <v>158</v>
      </c>
      <c r="Q266" s="5" t="s">
        <v>316</v>
      </c>
      <c r="R266" s="6">
        <v>3</v>
      </c>
      <c r="S266" s="90" t="s">
        <v>318</v>
      </c>
      <c r="T266" s="75"/>
      <c r="U266" s="32">
        <v>0.34</v>
      </c>
      <c r="V266" s="138"/>
      <c r="W266" s="103">
        <v>0</v>
      </c>
      <c r="X266" s="155">
        <v>0</v>
      </c>
      <c r="Y266" s="215"/>
      <c r="Z266" s="207"/>
    </row>
    <row r="267" spans="2:26" ht="72.75" customHeight="1" x14ac:dyDescent="0.25">
      <c r="B267" s="260"/>
      <c r="C267" s="225"/>
      <c r="D267" s="247"/>
      <c r="E267" s="229"/>
      <c r="F267" s="248"/>
      <c r="G267" s="268"/>
      <c r="H267" s="277"/>
      <c r="I267" s="35"/>
      <c r="J267" s="227"/>
      <c r="K267" s="285"/>
      <c r="L267" s="46"/>
      <c r="M267" s="60">
        <v>0.1</v>
      </c>
      <c r="N267" s="89" t="s">
        <v>158</v>
      </c>
      <c r="O267" s="4" t="s">
        <v>309</v>
      </c>
      <c r="P267" s="4" t="s">
        <v>158</v>
      </c>
      <c r="Q267" s="5" t="s">
        <v>316</v>
      </c>
      <c r="R267" s="6">
        <v>1</v>
      </c>
      <c r="S267" s="90" t="s">
        <v>319</v>
      </c>
      <c r="T267" s="75"/>
      <c r="U267" s="32">
        <v>0.34</v>
      </c>
      <c r="V267" s="138"/>
      <c r="W267" s="103" t="s">
        <v>673</v>
      </c>
      <c r="X267" s="162">
        <v>1</v>
      </c>
      <c r="Y267" s="215"/>
      <c r="Z267" s="207"/>
    </row>
    <row r="268" spans="2:26" ht="72.75" customHeight="1" x14ac:dyDescent="0.25">
      <c r="B268" s="260"/>
      <c r="C268" s="225"/>
      <c r="D268" s="247"/>
      <c r="E268" s="229"/>
      <c r="F268" s="248"/>
      <c r="G268" s="268"/>
      <c r="H268" s="277"/>
      <c r="I268" s="35"/>
      <c r="J268" s="227"/>
      <c r="K268" s="285"/>
      <c r="L268" s="46"/>
      <c r="M268" s="60">
        <v>0.1</v>
      </c>
      <c r="N268" s="89" t="s">
        <v>158</v>
      </c>
      <c r="O268" s="4" t="s">
        <v>309</v>
      </c>
      <c r="P268" s="4" t="s">
        <v>158</v>
      </c>
      <c r="Q268" s="5" t="s">
        <v>316</v>
      </c>
      <c r="R268" s="6">
        <v>1</v>
      </c>
      <c r="S268" s="90" t="s">
        <v>320</v>
      </c>
      <c r="T268" s="75"/>
      <c r="U268" s="32">
        <v>0.34</v>
      </c>
      <c r="V268" s="138"/>
      <c r="W268" s="103">
        <v>0</v>
      </c>
      <c r="X268" s="155">
        <v>0</v>
      </c>
      <c r="Y268" s="215"/>
      <c r="Z268" s="207"/>
    </row>
    <row r="269" spans="2:26" ht="72.75" customHeight="1" x14ac:dyDescent="0.25">
      <c r="B269" s="260"/>
      <c r="C269" s="225"/>
      <c r="D269" s="247"/>
      <c r="E269" s="229"/>
      <c r="F269" s="248"/>
      <c r="G269" s="268"/>
      <c r="H269" s="277"/>
      <c r="I269" s="35"/>
      <c r="J269" s="227"/>
      <c r="K269" s="285"/>
      <c r="L269" s="46"/>
      <c r="M269" s="60">
        <v>0.05</v>
      </c>
      <c r="N269" s="89" t="s">
        <v>158</v>
      </c>
      <c r="O269" s="4" t="s">
        <v>309</v>
      </c>
      <c r="P269" s="4" t="s">
        <v>158</v>
      </c>
      <c r="Q269" s="5" t="s">
        <v>314</v>
      </c>
      <c r="R269" s="6">
        <v>30</v>
      </c>
      <c r="S269" s="90" t="s">
        <v>321</v>
      </c>
      <c r="T269" s="75"/>
      <c r="U269" s="32">
        <v>0.34</v>
      </c>
      <c r="V269" s="138"/>
      <c r="W269" s="103">
        <v>8</v>
      </c>
      <c r="X269" s="154">
        <v>0.66666666666666696</v>
      </c>
      <c r="Y269" s="215"/>
      <c r="Z269" s="207"/>
    </row>
    <row r="270" spans="2:26" ht="72.75" customHeight="1" x14ac:dyDescent="0.25">
      <c r="B270" s="260"/>
      <c r="C270" s="225"/>
      <c r="D270" s="247"/>
      <c r="E270" s="229"/>
      <c r="F270" s="248"/>
      <c r="G270" s="268"/>
      <c r="H270" s="277"/>
      <c r="I270" s="35"/>
      <c r="J270" s="227"/>
      <c r="K270" s="285"/>
      <c r="L270" s="46"/>
      <c r="M270" s="60">
        <v>0.05</v>
      </c>
      <c r="N270" s="89" t="s">
        <v>158</v>
      </c>
      <c r="O270" s="4" t="s">
        <v>309</v>
      </c>
      <c r="P270" s="4" t="s">
        <v>158</v>
      </c>
      <c r="Q270" s="8" t="s">
        <v>56</v>
      </c>
      <c r="R270" s="6">
        <v>257</v>
      </c>
      <c r="S270" s="90" t="s">
        <v>237</v>
      </c>
      <c r="T270" s="75"/>
      <c r="U270" s="32">
        <v>0.34</v>
      </c>
      <c r="V270" s="138"/>
      <c r="W270" s="103">
        <v>771</v>
      </c>
      <c r="X270" s="162">
        <v>1</v>
      </c>
      <c r="Y270" s="215"/>
      <c r="Z270" s="207"/>
    </row>
    <row r="271" spans="2:26" ht="72.75" customHeight="1" x14ac:dyDescent="0.25">
      <c r="B271" s="260"/>
      <c r="C271" s="225"/>
      <c r="D271" s="247"/>
      <c r="E271" s="229"/>
      <c r="F271" s="248"/>
      <c r="G271" s="268"/>
      <c r="H271" s="277"/>
      <c r="I271" s="35"/>
      <c r="J271" s="227"/>
      <c r="K271" s="285"/>
      <c r="L271" s="46"/>
      <c r="M271" s="60">
        <v>1</v>
      </c>
      <c r="N271" s="89" t="s">
        <v>158</v>
      </c>
      <c r="O271" s="4" t="s">
        <v>159</v>
      </c>
      <c r="P271" s="4" t="s">
        <v>158</v>
      </c>
      <c r="Q271" s="5" t="s">
        <v>322</v>
      </c>
      <c r="R271" s="6">
        <v>1</v>
      </c>
      <c r="S271" s="90" t="s">
        <v>323</v>
      </c>
      <c r="T271" s="75"/>
      <c r="U271" s="32">
        <v>0.34</v>
      </c>
      <c r="V271" s="138"/>
      <c r="W271" s="103" t="s">
        <v>673</v>
      </c>
      <c r="X271" s="162">
        <v>1</v>
      </c>
      <c r="Y271" s="215"/>
      <c r="Z271" s="207"/>
    </row>
    <row r="272" spans="2:26" ht="72.75" customHeight="1" x14ac:dyDescent="0.25">
      <c r="B272" s="260"/>
      <c r="C272" s="225"/>
      <c r="D272" s="247"/>
      <c r="E272" s="229"/>
      <c r="F272" s="248"/>
      <c r="G272" s="268"/>
      <c r="H272" s="277"/>
      <c r="I272" s="35"/>
      <c r="J272" s="227"/>
      <c r="K272" s="285"/>
      <c r="L272" s="46"/>
      <c r="M272" s="60">
        <v>0.1</v>
      </c>
      <c r="N272" s="89" t="s">
        <v>158</v>
      </c>
      <c r="O272" s="4" t="s">
        <v>324</v>
      </c>
      <c r="P272" s="4" t="s">
        <v>158</v>
      </c>
      <c r="Q272" s="5" t="s">
        <v>231</v>
      </c>
      <c r="R272" s="7">
        <f>28.8026590005376-7.66</f>
        <v>21.142659000537599</v>
      </c>
      <c r="S272" s="90" t="s">
        <v>325</v>
      </c>
      <c r="T272" s="75"/>
      <c r="U272" s="31">
        <f>6.8/2</f>
        <v>3.4</v>
      </c>
      <c r="V272" s="138"/>
      <c r="W272" s="103" t="s">
        <v>673</v>
      </c>
      <c r="X272" s="162">
        <v>1</v>
      </c>
      <c r="Y272" s="215"/>
      <c r="Z272" s="207"/>
    </row>
    <row r="273" spans="2:26" ht="72.75" customHeight="1" x14ac:dyDescent="0.25">
      <c r="B273" s="260"/>
      <c r="C273" s="225"/>
      <c r="D273" s="247"/>
      <c r="E273" s="229"/>
      <c r="F273" s="248"/>
      <c r="G273" s="268"/>
      <c r="H273" s="277"/>
      <c r="I273" s="35"/>
      <c r="J273" s="227"/>
      <c r="K273" s="285"/>
      <c r="L273" s="46"/>
      <c r="M273" s="60">
        <v>0.25</v>
      </c>
      <c r="N273" s="89" t="s">
        <v>158</v>
      </c>
      <c r="O273" s="4" t="s">
        <v>324</v>
      </c>
      <c r="P273" s="4" t="s">
        <v>158</v>
      </c>
      <c r="Q273" s="5" t="s">
        <v>231</v>
      </c>
      <c r="R273" s="7">
        <f>37.6746901920731-3.9-5.97</f>
        <v>27.804690192073103</v>
      </c>
      <c r="S273" s="90" t="s">
        <v>326</v>
      </c>
      <c r="T273" s="75"/>
      <c r="U273" s="31">
        <f>8.94/2</f>
        <v>4.47</v>
      </c>
      <c r="V273" s="138"/>
      <c r="W273" s="103">
        <v>5.71</v>
      </c>
      <c r="X273" s="154">
        <v>1.12689017018528</v>
      </c>
      <c r="Y273" s="215"/>
      <c r="Z273" s="207"/>
    </row>
    <row r="274" spans="2:26" ht="72.75" customHeight="1" x14ac:dyDescent="0.25">
      <c r="B274" s="260"/>
      <c r="C274" s="225"/>
      <c r="D274" s="247"/>
      <c r="E274" s="229"/>
      <c r="F274" s="248"/>
      <c r="G274" s="268"/>
      <c r="H274" s="277"/>
      <c r="I274" s="35"/>
      <c r="J274" s="227"/>
      <c r="K274" s="285"/>
      <c r="L274" s="46"/>
      <c r="M274" s="60">
        <v>0.1</v>
      </c>
      <c r="N274" s="89" t="s">
        <v>158</v>
      </c>
      <c r="O274" s="4" t="s">
        <v>324</v>
      </c>
      <c r="P274" s="4" t="s">
        <v>158</v>
      </c>
      <c r="Q274" s="5" t="s">
        <v>231</v>
      </c>
      <c r="R274" s="7">
        <f>17.7276039108432+4.27</f>
        <v>21.9976039108432</v>
      </c>
      <c r="S274" s="90" t="s">
        <v>327</v>
      </c>
      <c r="T274" s="75"/>
      <c r="U274" s="31">
        <f>7.07/2</f>
        <v>3.5350000000000001</v>
      </c>
      <c r="V274" s="138"/>
      <c r="W274" s="103">
        <v>3.38</v>
      </c>
      <c r="X274" s="154">
        <v>1.1293401444125699</v>
      </c>
      <c r="Y274" s="215"/>
      <c r="Z274" s="207"/>
    </row>
    <row r="275" spans="2:26" ht="72.75" customHeight="1" x14ac:dyDescent="0.25">
      <c r="B275" s="260"/>
      <c r="C275" s="225"/>
      <c r="D275" s="247"/>
      <c r="E275" s="229"/>
      <c r="F275" s="248"/>
      <c r="G275" s="268"/>
      <c r="H275" s="277"/>
      <c r="I275" s="35"/>
      <c r="J275" s="227"/>
      <c r="K275" s="285"/>
      <c r="L275" s="46"/>
      <c r="M275" s="60">
        <v>0.3</v>
      </c>
      <c r="N275" s="89" t="s">
        <v>158</v>
      </c>
      <c r="O275" s="4" t="s">
        <v>324</v>
      </c>
      <c r="P275" s="4" t="s">
        <v>158</v>
      </c>
      <c r="Q275" s="5" t="s">
        <v>231</v>
      </c>
      <c r="R275" s="7">
        <f>45.3716733616716-10.62</f>
        <v>34.7516733616716</v>
      </c>
      <c r="S275" s="90" t="s">
        <v>328</v>
      </c>
      <c r="T275" s="75"/>
      <c r="U275" s="31">
        <f>11.17/2</f>
        <v>5.585</v>
      </c>
      <c r="V275" s="138"/>
      <c r="W275" s="103">
        <v>7.8</v>
      </c>
      <c r="X275" s="154">
        <v>0.91407223073589905</v>
      </c>
      <c r="Y275" s="215"/>
      <c r="Z275" s="207"/>
    </row>
    <row r="276" spans="2:26" ht="72.75" customHeight="1" x14ac:dyDescent="0.25">
      <c r="B276" s="260"/>
      <c r="C276" s="225"/>
      <c r="D276" s="247"/>
      <c r="E276" s="229"/>
      <c r="F276" s="248"/>
      <c r="G276" s="268"/>
      <c r="H276" s="277"/>
      <c r="I276" s="35"/>
      <c r="J276" s="227"/>
      <c r="K276" s="285"/>
      <c r="L276" s="46"/>
      <c r="M276" s="60">
        <v>0.1</v>
      </c>
      <c r="N276" s="89" t="s">
        <v>158</v>
      </c>
      <c r="O276" s="4" t="s">
        <v>324</v>
      </c>
      <c r="P276" s="4" t="s">
        <v>158</v>
      </c>
      <c r="Q276" s="5" t="s">
        <v>231</v>
      </c>
      <c r="R276" s="7">
        <f>16.1966507354543+5.51</f>
        <v>21.706650735454296</v>
      </c>
      <c r="S276" s="90" t="s">
        <v>329</v>
      </c>
      <c r="T276" s="75"/>
      <c r="U276" s="31">
        <f>6.98/2</f>
        <v>3.49</v>
      </c>
      <c r="V276" s="138"/>
      <c r="W276" s="103">
        <v>6.15</v>
      </c>
      <c r="X276" s="154">
        <v>1.2</v>
      </c>
      <c r="Y276" s="215"/>
      <c r="Z276" s="207"/>
    </row>
    <row r="277" spans="2:26" ht="72.75" customHeight="1" x14ac:dyDescent="0.25">
      <c r="B277" s="260"/>
      <c r="C277" s="225"/>
      <c r="D277" s="247"/>
      <c r="E277" s="229"/>
      <c r="F277" s="248"/>
      <c r="G277" s="268"/>
      <c r="H277" s="277"/>
      <c r="I277" s="35"/>
      <c r="J277" s="227"/>
      <c r="K277" s="285"/>
      <c r="L277" s="46"/>
      <c r="M277" s="60">
        <v>0.05</v>
      </c>
      <c r="N277" s="89" t="s">
        <v>158</v>
      </c>
      <c r="O277" s="4" t="s">
        <v>324</v>
      </c>
      <c r="P277" s="4" t="s">
        <v>158</v>
      </c>
      <c r="Q277" s="5" t="s">
        <v>231</v>
      </c>
      <c r="R277" s="7">
        <v>7.24</v>
      </c>
      <c r="S277" s="90" t="s">
        <v>330</v>
      </c>
      <c r="T277" s="75"/>
      <c r="U277" s="32">
        <v>0.34</v>
      </c>
      <c r="V277" s="138"/>
      <c r="W277" s="103">
        <v>0</v>
      </c>
      <c r="X277" s="155">
        <v>0</v>
      </c>
      <c r="Y277" s="215"/>
      <c r="Z277" s="207"/>
    </row>
    <row r="278" spans="2:26" ht="72.75" customHeight="1" x14ac:dyDescent="0.25">
      <c r="B278" s="260"/>
      <c r="C278" s="225"/>
      <c r="D278" s="247"/>
      <c r="E278" s="229"/>
      <c r="F278" s="248"/>
      <c r="G278" s="268"/>
      <c r="H278" s="277"/>
      <c r="I278" s="35"/>
      <c r="J278" s="227"/>
      <c r="K278" s="285"/>
      <c r="L278" s="46"/>
      <c r="M278" s="60">
        <v>0.05</v>
      </c>
      <c r="N278" s="89" t="s">
        <v>158</v>
      </c>
      <c r="O278" s="4" t="s">
        <v>324</v>
      </c>
      <c r="P278" s="4" t="s">
        <v>158</v>
      </c>
      <c r="Q278" s="5" t="s">
        <v>231</v>
      </c>
      <c r="R278" s="7">
        <v>7.43</v>
      </c>
      <c r="S278" s="90" t="s">
        <v>331</v>
      </c>
      <c r="T278" s="75"/>
      <c r="U278" s="32">
        <v>0.34</v>
      </c>
      <c r="V278" s="134"/>
      <c r="W278" s="103">
        <v>0.2</v>
      </c>
      <c r="X278" s="154">
        <v>2.9936540770732201E-2</v>
      </c>
      <c r="Y278" s="215"/>
      <c r="Z278" s="207"/>
    </row>
    <row r="279" spans="2:26" ht="72.75" customHeight="1" x14ac:dyDescent="0.25">
      <c r="B279" s="260"/>
      <c r="C279" s="225"/>
      <c r="D279" s="247"/>
      <c r="E279" s="229"/>
      <c r="F279" s="248"/>
      <c r="G279" s="268"/>
      <c r="H279" s="277"/>
      <c r="I279" s="35"/>
      <c r="J279" s="228"/>
      <c r="K279" s="286"/>
      <c r="L279" s="46"/>
      <c r="M279" s="60">
        <v>0.05</v>
      </c>
      <c r="N279" s="89" t="s">
        <v>158</v>
      </c>
      <c r="O279" s="4" t="s">
        <v>324</v>
      </c>
      <c r="P279" s="4" t="s">
        <v>158</v>
      </c>
      <c r="Q279" s="8" t="s">
        <v>56</v>
      </c>
      <c r="R279" s="6">
        <v>465</v>
      </c>
      <c r="S279" s="90" t="s">
        <v>237</v>
      </c>
      <c r="T279" s="75"/>
      <c r="U279" s="32">
        <v>0.34</v>
      </c>
      <c r="V279" s="134"/>
      <c r="W279" s="103">
        <v>1395</v>
      </c>
      <c r="X279" s="162">
        <v>1</v>
      </c>
      <c r="Y279" s="215"/>
      <c r="Z279" s="207"/>
    </row>
    <row r="280" spans="2:26" ht="93" customHeight="1" x14ac:dyDescent="0.25">
      <c r="B280" s="260"/>
      <c r="C280" s="225"/>
      <c r="D280" s="247"/>
      <c r="E280" s="229"/>
      <c r="F280" s="248"/>
      <c r="G280" s="268"/>
      <c r="H280" s="277"/>
      <c r="I280" s="110"/>
      <c r="J280" s="226" t="s">
        <v>332</v>
      </c>
      <c r="K280" s="284">
        <v>10</v>
      </c>
      <c r="L280" s="111"/>
      <c r="M280" s="60">
        <v>0.1</v>
      </c>
      <c r="N280" s="91" t="s">
        <v>171</v>
      </c>
      <c r="O280" s="10"/>
      <c r="P280" s="10" t="s">
        <v>171</v>
      </c>
      <c r="Q280" s="10" t="s">
        <v>172</v>
      </c>
      <c r="R280" s="10">
        <v>33</v>
      </c>
      <c r="S280" s="92" t="s">
        <v>173</v>
      </c>
      <c r="T280" s="74">
        <f>COUNTA(S280:S355)</f>
        <v>76</v>
      </c>
      <c r="U280" s="25">
        <v>5</v>
      </c>
      <c r="V280" s="133">
        <f>SUBTOTAL(9,U280:U355)</f>
        <v>100.0000000000001</v>
      </c>
      <c r="W280" s="146">
        <v>5</v>
      </c>
      <c r="X280" s="161">
        <v>0.83333333333333304</v>
      </c>
      <c r="Y280" s="245">
        <f>+AVERAGE(X280,X281)</f>
        <v>0.41666666666666652</v>
      </c>
      <c r="Z280" s="206">
        <f>AVERAGE(Y280:Y355)</f>
        <v>0.74850217367515237</v>
      </c>
    </row>
    <row r="281" spans="2:26" ht="147" customHeight="1" x14ac:dyDescent="0.25">
      <c r="B281" s="260"/>
      <c r="C281" s="225"/>
      <c r="D281" s="247"/>
      <c r="E281" s="229"/>
      <c r="F281" s="248"/>
      <c r="G281" s="268"/>
      <c r="H281" s="277"/>
      <c r="I281" s="110"/>
      <c r="J281" s="227"/>
      <c r="K281" s="285"/>
      <c r="L281" s="111"/>
      <c r="M281" s="60">
        <v>0.3</v>
      </c>
      <c r="N281" s="10" t="s">
        <v>171</v>
      </c>
      <c r="O281" s="10"/>
      <c r="P281" s="10" t="s">
        <v>171</v>
      </c>
      <c r="Q281" s="10" t="s">
        <v>333</v>
      </c>
      <c r="R281" s="10">
        <v>3</v>
      </c>
      <c r="S281" s="10" t="s">
        <v>695</v>
      </c>
      <c r="T281" s="73"/>
      <c r="U281" s="25">
        <v>3</v>
      </c>
      <c r="V281" s="134"/>
      <c r="W281" s="103">
        <v>0</v>
      </c>
      <c r="X281" s="155">
        <v>0</v>
      </c>
      <c r="Y281" s="245"/>
      <c r="Z281" s="206"/>
    </row>
    <row r="282" spans="2:26" ht="97.5" customHeight="1" x14ac:dyDescent="0.25">
      <c r="B282" s="260"/>
      <c r="C282" s="225"/>
      <c r="D282" s="247"/>
      <c r="E282" s="229"/>
      <c r="F282" s="248"/>
      <c r="G282" s="268"/>
      <c r="H282" s="277"/>
      <c r="I282" s="110"/>
      <c r="J282" s="227"/>
      <c r="K282" s="285"/>
      <c r="L282" s="111"/>
      <c r="M282" s="60">
        <v>0.03</v>
      </c>
      <c r="N282" s="77" t="s">
        <v>27</v>
      </c>
      <c r="O282" s="1"/>
      <c r="P282" s="1" t="s">
        <v>730</v>
      </c>
      <c r="Q282" s="1" t="s">
        <v>334</v>
      </c>
      <c r="R282" s="51">
        <v>12</v>
      </c>
      <c r="S282" s="78" t="s">
        <v>88</v>
      </c>
      <c r="T282" s="72"/>
      <c r="U282" s="25">
        <v>1.2</v>
      </c>
      <c r="V282" s="134"/>
      <c r="W282" s="103">
        <v>15</v>
      </c>
      <c r="X282" s="162">
        <v>1</v>
      </c>
      <c r="Y282" s="215">
        <f>AVERAGE(X282:X298)</f>
        <v>0.52941176470588236</v>
      </c>
      <c r="Z282" s="206"/>
    </row>
    <row r="283" spans="2:26" ht="108.75" customHeight="1" x14ac:dyDescent="0.25">
      <c r="B283" s="260"/>
      <c r="C283" s="225"/>
      <c r="D283" s="247"/>
      <c r="E283" s="229"/>
      <c r="F283" s="248"/>
      <c r="G283" s="268"/>
      <c r="H283" s="277"/>
      <c r="I283" s="110"/>
      <c r="J283" s="227"/>
      <c r="K283" s="285"/>
      <c r="L283" s="111"/>
      <c r="M283" s="67">
        <v>0.05</v>
      </c>
      <c r="N283" s="77" t="s">
        <v>27</v>
      </c>
      <c r="O283" s="1"/>
      <c r="P283" s="1" t="s">
        <v>735</v>
      </c>
      <c r="Q283" s="1" t="s">
        <v>335</v>
      </c>
      <c r="R283" s="51">
        <v>20</v>
      </c>
      <c r="S283" s="78" t="s">
        <v>121</v>
      </c>
      <c r="T283" s="72"/>
      <c r="U283" s="25">
        <v>1.2</v>
      </c>
      <c r="V283" s="134"/>
      <c r="W283" s="103">
        <v>0</v>
      </c>
      <c r="X283" s="155">
        <v>0</v>
      </c>
      <c r="Y283" s="215"/>
      <c r="Z283" s="206"/>
    </row>
    <row r="284" spans="2:26" ht="104.25" customHeight="1" x14ac:dyDescent="0.25">
      <c r="B284" s="260"/>
      <c r="C284" s="225"/>
      <c r="D284" s="247"/>
      <c r="E284" s="229"/>
      <c r="F284" s="248"/>
      <c r="G284" s="268"/>
      <c r="H284" s="277"/>
      <c r="I284" s="110"/>
      <c r="J284" s="227"/>
      <c r="K284" s="285"/>
      <c r="L284" s="111"/>
      <c r="M284" s="67">
        <v>0.05</v>
      </c>
      <c r="N284" s="77" t="s">
        <v>27</v>
      </c>
      <c r="O284" s="1"/>
      <c r="P284" s="1" t="s">
        <v>134</v>
      </c>
      <c r="Q284" s="1" t="s">
        <v>336</v>
      </c>
      <c r="R284" s="51">
        <v>800</v>
      </c>
      <c r="S284" s="78" t="s">
        <v>337</v>
      </c>
      <c r="T284" s="72"/>
      <c r="U284" s="25">
        <v>1.2</v>
      </c>
      <c r="V284" s="134"/>
      <c r="W284" s="103" t="s">
        <v>673</v>
      </c>
      <c r="X284" s="162">
        <v>1</v>
      </c>
      <c r="Y284" s="215"/>
      <c r="Z284" s="206"/>
    </row>
    <row r="285" spans="2:26" ht="90.75" customHeight="1" x14ac:dyDescent="0.25">
      <c r="B285" s="260"/>
      <c r="C285" s="225"/>
      <c r="D285" s="247"/>
      <c r="E285" s="229"/>
      <c r="F285" s="248"/>
      <c r="G285" s="268"/>
      <c r="H285" s="277"/>
      <c r="I285" s="110"/>
      <c r="J285" s="227"/>
      <c r="K285" s="285"/>
      <c r="L285" s="111"/>
      <c r="M285" s="67">
        <v>0.05</v>
      </c>
      <c r="N285" s="77" t="s">
        <v>27</v>
      </c>
      <c r="O285" s="1"/>
      <c r="P285" s="1" t="s">
        <v>134</v>
      </c>
      <c r="Q285" s="1" t="s">
        <v>338</v>
      </c>
      <c r="R285" s="51">
        <v>24</v>
      </c>
      <c r="S285" s="78" t="s">
        <v>339</v>
      </c>
      <c r="T285" s="72"/>
      <c r="U285" s="25">
        <v>1.2</v>
      </c>
      <c r="V285" s="134"/>
      <c r="W285" s="103">
        <v>0</v>
      </c>
      <c r="X285" s="155">
        <v>0</v>
      </c>
      <c r="Y285" s="215"/>
      <c r="Z285" s="206"/>
    </row>
    <row r="286" spans="2:26" ht="107.25" customHeight="1" x14ac:dyDescent="0.25">
      <c r="B286" s="260"/>
      <c r="C286" s="225"/>
      <c r="D286" s="247"/>
      <c r="E286" s="229"/>
      <c r="F286" s="248"/>
      <c r="G286" s="268"/>
      <c r="H286" s="277"/>
      <c r="I286" s="110"/>
      <c r="J286" s="227"/>
      <c r="K286" s="285"/>
      <c r="L286" s="111"/>
      <c r="M286" s="67">
        <v>0.05</v>
      </c>
      <c r="N286" s="77" t="s">
        <v>27</v>
      </c>
      <c r="O286" s="1"/>
      <c r="P286" s="1" t="s">
        <v>134</v>
      </c>
      <c r="Q286" s="1" t="s">
        <v>340</v>
      </c>
      <c r="R286" s="51">
        <v>200</v>
      </c>
      <c r="S286" s="78" t="s">
        <v>341</v>
      </c>
      <c r="T286" s="72"/>
      <c r="U286" s="25">
        <v>1.2</v>
      </c>
      <c r="V286" s="134"/>
      <c r="W286" s="103" t="s">
        <v>673</v>
      </c>
      <c r="X286" s="162">
        <v>1</v>
      </c>
      <c r="Y286" s="215"/>
      <c r="Z286" s="206"/>
    </row>
    <row r="287" spans="2:26" ht="169.5" customHeight="1" x14ac:dyDescent="0.25">
      <c r="B287" s="260"/>
      <c r="C287" s="225"/>
      <c r="D287" s="247"/>
      <c r="E287" s="229"/>
      <c r="F287" s="248"/>
      <c r="G287" s="268"/>
      <c r="H287" s="277"/>
      <c r="I287" s="110"/>
      <c r="J287" s="227"/>
      <c r="K287" s="285"/>
      <c r="L287" s="111"/>
      <c r="M287" s="67">
        <v>0.05</v>
      </c>
      <c r="N287" s="77" t="s">
        <v>27</v>
      </c>
      <c r="O287" s="1"/>
      <c r="P287" s="1" t="s">
        <v>134</v>
      </c>
      <c r="Q287" s="1" t="s">
        <v>342</v>
      </c>
      <c r="R287" s="51">
        <v>4</v>
      </c>
      <c r="S287" s="78" t="s">
        <v>343</v>
      </c>
      <c r="T287" s="72"/>
      <c r="U287" s="25">
        <v>1.2</v>
      </c>
      <c r="V287" s="134"/>
      <c r="W287" s="103">
        <v>0</v>
      </c>
      <c r="X287" s="155">
        <v>0</v>
      </c>
      <c r="Y287" s="215"/>
      <c r="Z287" s="206"/>
    </row>
    <row r="288" spans="2:26" ht="123" customHeight="1" x14ac:dyDescent="0.25">
      <c r="B288" s="260"/>
      <c r="C288" s="225" t="s">
        <v>344</v>
      </c>
      <c r="D288" s="247" t="s">
        <v>345</v>
      </c>
      <c r="E288" s="225" t="s">
        <v>345</v>
      </c>
      <c r="F288" s="225" t="s">
        <v>717</v>
      </c>
      <c r="G288" s="268"/>
      <c r="H288" s="277"/>
      <c r="I288" s="110"/>
      <c r="J288" s="227"/>
      <c r="K288" s="285"/>
      <c r="L288" s="111"/>
      <c r="M288" s="67">
        <v>0.05</v>
      </c>
      <c r="N288" s="77" t="s">
        <v>27</v>
      </c>
      <c r="O288" s="1"/>
      <c r="P288" s="1" t="s">
        <v>134</v>
      </c>
      <c r="Q288" s="1" t="s">
        <v>346</v>
      </c>
      <c r="R288" s="51">
        <v>20</v>
      </c>
      <c r="S288" s="78" t="s">
        <v>347</v>
      </c>
      <c r="T288" s="72"/>
      <c r="U288" s="25">
        <v>1.2</v>
      </c>
      <c r="V288" s="134"/>
      <c r="W288" s="103" t="s">
        <v>673</v>
      </c>
      <c r="X288" s="162">
        <v>1</v>
      </c>
      <c r="Y288" s="215"/>
      <c r="Z288" s="206"/>
    </row>
    <row r="289" spans="2:26" ht="123" customHeight="1" x14ac:dyDescent="0.25">
      <c r="B289" s="260"/>
      <c r="C289" s="225"/>
      <c r="D289" s="247"/>
      <c r="E289" s="225"/>
      <c r="F289" s="225"/>
      <c r="G289" s="268"/>
      <c r="H289" s="277"/>
      <c r="I289" s="110"/>
      <c r="J289" s="227"/>
      <c r="K289" s="285"/>
      <c r="L289" s="111"/>
      <c r="M289" s="67"/>
      <c r="N289" s="77" t="s">
        <v>27</v>
      </c>
      <c r="O289" s="1"/>
      <c r="P289" s="1" t="s">
        <v>134</v>
      </c>
      <c r="Q289" s="1" t="s">
        <v>334</v>
      </c>
      <c r="R289" s="51">
        <v>12</v>
      </c>
      <c r="S289" s="78" t="s">
        <v>703</v>
      </c>
      <c r="T289" s="72"/>
      <c r="U289" s="25"/>
      <c r="V289" s="134"/>
      <c r="W289" s="103" t="s">
        <v>673</v>
      </c>
      <c r="X289" s="162">
        <v>1</v>
      </c>
      <c r="Y289" s="215"/>
      <c r="Z289" s="206"/>
    </row>
    <row r="290" spans="2:26" ht="123" customHeight="1" x14ac:dyDescent="0.25">
      <c r="B290" s="260"/>
      <c r="C290" s="225"/>
      <c r="D290" s="247"/>
      <c r="E290" s="225"/>
      <c r="F290" s="225"/>
      <c r="G290" s="268"/>
      <c r="H290" s="277"/>
      <c r="I290" s="110"/>
      <c r="J290" s="227"/>
      <c r="K290" s="285"/>
      <c r="L290" s="111"/>
      <c r="M290" s="67"/>
      <c r="N290" s="77" t="s">
        <v>27</v>
      </c>
      <c r="O290" s="1"/>
      <c r="P290" s="1" t="s">
        <v>134</v>
      </c>
      <c r="Q290" s="1" t="s">
        <v>335</v>
      </c>
      <c r="R290" s="51">
        <v>20</v>
      </c>
      <c r="S290" s="78" t="s">
        <v>704</v>
      </c>
      <c r="T290" s="72"/>
      <c r="U290" s="25"/>
      <c r="V290" s="134"/>
      <c r="W290" s="103" t="s">
        <v>673</v>
      </c>
      <c r="X290" s="162">
        <v>1</v>
      </c>
      <c r="Y290" s="215"/>
      <c r="Z290" s="206"/>
    </row>
    <row r="291" spans="2:26" ht="77.25" customHeight="1" x14ac:dyDescent="0.25">
      <c r="B291" s="260"/>
      <c r="C291" s="225"/>
      <c r="D291" s="247"/>
      <c r="E291" s="225"/>
      <c r="F291" s="225"/>
      <c r="G291" s="268"/>
      <c r="H291" s="277"/>
      <c r="I291" s="110"/>
      <c r="J291" s="227"/>
      <c r="K291" s="285"/>
      <c r="L291" s="111"/>
      <c r="M291" s="64">
        <v>2.5000000000000001E-2</v>
      </c>
      <c r="N291" s="77" t="s">
        <v>27</v>
      </c>
      <c r="O291" s="1"/>
      <c r="P291" s="1" t="s">
        <v>730</v>
      </c>
      <c r="Q291" s="1" t="s">
        <v>89</v>
      </c>
      <c r="R291" s="51">
        <v>0.8</v>
      </c>
      <c r="S291" s="78" t="s">
        <v>348</v>
      </c>
      <c r="T291" s="72"/>
      <c r="U291" s="25">
        <v>1.2</v>
      </c>
      <c r="V291" s="134"/>
      <c r="W291" s="103">
        <v>48</v>
      </c>
      <c r="X291" s="162">
        <v>1</v>
      </c>
      <c r="Y291" s="215"/>
      <c r="Z291" s="206"/>
    </row>
    <row r="292" spans="2:26" ht="84" customHeight="1" x14ac:dyDescent="0.25">
      <c r="B292" s="260"/>
      <c r="C292" s="225"/>
      <c r="D292" s="247"/>
      <c r="E292" s="225"/>
      <c r="F292" s="225"/>
      <c r="G292" s="268"/>
      <c r="H292" s="277"/>
      <c r="I292" s="110"/>
      <c r="J292" s="227"/>
      <c r="K292" s="285"/>
      <c r="L292" s="111"/>
      <c r="M292" s="64">
        <v>3.1199999999999999E-2</v>
      </c>
      <c r="N292" s="77" t="s">
        <v>27</v>
      </c>
      <c r="O292" s="1"/>
      <c r="P292" s="1" t="s">
        <v>730</v>
      </c>
      <c r="Q292" s="1" t="s">
        <v>87</v>
      </c>
      <c r="R292" s="1">
        <v>1</v>
      </c>
      <c r="S292" s="78" t="s">
        <v>88</v>
      </c>
      <c r="T292" s="72"/>
      <c r="U292" s="25">
        <v>1.2</v>
      </c>
      <c r="V292" s="134"/>
      <c r="W292" s="103">
        <v>15</v>
      </c>
      <c r="X292" s="162">
        <v>1</v>
      </c>
      <c r="Y292" s="215"/>
      <c r="Z292" s="206"/>
    </row>
    <row r="293" spans="2:26" ht="59.25" customHeight="1" x14ac:dyDescent="0.25">
      <c r="B293" s="260"/>
      <c r="C293" s="225"/>
      <c r="D293" s="247"/>
      <c r="E293" s="225"/>
      <c r="F293" s="225"/>
      <c r="G293" s="268"/>
      <c r="H293" s="277"/>
      <c r="I293" s="110"/>
      <c r="J293" s="227"/>
      <c r="K293" s="285"/>
      <c r="L293" s="111"/>
      <c r="M293" s="67">
        <v>0.06</v>
      </c>
      <c r="N293" s="77" t="s">
        <v>27</v>
      </c>
      <c r="O293" s="1"/>
      <c r="P293" s="1" t="s">
        <v>730</v>
      </c>
      <c r="Q293" s="1" t="s">
        <v>349</v>
      </c>
      <c r="R293" s="51">
        <v>1</v>
      </c>
      <c r="S293" s="78" t="s">
        <v>350</v>
      </c>
      <c r="T293" s="72"/>
      <c r="U293" s="25">
        <v>1.2</v>
      </c>
      <c r="V293" s="134"/>
      <c r="W293" s="103">
        <v>10</v>
      </c>
      <c r="X293" s="162">
        <v>1</v>
      </c>
      <c r="Y293" s="215"/>
      <c r="Z293" s="206"/>
    </row>
    <row r="294" spans="2:26" ht="59.25" customHeight="1" x14ac:dyDescent="0.25">
      <c r="B294" s="260"/>
      <c r="C294" s="225"/>
      <c r="D294" s="247"/>
      <c r="E294" s="225"/>
      <c r="F294" s="225"/>
      <c r="G294" s="268"/>
      <c r="H294" s="277"/>
      <c r="I294" s="110"/>
      <c r="J294" s="227"/>
      <c r="K294" s="285"/>
      <c r="L294" s="111"/>
      <c r="M294" s="67">
        <v>0.06</v>
      </c>
      <c r="N294" s="77" t="s">
        <v>27</v>
      </c>
      <c r="O294" s="1"/>
      <c r="P294" s="1" t="s">
        <v>730</v>
      </c>
      <c r="Q294" s="1" t="s">
        <v>120</v>
      </c>
      <c r="R294" s="51">
        <v>1</v>
      </c>
      <c r="S294" s="78" t="s">
        <v>351</v>
      </c>
      <c r="T294" s="72"/>
      <c r="U294" s="25">
        <v>1.2</v>
      </c>
      <c r="V294" s="134"/>
      <c r="W294" s="103">
        <v>0</v>
      </c>
      <c r="X294" s="155">
        <v>0</v>
      </c>
      <c r="Y294" s="215"/>
      <c r="Z294" s="206"/>
    </row>
    <row r="295" spans="2:26" ht="59.25" customHeight="1" x14ac:dyDescent="0.25">
      <c r="B295" s="260"/>
      <c r="C295" s="225"/>
      <c r="D295" s="247"/>
      <c r="E295" s="225"/>
      <c r="F295" s="225"/>
      <c r="G295" s="268"/>
      <c r="H295" s="277"/>
      <c r="I295" s="110"/>
      <c r="J295" s="227"/>
      <c r="K295" s="285"/>
      <c r="L295" s="111"/>
      <c r="M295" s="64">
        <v>2.5000000000000001E-2</v>
      </c>
      <c r="N295" s="77" t="s">
        <v>27</v>
      </c>
      <c r="O295" s="1"/>
      <c r="P295" s="1" t="s">
        <v>730</v>
      </c>
      <c r="Q295" s="1" t="s">
        <v>352</v>
      </c>
      <c r="R295" s="51">
        <v>0.9</v>
      </c>
      <c r="S295" s="78" t="s">
        <v>353</v>
      </c>
      <c r="T295" s="72"/>
      <c r="U295" s="25">
        <v>1.2</v>
      </c>
      <c r="V295" s="134"/>
      <c r="W295" s="103">
        <v>0</v>
      </c>
      <c r="X295" s="155">
        <v>0</v>
      </c>
      <c r="Y295" s="215"/>
      <c r="Z295" s="206"/>
    </row>
    <row r="296" spans="2:26" ht="204" customHeight="1" x14ac:dyDescent="0.25">
      <c r="B296" s="260"/>
      <c r="C296" s="225"/>
      <c r="D296" s="247"/>
      <c r="E296" s="225"/>
      <c r="F296" s="225"/>
      <c r="G296" s="268"/>
      <c r="H296" s="277"/>
      <c r="I296" s="110"/>
      <c r="J296" s="227"/>
      <c r="K296" s="285"/>
      <c r="L296" s="111"/>
      <c r="M296" s="64">
        <v>2.5000000000000001E-2</v>
      </c>
      <c r="N296" s="77" t="s">
        <v>27</v>
      </c>
      <c r="O296" s="1"/>
      <c r="P296" s="1" t="s">
        <v>730</v>
      </c>
      <c r="Q296" s="1" t="s">
        <v>354</v>
      </c>
      <c r="R296" s="51">
        <v>0.9</v>
      </c>
      <c r="S296" s="78" t="s">
        <v>355</v>
      </c>
      <c r="T296" s="72"/>
      <c r="U296" s="25">
        <v>1.2</v>
      </c>
      <c r="V296" s="134"/>
      <c r="W296" s="103">
        <v>0</v>
      </c>
      <c r="X296" s="155">
        <v>0</v>
      </c>
      <c r="Y296" s="215"/>
      <c r="Z296" s="206"/>
    </row>
    <row r="297" spans="2:26" ht="93" customHeight="1" x14ac:dyDescent="0.25">
      <c r="B297" s="260"/>
      <c r="C297" s="225"/>
      <c r="D297" s="247"/>
      <c r="E297" s="225"/>
      <c r="F297" s="225"/>
      <c r="G297" s="268"/>
      <c r="H297" s="277"/>
      <c r="I297" s="110"/>
      <c r="J297" s="227"/>
      <c r="K297" s="285"/>
      <c r="L297" s="111"/>
      <c r="M297" s="64">
        <v>1.7999999999999999E-2</v>
      </c>
      <c r="N297" s="77" t="s">
        <v>27</v>
      </c>
      <c r="O297" s="1"/>
      <c r="P297" s="1" t="s">
        <v>730</v>
      </c>
      <c r="Q297" s="1" t="s">
        <v>99</v>
      </c>
      <c r="R297" s="51">
        <v>70</v>
      </c>
      <c r="S297" s="78" t="s">
        <v>100</v>
      </c>
      <c r="T297" s="72"/>
      <c r="U297" s="25">
        <v>1.2</v>
      </c>
      <c r="V297" s="134"/>
      <c r="W297" s="103">
        <v>0</v>
      </c>
      <c r="X297" s="155">
        <v>0</v>
      </c>
      <c r="Y297" s="215"/>
      <c r="Z297" s="206"/>
    </row>
    <row r="298" spans="2:26" ht="93" customHeight="1" x14ac:dyDescent="0.25">
      <c r="B298" s="260"/>
      <c r="C298" s="225"/>
      <c r="D298" s="247"/>
      <c r="E298" s="225"/>
      <c r="F298" s="225"/>
      <c r="G298" s="268"/>
      <c r="H298" s="277"/>
      <c r="I298" s="110"/>
      <c r="J298" s="227"/>
      <c r="K298" s="285"/>
      <c r="L298" s="111"/>
      <c r="M298" s="64">
        <v>2.5000000000000001E-2</v>
      </c>
      <c r="N298" s="77" t="s">
        <v>27</v>
      </c>
      <c r="O298" s="1"/>
      <c r="P298" s="1" t="s">
        <v>730</v>
      </c>
      <c r="Q298" s="1" t="s">
        <v>101</v>
      </c>
      <c r="R298" s="51">
        <v>5</v>
      </c>
      <c r="S298" s="78" t="s">
        <v>102</v>
      </c>
      <c r="T298" s="72"/>
      <c r="U298" s="25">
        <v>1.2</v>
      </c>
      <c r="V298" s="134"/>
      <c r="W298" s="103">
        <v>0</v>
      </c>
      <c r="X298" s="155">
        <v>0</v>
      </c>
      <c r="Y298" s="215"/>
      <c r="Z298" s="206"/>
    </row>
    <row r="299" spans="2:26" ht="59.25" customHeight="1" x14ac:dyDescent="0.25">
      <c r="B299" s="260"/>
      <c r="C299" s="225"/>
      <c r="D299" s="247"/>
      <c r="E299" s="225"/>
      <c r="F299" s="225"/>
      <c r="G299" s="268"/>
      <c r="H299" s="277"/>
      <c r="I299" s="110"/>
      <c r="J299" s="227"/>
      <c r="K299" s="285"/>
      <c r="L299" s="111"/>
      <c r="M299" s="60">
        <v>0.3</v>
      </c>
      <c r="N299" s="79" t="s">
        <v>34</v>
      </c>
      <c r="O299" s="48"/>
      <c r="P299" s="48" t="s">
        <v>356</v>
      </c>
      <c r="Q299" s="48" t="s">
        <v>35</v>
      </c>
      <c r="R299" s="48">
        <v>1</v>
      </c>
      <c r="S299" s="80" t="s">
        <v>357</v>
      </c>
      <c r="T299" s="73"/>
      <c r="U299" s="25">
        <v>4</v>
      </c>
      <c r="V299" s="134"/>
      <c r="W299" s="103">
        <v>1</v>
      </c>
      <c r="X299" s="162">
        <v>1</v>
      </c>
      <c r="Y299" s="209">
        <f>AVERAGE(X299:X311)</f>
        <v>0.89166666666666661</v>
      </c>
      <c r="Z299" s="206"/>
    </row>
    <row r="300" spans="2:26" ht="93" customHeight="1" x14ac:dyDescent="0.25">
      <c r="B300" s="260"/>
      <c r="C300" s="225"/>
      <c r="D300" s="247"/>
      <c r="E300" s="225"/>
      <c r="F300" s="225"/>
      <c r="G300" s="268"/>
      <c r="H300" s="277"/>
      <c r="I300" s="110"/>
      <c r="J300" s="227"/>
      <c r="K300" s="285"/>
      <c r="L300" s="111"/>
      <c r="M300" s="60" t="s">
        <v>358</v>
      </c>
      <c r="N300" s="79" t="s">
        <v>34</v>
      </c>
      <c r="O300" s="48"/>
      <c r="P300" s="48" t="s">
        <v>359</v>
      </c>
      <c r="Q300" s="48" t="s">
        <v>360</v>
      </c>
      <c r="R300" s="48">
        <v>1</v>
      </c>
      <c r="S300" s="80" t="s">
        <v>361</v>
      </c>
      <c r="T300" s="73"/>
      <c r="U300" s="25">
        <v>2.5</v>
      </c>
      <c r="V300" s="134"/>
      <c r="W300" s="103">
        <v>0</v>
      </c>
      <c r="X300" s="155">
        <v>0</v>
      </c>
      <c r="Y300" s="209"/>
      <c r="Z300" s="206"/>
    </row>
    <row r="301" spans="2:26" ht="172.5" customHeight="1" x14ac:dyDescent="0.25">
      <c r="B301" s="260"/>
      <c r="C301" s="225"/>
      <c r="D301" s="247"/>
      <c r="E301" s="225"/>
      <c r="F301" s="225"/>
      <c r="G301" s="268"/>
      <c r="H301" s="277"/>
      <c r="I301" s="110"/>
      <c r="J301" s="227"/>
      <c r="K301" s="285"/>
      <c r="L301" s="111"/>
      <c r="M301" s="60" t="s">
        <v>358</v>
      </c>
      <c r="N301" s="79" t="s">
        <v>34</v>
      </c>
      <c r="O301" s="48"/>
      <c r="P301" s="48" t="s">
        <v>359</v>
      </c>
      <c r="Q301" s="48" t="s">
        <v>362</v>
      </c>
      <c r="R301" s="48">
        <v>1</v>
      </c>
      <c r="S301" s="80" t="s">
        <v>363</v>
      </c>
      <c r="T301" s="73"/>
      <c r="U301" s="25">
        <v>2.5</v>
      </c>
      <c r="V301" s="134"/>
      <c r="W301" s="103" t="s">
        <v>673</v>
      </c>
      <c r="X301" s="162">
        <v>1</v>
      </c>
      <c r="Y301" s="209"/>
      <c r="Z301" s="206"/>
    </row>
    <row r="302" spans="2:26" ht="198" hidden="1" customHeight="1" x14ac:dyDescent="0.25">
      <c r="B302" s="260"/>
      <c r="C302" s="225"/>
      <c r="D302" s="247"/>
      <c r="E302" s="225"/>
      <c r="F302" s="225"/>
      <c r="G302" s="268"/>
      <c r="H302" s="277"/>
      <c r="I302" s="110"/>
      <c r="J302" s="227"/>
      <c r="K302" s="285"/>
      <c r="L302" s="131"/>
      <c r="M302" s="60">
        <v>0.8</v>
      </c>
      <c r="N302" s="121" t="s">
        <v>34</v>
      </c>
      <c r="O302" s="122"/>
      <c r="P302" s="122" t="s">
        <v>359</v>
      </c>
      <c r="Q302" s="122" t="s">
        <v>364</v>
      </c>
      <c r="R302" s="122">
        <v>12</v>
      </c>
      <c r="S302" s="123" t="s">
        <v>365</v>
      </c>
      <c r="T302" s="73"/>
      <c r="U302" s="124">
        <v>2.5</v>
      </c>
      <c r="V302" s="134"/>
      <c r="W302" s="103"/>
      <c r="X302" s="155"/>
      <c r="Y302" s="209"/>
      <c r="Z302" s="206"/>
    </row>
    <row r="303" spans="2:26" ht="162.75" customHeight="1" x14ac:dyDescent="0.25">
      <c r="B303" s="260"/>
      <c r="C303" s="225"/>
      <c r="D303" s="247"/>
      <c r="E303" s="225"/>
      <c r="F303" s="225"/>
      <c r="G303" s="268"/>
      <c r="H303" s="277"/>
      <c r="I303" s="110"/>
      <c r="J303" s="227"/>
      <c r="K303" s="285"/>
      <c r="L303" s="111"/>
      <c r="M303" s="60"/>
      <c r="N303" s="79" t="s">
        <v>34</v>
      </c>
      <c r="O303" s="48"/>
      <c r="P303" s="48" t="s">
        <v>366</v>
      </c>
      <c r="Q303" s="48" t="s">
        <v>367</v>
      </c>
      <c r="R303" s="48">
        <v>1</v>
      </c>
      <c r="S303" s="80" t="s">
        <v>368</v>
      </c>
      <c r="T303" s="73"/>
      <c r="U303" s="25">
        <v>1</v>
      </c>
      <c r="V303" s="134"/>
      <c r="W303" s="103" t="s">
        <v>673</v>
      </c>
      <c r="X303" s="162">
        <v>1</v>
      </c>
      <c r="Y303" s="209"/>
      <c r="Z303" s="206"/>
    </row>
    <row r="304" spans="2:26" ht="122.25" customHeight="1" x14ac:dyDescent="0.25">
      <c r="B304" s="260"/>
      <c r="C304" s="225"/>
      <c r="D304" s="247"/>
      <c r="E304" s="225"/>
      <c r="F304" s="225"/>
      <c r="G304" s="268"/>
      <c r="H304" s="277"/>
      <c r="I304" s="110"/>
      <c r="J304" s="227"/>
      <c r="K304" s="285"/>
      <c r="L304" s="111"/>
      <c r="M304" s="60"/>
      <c r="N304" s="79" t="s">
        <v>34</v>
      </c>
      <c r="O304" s="48"/>
      <c r="P304" s="48" t="s">
        <v>366</v>
      </c>
      <c r="Q304" s="48" t="s">
        <v>41</v>
      </c>
      <c r="R304" s="48">
        <v>1</v>
      </c>
      <c r="S304" s="80" t="s">
        <v>369</v>
      </c>
      <c r="T304" s="73"/>
      <c r="U304" s="25">
        <v>1</v>
      </c>
      <c r="V304" s="134"/>
      <c r="W304" s="103" t="s">
        <v>673</v>
      </c>
      <c r="X304" s="162">
        <v>1</v>
      </c>
      <c r="Y304" s="209"/>
      <c r="Z304" s="206"/>
    </row>
    <row r="305" spans="2:26" ht="122.25" customHeight="1" x14ac:dyDescent="0.25">
      <c r="B305" s="260"/>
      <c r="C305" s="225"/>
      <c r="D305" s="247"/>
      <c r="E305" s="225"/>
      <c r="F305" s="225"/>
      <c r="G305" s="268"/>
      <c r="H305" s="277"/>
      <c r="I305" s="110"/>
      <c r="J305" s="227"/>
      <c r="K305" s="285"/>
      <c r="L305" s="111"/>
      <c r="M305" s="60"/>
      <c r="N305" s="79" t="s">
        <v>34</v>
      </c>
      <c r="O305" s="48"/>
      <c r="P305" s="48" t="s">
        <v>366</v>
      </c>
      <c r="Q305" s="48" t="s">
        <v>41</v>
      </c>
      <c r="R305" s="48">
        <v>1</v>
      </c>
      <c r="S305" s="80" t="s">
        <v>370</v>
      </c>
      <c r="T305" s="73"/>
      <c r="U305" s="25">
        <v>1</v>
      </c>
      <c r="V305" s="134"/>
      <c r="W305" s="103" t="s">
        <v>673</v>
      </c>
      <c r="X305" s="162">
        <v>1</v>
      </c>
      <c r="Y305" s="209"/>
      <c r="Z305" s="206"/>
    </row>
    <row r="306" spans="2:26" ht="122.25" customHeight="1" x14ac:dyDescent="0.25">
      <c r="B306" s="260"/>
      <c r="C306" s="225"/>
      <c r="D306" s="247"/>
      <c r="E306" s="225"/>
      <c r="F306" s="225"/>
      <c r="G306" s="268"/>
      <c r="H306" s="277"/>
      <c r="I306" s="110"/>
      <c r="J306" s="227"/>
      <c r="K306" s="285"/>
      <c r="L306" s="111"/>
      <c r="M306" s="60"/>
      <c r="N306" s="79" t="s">
        <v>34</v>
      </c>
      <c r="O306" s="48"/>
      <c r="P306" s="48" t="s">
        <v>37</v>
      </c>
      <c r="Q306" s="48" t="s">
        <v>41</v>
      </c>
      <c r="R306" s="48">
        <v>1</v>
      </c>
      <c r="S306" s="80" t="s">
        <v>70</v>
      </c>
      <c r="T306" s="73"/>
      <c r="U306" s="25">
        <v>1</v>
      </c>
      <c r="V306" s="134"/>
      <c r="W306" s="103" t="s">
        <v>673</v>
      </c>
      <c r="X306" s="162">
        <v>1</v>
      </c>
      <c r="Y306" s="209"/>
      <c r="Z306" s="206"/>
    </row>
    <row r="307" spans="2:26" ht="59.25" customHeight="1" x14ac:dyDescent="0.25">
      <c r="B307" s="260"/>
      <c r="C307" s="225"/>
      <c r="D307" s="247"/>
      <c r="E307" s="225"/>
      <c r="F307" s="225"/>
      <c r="G307" s="268"/>
      <c r="H307" s="277"/>
      <c r="I307" s="110"/>
      <c r="J307" s="227"/>
      <c r="K307" s="285"/>
      <c r="L307" s="111"/>
      <c r="M307" s="60"/>
      <c r="N307" s="79" t="s">
        <v>34</v>
      </c>
      <c r="O307" s="48"/>
      <c r="P307" s="48" t="s">
        <v>40</v>
      </c>
      <c r="Q307" s="48" t="s">
        <v>371</v>
      </c>
      <c r="R307" s="48">
        <v>12</v>
      </c>
      <c r="S307" s="80" t="s">
        <v>372</v>
      </c>
      <c r="T307" s="73"/>
      <c r="U307" s="25">
        <v>1</v>
      </c>
      <c r="V307" s="134"/>
      <c r="W307" s="103">
        <v>5</v>
      </c>
      <c r="X307" s="154">
        <v>1.2</v>
      </c>
      <c r="Y307" s="209"/>
      <c r="Z307" s="206"/>
    </row>
    <row r="308" spans="2:26" ht="84" customHeight="1" x14ac:dyDescent="0.25">
      <c r="B308" s="260"/>
      <c r="C308" s="225"/>
      <c r="D308" s="247"/>
      <c r="E308" s="225"/>
      <c r="F308" s="225"/>
      <c r="G308" s="268"/>
      <c r="H308" s="277"/>
      <c r="I308" s="110"/>
      <c r="J308" s="227"/>
      <c r="K308" s="285"/>
      <c r="L308" s="111"/>
      <c r="M308" s="60"/>
      <c r="N308" s="79" t="s">
        <v>34</v>
      </c>
      <c r="O308" s="48"/>
      <c r="P308" s="48" t="s">
        <v>40</v>
      </c>
      <c r="Q308" s="48" t="s">
        <v>753</v>
      </c>
      <c r="R308" s="48">
        <v>1</v>
      </c>
      <c r="S308" s="80" t="s">
        <v>373</v>
      </c>
      <c r="T308" s="73"/>
      <c r="U308" s="25">
        <v>1</v>
      </c>
      <c r="V308" s="134"/>
      <c r="W308" s="103" t="s">
        <v>673</v>
      </c>
      <c r="X308" s="162">
        <v>1</v>
      </c>
      <c r="Y308" s="209"/>
      <c r="Z308" s="206"/>
    </row>
    <row r="309" spans="2:26" ht="95.25" customHeight="1" x14ac:dyDescent="0.25">
      <c r="B309" s="260"/>
      <c r="C309" s="225"/>
      <c r="D309" s="247"/>
      <c r="E309" s="225"/>
      <c r="F309" s="225"/>
      <c r="G309" s="268"/>
      <c r="H309" s="277"/>
      <c r="I309" s="110"/>
      <c r="J309" s="227"/>
      <c r="K309" s="285"/>
      <c r="L309" s="111"/>
      <c r="M309" s="60"/>
      <c r="N309" s="79" t="s">
        <v>34</v>
      </c>
      <c r="O309" s="48"/>
      <c r="P309" s="48" t="s">
        <v>40</v>
      </c>
      <c r="Q309" s="48" t="s">
        <v>35</v>
      </c>
      <c r="R309" s="48">
        <v>1</v>
      </c>
      <c r="S309" s="80" t="s">
        <v>754</v>
      </c>
      <c r="T309" s="73"/>
      <c r="U309" s="25">
        <v>1</v>
      </c>
      <c r="V309" s="134"/>
      <c r="W309" s="103" t="s">
        <v>673</v>
      </c>
      <c r="X309" s="162">
        <v>1</v>
      </c>
      <c r="Y309" s="209"/>
      <c r="Z309" s="206"/>
    </row>
    <row r="310" spans="2:26" ht="66" customHeight="1" x14ac:dyDescent="0.25">
      <c r="B310" s="260"/>
      <c r="C310" s="225"/>
      <c r="D310" s="247"/>
      <c r="E310" s="225"/>
      <c r="F310" s="225"/>
      <c r="G310" s="268"/>
      <c r="H310" s="277"/>
      <c r="I310" s="110"/>
      <c r="J310" s="227"/>
      <c r="K310" s="285"/>
      <c r="L310" s="111"/>
      <c r="M310" s="60"/>
      <c r="N310" s="79" t="s">
        <v>34</v>
      </c>
      <c r="O310" s="48"/>
      <c r="P310" s="48" t="s">
        <v>40</v>
      </c>
      <c r="Q310" s="48" t="s">
        <v>374</v>
      </c>
      <c r="R310" s="48">
        <v>24</v>
      </c>
      <c r="S310" s="80" t="s">
        <v>375</v>
      </c>
      <c r="T310" s="73"/>
      <c r="U310" s="25">
        <v>1</v>
      </c>
      <c r="V310" s="134"/>
      <c r="W310" s="103">
        <v>3</v>
      </c>
      <c r="X310" s="154">
        <v>0.5</v>
      </c>
      <c r="Y310" s="209"/>
      <c r="Z310" s="206"/>
    </row>
    <row r="311" spans="2:26" ht="59.25" customHeight="1" x14ac:dyDescent="0.25">
      <c r="B311" s="260"/>
      <c r="C311" s="225"/>
      <c r="D311" s="247"/>
      <c r="E311" s="225"/>
      <c r="F311" s="225"/>
      <c r="G311" s="268"/>
      <c r="H311" s="277"/>
      <c r="I311" s="110"/>
      <c r="J311" s="227"/>
      <c r="K311" s="285"/>
      <c r="L311" s="46"/>
      <c r="M311" s="60">
        <v>1</v>
      </c>
      <c r="N311" s="79" t="s">
        <v>34</v>
      </c>
      <c r="O311" s="48"/>
      <c r="P311" s="48" t="s">
        <v>376</v>
      </c>
      <c r="Q311" s="48" t="s">
        <v>377</v>
      </c>
      <c r="R311" s="48">
        <v>1</v>
      </c>
      <c r="S311" s="80" t="s">
        <v>378</v>
      </c>
      <c r="T311" s="12"/>
      <c r="U311" s="25">
        <v>1</v>
      </c>
      <c r="W311" s="145">
        <v>1</v>
      </c>
      <c r="X311" s="162">
        <v>1</v>
      </c>
      <c r="Y311" s="209"/>
      <c r="Z311" s="206"/>
    </row>
    <row r="312" spans="2:26" ht="59.25" customHeight="1" x14ac:dyDescent="0.25">
      <c r="B312" s="260"/>
      <c r="C312" s="225"/>
      <c r="D312" s="247"/>
      <c r="E312" s="225"/>
      <c r="F312" s="225"/>
      <c r="G312" s="268"/>
      <c r="H312" s="277"/>
      <c r="I312" s="110"/>
      <c r="J312" s="276"/>
      <c r="K312" s="285"/>
      <c r="L312" s="111"/>
      <c r="M312" s="60">
        <v>1</v>
      </c>
      <c r="N312" s="83" t="s">
        <v>107</v>
      </c>
      <c r="O312" s="50" t="s">
        <v>136</v>
      </c>
      <c r="P312" s="50" t="s">
        <v>740</v>
      </c>
      <c r="Q312" s="50" t="s">
        <v>161</v>
      </c>
      <c r="R312" s="50">
        <v>36</v>
      </c>
      <c r="S312" s="84" t="s">
        <v>379</v>
      </c>
      <c r="T312" s="73"/>
      <c r="U312" s="25">
        <v>1.2</v>
      </c>
      <c r="V312" s="134"/>
      <c r="W312" s="103">
        <v>9</v>
      </c>
      <c r="X312" s="162">
        <v>1</v>
      </c>
      <c r="Y312" s="209">
        <f>+AVERAGE(X312:X346)</f>
        <v>0.89242009132420086</v>
      </c>
      <c r="Z312" s="206"/>
    </row>
    <row r="313" spans="2:26" ht="59.25" customHeight="1" x14ac:dyDescent="0.25">
      <c r="B313" s="260"/>
      <c r="C313" s="225"/>
      <c r="D313" s="247"/>
      <c r="E313" s="225"/>
      <c r="F313" s="225"/>
      <c r="G313" s="268"/>
      <c r="H313" s="277"/>
      <c r="I313" s="110"/>
      <c r="J313" s="276"/>
      <c r="K313" s="285"/>
      <c r="L313" s="111"/>
      <c r="M313" s="60">
        <v>0.5</v>
      </c>
      <c r="N313" s="83" t="s">
        <v>107</v>
      </c>
      <c r="O313" s="50" t="s">
        <v>192</v>
      </c>
      <c r="P313" s="50" t="s">
        <v>740</v>
      </c>
      <c r="Q313" s="50" t="s">
        <v>41</v>
      </c>
      <c r="R313" s="50">
        <v>4</v>
      </c>
      <c r="S313" s="84" t="s">
        <v>380</v>
      </c>
      <c r="T313" s="73"/>
      <c r="U313" s="25">
        <v>1.2</v>
      </c>
      <c r="V313" s="134"/>
      <c r="W313" s="103">
        <v>1</v>
      </c>
      <c r="X313" s="162">
        <v>1</v>
      </c>
      <c r="Y313" s="209"/>
      <c r="Z313" s="206"/>
    </row>
    <row r="314" spans="2:26" ht="59.25" customHeight="1" x14ac:dyDescent="0.25">
      <c r="B314" s="260"/>
      <c r="C314" s="225"/>
      <c r="D314" s="247"/>
      <c r="E314" s="225"/>
      <c r="F314" s="225"/>
      <c r="G314" s="268"/>
      <c r="H314" s="277"/>
      <c r="I314" s="110"/>
      <c r="J314" s="276"/>
      <c r="K314" s="285"/>
      <c r="L314" s="111"/>
      <c r="M314" s="60">
        <v>1</v>
      </c>
      <c r="N314" s="83" t="s">
        <v>107</v>
      </c>
      <c r="O314" s="50" t="s">
        <v>192</v>
      </c>
      <c r="P314" s="50" t="s">
        <v>740</v>
      </c>
      <c r="Q314" s="50" t="s">
        <v>41</v>
      </c>
      <c r="R314" s="50">
        <v>12</v>
      </c>
      <c r="S314" s="84" t="s">
        <v>381</v>
      </c>
      <c r="T314" s="73"/>
      <c r="U314" s="25">
        <v>1.2</v>
      </c>
      <c r="V314" s="134"/>
      <c r="W314" s="103">
        <v>3</v>
      </c>
      <c r="X314" s="162">
        <v>1</v>
      </c>
      <c r="Y314" s="209"/>
      <c r="Z314" s="206"/>
    </row>
    <row r="315" spans="2:26" ht="59.25" customHeight="1" x14ac:dyDescent="0.25">
      <c r="B315" s="260"/>
      <c r="C315" s="225"/>
      <c r="D315" s="247"/>
      <c r="E315" s="225"/>
      <c r="F315" s="225"/>
      <c r="G315" s="268"/>
      <c r="H315" s="277"/>
      <c r="I315" s="110"/>
      <c r="J315" s="276"/>
      <c r="K315" s="285"/>
      <c r="L315" s="111"/>
      <c r="M315" s="60">
        <v>1</v>
      </c>
      <c r="N315" s="83" t="s">
        <v>107</v>
      </c>
      <c r="O315" s="50"/>
      <c r="P315" s="50" t="s">
        <v>740</v>
      </c>
      <c r="Q315" s="50" t="s">
        <v>144</v>
      </c>
      <c r="R315" s="50">
        <v>13</v>
      </c>
      <c r="S315" s="84" t="s">
        <v>382</v>
      </c>
      <c r="T315" s="73"/>
      <c r="U315" s="25">
        <v>1.9</v>
      </c>
      <c r="V315" s="134"/>
      <c r="W315" s="103" t="s">
        <v>673</v>
      </c>
      <c r="X315" s="162">
        <v>1</v>
      </c>
      <c r="Y315" s="209"/>
      <c r="Z315" s="206"/>
    </row>
    <row r="316" spans="2:26" ht="59.25" customHeight="1" x14ac:dyDescent="0.25">
      <c r="B316" s="260"/>
      <c r="C316" s="225"/>
      <c r="D316" s="247"/>
      <c r="E316" s="225"/>
      <c r="F316" s="225"/>
      <c r="G316" s="268"/>
      <c r="H316" s="277"/>
      <c r="I316" s="110"/>
      <c r="J316" s="276"/>
      <c r="K316" s="285"/>
      <c r="L316" s="111"/>
      <c r="M316" s="60">
        <v>1</v>
      </c>
      <c r="N316" s="83" t="s">
        <v>107</v>
      </c>
      <c r="O316" s="50"/>
      <c r="P316" s="50" t="s">
        <v>740</v>
      </c>
      <c r="Q316" s="50" t="s">
        <v>41</v>
      </c>
      <c r="R316" s="50">
        <v>104</v>
      </c>
      <c r="S316" s="84" t="s">
        <v>383</v>
      </c>
      <c r="T316" s="73"/>
      <c r="U316" s="25">
        <v>1.2</v>
      </c>
      <c r="V316" s="134"/>
      <c r="W316" s="103" t="s">
        <v>673</v>
      </c>
      <c r="X316" s="162">
        <v>1</v>
      </c>
      <c r="Y316" s="209"/>
      <c r="Z316" s="206"/>
    </row>
    <row r="317" spans="2:26" ht="59.25" customHeight="1" x14ac:dyDescent="0.25">
      <c r="B317" s="260"/>
      <c r="C317" s="225"/>
      <c r="D317" s="247"/>
      <c r="E317" s="225"/>
      <c r="F317" s="225"/>
      <c r="G317" s="268"/>
      <c r="H317" s="277"/>
      <c r="I317" s="110"/>
      <c r="J317" s="276"/>
      <c r="K317" s="285"/>
      <c r="L317" s="111"/>
      <c r="M317" s="60">
        <v>1</v>
      </c>
      <c r="N317" s="83" t="s">
        <v>107</v>
      </c>
      <c r="O317" s="50"/>
      <c r="P317" s="50" t="s">
        <v>740</v>
      </c>
      <c r="Q317" s="50" t="s">
        <v>41</v>
      </c>
      <c r="R317" s="50">
        <v>56</v>
      </c>
      <c r="S317" s="84" t="s">
        <v>384</v>
      </c>
      <c r="T317" s="73"/>
      <c r="U317" s="25">
        <v>1.2</v>
      </c>
      <c r="V317" s="134"/>
      <c r="W317" s="103" t="s">
        <v>673</v>
      </c>
      <c r="X317" s="162">
        <v>1</v>
      </c>
      <c r="Y317" s="209"/>
      <c r="Z317" s="206"/>
    </row>
    <row r="318" spans="2:26" ht="59.25" hidden="1" customHeight="1" x14ac:dyDescent="0.25">
      <c r="B318" s="260"/>
      <c r="C318" s="225"/>
      <c r="D318" s="247"/>
      <c r="E318" s="225"/>
      <c r="F318" s="225"/>
      <c r="G318" s="268"/>
      <c r="H318" s="277"/>
      <c r="I318" s="110"/>
      <c r="J318" s="276"/>
      <c r="K318" s="285"/>
      <c r="L318" s="111"/>
      <c r="M318" s="60">
        <v>1</v>
      </c>
      <c r="N318" s="121" t="s">
        <v>107</v>
      </c>
      <c r="O318" s="122"/>
      <c r="P318" s="122" t="s">
        <v>385</v>
      </c>
      <c r="Q318" s="122" t="s">
        <v>386</v>
      </c>
      <c r="R318" s="122">
        <v>93</v>
      </c>
      <c r="S318" s="123" t="s">
        <v>387</v>
      </c>
      <c r="T318" s="73"/>
      <c r="U318" s="124">
        <v>1.2</v>
      </c>
      <c r="V318" s="134"/>
      <c r="W318" s="103"/>
      <c r="X318" s="162">
        <v>1</v>
      </c>
      <c r="Y318" s="209"/>
      <c r="Z318" s="206"/>
    </row>
    <row r="319" spans="2:26" ht="59.25" customHeight="1" x14ac:dyDescent="0.25">
      <c r="B319" s="260"/>
      <c r="C319" s="225"/>
      <c r="D319" s="247"/>
      <c r="E319" s="225"/>
      <c r="F319" s="225"/>
      <c r="G319" s="268"/>
      <c r="H319" s="277"/>
      <c r="I319" s="110"/>
      <c r="J319" s="276"/>
      <c r="K319" s="285"/>
      <c r="L319" s="111"/>
      <c r="M319" s="60">
        <v>1</v>
      </c>
      <c r="N319" s="83" t="s">
        <v>107</v>
      </c>
      <c r="O319" s="50" t="s">
        <v>195</v>
      </c>
      <c r="P319" s="50" t="s">
        <v>157</v>
      </c>
      <c r="Q319" s="50" t="s">
        <v>41</v>
      </c>
      <c r="R319" s="50">
        <v>12</v>
      </c>
      <c r="S319" s="84" t="s">
        <v>388</v>
      </c>
      <c r="T319" s="73"/>
      <c r="U319" s="25">
        <v>1.2</v>
      </c>
      <c r="V319" s="134"/>
      <c r="W319" s="103">
        <v>3</v>
      </c>
      <c r="X319" s="162">
        <v>1</v>
      </c>
      <c r="Y319" s="209"/>
      <c r="Z319" s="206"/>
    </row>
    <row r="320" spans="2:26" ht="59.25" customHeight="1" x14ac:dyDescent="0.25">
      <c r="B320" s="260"/>
      <c r="C320" s="225"/>
      <c r="D320" s="247"/>
      <c r="E320" s="225"/>
      <c r="F320" s="225"/>
      <c r="G320" s="268"/>
      <c r="H320" s="277"/>
      <c r="I320" s="110"/>
      <c r="J320" s="276"/>
      <c r="K320" s="285"/>
      <c r="L320" s="111"/>
      <c r="M320" s="60">
        <v>1</v>
      </c>
      <c r="N320" s="83" t="s">
        <v>107</v>
      </c>
      <c r="O320" s="50" t="s">
        <v>197</v>
      </c>
      <c r="P320" s="50" t="s">
        <v>45</v>
      </c>
      <c r="Q320" s="50" t="s">
        <v>41</v>
      </c>
      <c r="R320" s="50">
        <v>12</v>
      </c>
      <c r="S320" s="84" t="s">
        <v>388</v>
      </c>
      <c r="T320" s="73"/>
      <c r="U320" s="25">
        <v>1.2</v>
      </c>
      <c r="V320" s="134"/>
      <c r="W320" s="103">
        <v>3</v>
      </c>
      <c r="X320" s="162">
        <v>1</v>
      </c>
      <c r="Y320" s="209"/>
      <c r="Z320" s="206"/>
    </row>
    <row r="321" spans="2:26" ht="59.25" customHeight="1" x14ac:dyDescent="0.25">
      <c r="B321" s="260"/>
      <c r="C321" s="225"/>
      <c r="D321" s="247"/>
      <c r="E321" s="225"/>
      <c r="F321" s="225"/>
      <c r="G321" s="268"/>
      <c r="H321" s="277"/>
      <c r="I321" s="110"/>
      <c r="J321" s="276"/>
      <c r="K321" s="285"/>
      <c r="L321" s="111"/>
      <c r="M321" s="60">
        <v>1</v>
      </c>
      <c r="N321" s="83" t="s">
        <v>107</v>
      </c>
      <c r="O321" s="50" t="s">
        <v>202</v>
      </c>
      <c r="P321" s="50" t="s">
        <v>151</v>
      </c>
      <c r="Q321" s="50" t="s">
        <v>41</v>
      </c>
      <c r="R321" s="50">
        <v>12</v>
      </c>
      <c r="S321" s="84" t="s">
        <v>388</v>
      </c>
      <c r="T321" s="73"/>
      <c r="U321" s="25">
        <v>1.2</v>
      </c>
      <c r="V321" s="134"/>
      <c r="W321" s="103">
        <v>3</v>
      </c>
      <c r="X321" s="162">
        <v>1</v>
      </c>
      <c r="Y321" s="209"/>
      <c r="Z321" s="206"/>
    </row>
    <row r="322" spans="2:26" ht="59.25" customHeight="1" x14ac:dyDescent="0.25">
      <c r="B322" s="260"/>
      <c r="C322" s="225"/>
      <c r="D322" s="247"/>
      <c r="E322" s="225"/>
      <c r="F322" s="225"/>
      <c r="G322" s="268"/>
      <c r="H322" s="277"/>
      <c r="I322" s="110"/>
      <c r="J322" s="276"/>
      <c r="K322" s="285"/>
      <c r="L322" s="111"/>
      <c r="M322" s="60">
        <v>1</v>
      </c>
      <c r="N322" s="83" t="s">
        <v>107</v>
      </c>
      <c r="O322" s="50" t="s">
        <v>203</v>
      </c>
      <c r="P322" s="50" t="s">
        <v>48</v>
      </c>
      <c r="Q322" s="50" t="s">
        <v>41</v>
      </c>
      <c r="R322" s="50">
        <v>12</v>
      </c>
      <c r="S322" s="84" t="s">
        <v>388</v>
      </c>
      <c r="T322" s="73"/>
      <c r="U322" s="25">
        <v>1.2</v>
      </c>
      <c r="V322" s="134"/>
      <c r="W322" s="103">
        <v>3</v>
      </c>
      <c r="X322" s="162">
        <v>1</v>
      </c>
      <c r="Y322" s="209"/>
      <c r="Z322" s="206"/>
    </row>
    <row r="323" spans="2:26" ht="59.25" customHeight="1" x14ac:dyDescent="0.25">
      <c r="B323" s="260"/>
      <c r="C323" s="225"/>
      <c r="D323" s="247"/>
      <c r="E323" s="225"/>
      <c r="F323" s="225"/>
      <c r="G323" s="268"/>
      <c r="H323" s="277"/>
      <c r="I323" s="110"/>
      <c r="J323" s="276"/>
      <c r="K323" s="285"/>
      <c r="L323" s="111"/>
      <c r="M323" s="60">
        <v>1</v>
      </c>
      <c r="N323" s="83" t="s">
        <v>107</v>
      </c>
      <c r="O323" s="50" t="s">
        <v>204</v>
      </c>
      <c r="P323" s="50" t="s">
        <v>151</v>
      </c>
      <c r="Q323" s="50" t="s">
        <v>41</v>
      </c>
      <c r="R323" s="50">
        <v>12</v>
      </c>
      <c r="S323" s="84" t="s">
        <v>388</v>
      </c>
      <c r="T323" s="73"/>
      <c r="U323" s="25">
        <v>1.2</v>
      </c>
      <c r="V323" s="134"/>
      <c r="W323" s="103">
        <v>3</v>
      </c>
      <c r="X323" s="162">
        <v>1</v>
      </c>
      <c r="Y323" s="209"/>
      <c r="Z323" s="206"/>
    </row>
    <row r="324" spans="2:26" ht="59.25" customHeight="1" x14ac:dyDescent="0.25">
      <c r="B324" s="260"/>
      <c r="C324" s="225"/>
      <c r="D324" s="247"/>
      <c r="E324" s="225"/>
      <c r="F324" s="225"/>
      <c r="G324" s="268"/>
      <c r="H324" s="277"/>
      <c r="I324" s="110"/>
      <c r="J324" s="276"/>
      <c r="K324" s="285"/>
      <c r="L324" s="111"/>
      <c r="M324" s="60">
        <v>1</v>
      </c>
      <c r="N324" s="83" t="s">
        <v>107</v>
      </c>
      <c r="O324" s="50" t="s">
        <v>389</v>
      </c>
      <c r="P324" s="50" t="s">
        <v>48</v>
      </c>
      <c r="Q324" s="50" t="s">
        <v>41</v>
      </c>
      <c r="R324" s="50">
        <v>12</v>
      </c>
      <c r="S324" s="84" t="s">
        <v>388</v>
      </c>
      <c r="T324" s="73"/>
      <c r="U324" s="25">
        <v>1.2</v>
      </c>
      <c r="V324" s="134"/>
      <c r="W324" s="103">
        <v>3</v>
      </c>
      <c r="X324" s="162">
        <v>1</v>
      </c>
      <c r="Y324" s="209"/>
      <c r="Z324" s="206"/>
    </row>
    <row r="325" spans="2:26" ht="59.25" customHeight="1" x14ac:dyDescent="0.25">
      <c r="B325" s="260"/>
      <c r="C325" s="225"/>
      <c r="D325" s="247"/>
      <c r="E325" s="225"/>
      <c r="F325" s="225"/>
      <c r="G325" s="268"/>
      <c r="H325" s="277"/>
      <c r="I325" s="110"/>
      <c r="J325" s="276"/>
      <c r="K325" s="285"/>
      <c r="L325" s="111"/>
      <c r="M325" s="60">
        <v>1</v>
      </c>
      <c r="N325" s="83" t="s">
        <v>107</v>
      </c>
      <c r="O325" s="50" t="s">
        <v>207</v>
      </c>
      <c r="P325" s="50" t="s">
        <v>48</v>
      </c>
      <c r="Q325" s="50" t="s">
        <v>41</v>
      </c>
      <c r="R325" s="50">
        <v>12</v>
      </c>
      <c r="S325" s="84" t="s">
        <v>388</v>
      </c>
      <c r="T325" s="73"/>
      <c r="U325" s="25">
        <v>1.2</v>
      </c>
      <c r="V325" s="134"/>
      <c r="W325" s="103">
        <v>3</v>
      </c>
      <c r="X325" s="162">
        <v>1</v>
      </c>
      <c r="Y325" s="209"/>
      <c r="Z325" s="206"/>
    </row>
    <row r="326" spans="2:26" ht="59.25" customHeight="1" x14ac:dyDescent="0.25">
      <c r="B326" s="260"/>
      <c r="C326" s="225"/>
      <c r="D326" s="247"/>
      <c r="E326" s="225"/>
      <c r="F326" s="225"/>
      <c r="G326" s="268"/>
      <c r="H326" s="277"/>
      <c r="I326" s="110"/>
      <c r="J326" s="276"/>
      <c r="K326" s="285"/>
      <c r="L326" s="111"/>
      <c r="M326" s="60">
        <v>1</v>
      </c>
      <c r="N326" s="83" t="s">
        <v>107</v>
      </c>
      <c r="O326" s="50" t="s">
        <v>208</v>
      </c>
      <c r="P326" s="50" t="s">
        <v>45</v>
      </c>
      <c r="Q326" s="50" t="s">
        <v>41</v>
      </c>
      <c r="R326" s="50">
        <v>12</v>
      </c>
      <c r="S326" s="84" t="s">
        <v>388</v>
      </c>
      <c r="T326" s="73"/>
      <c r="U326" s="25">
        <v>1.2</v>
      </c>
      <c r="V326" s="134"/>
      <c r="W326" s="103">
        <f>SUM('[1]Metas por Proyecto'!G93+'[1]Metas por Proyecto'!I93+'[1]Metas por Proyecto'!K93)</f>
        <v>3</v>
      </c>
      <c r="X326" s="162">
        <v>1</v>
      </c>
      <c r="Y326" s="209"/>
      <c r="Z326" s="206"/>
    </row>
    <row r="327" spans="2:26" ht="59.25" customHeight="1" x14ac:dyDescent="0.25">
      <c r="B327" s="260"/>
      <c r="C327" s="225"/>
      <c r="D327" s="247"/>
      <c r="E327" s="225"/>
      <c r="F327" s="225"/>
      <c r="G327" s="268"/>
      <c r="H327" s="277"/>
      <c r="I327" s="110"/>
      <c r="J327" s="276"/>
      <c r="K327" s="285"/>
      <c r="L327" s="111"/>
      <c r="M327" s="60">
        <v>1</v>
      </c>
      <c r="N327" s="83" t="s">
        <v>107</v>
      </c>
      <c r="O327" s="50" t="s">
        <v>209</v>
      </c>
      <c r="P327" s="50" t="s">
        <v>45</v>
      </c>
      <c r="Q327" s="50" t="s">
        <v>41</v>
      </c>
      <c r="R327" s="50">
        <v>12</v>
      </c>
      <c r="S327" s="84" t="s">
        <v>388</v>
      </c>
      <c r="T327" s="73"/>
      <c r="U327" s="25">
        <v>1.2</v>
      </c>
      <c r="V327" s="134"/>
      <c r="W327" s="103">
        <v>3</v>
      </c>
      <c r="X327" s="162">
        <v>1</v>
      </c>
      <c r="Y327" s="209"/>
      <c r="Z327" s="206"/>
    </row>
    <row r="328" spans="2:26" ht="59.25" customHeight="1" x14ac:dyDescent="0.25">
      <c r="B328" s="260"/>
      <c r="C328" s="225"/>
      <c r="D328" s="247"/>
      <c r="E328" s="225"/>
      <c r="F328" s="225"/>
      <c r="G328" s="268"/>
      <c r="H328" s="277"/>
      <c r="I328" s="110"/>
      <c r="J328" s="276"/>
      <c r="K328" s="285"/>
      <c r="L328" s="111"/>
      <c r="M328" s="60">
        <v>1</v>
      </c>
      <c r="N328" s="83" t="s">
        <v>107</v>
      </c>
      <c r="O328" s="50" t="s">
        <v>108</v>
      </c>
      <c r="P328" s="50" t="s">
        <v>148</v>
      </c>
      <c r="Q328" s="50" t="s">
        <v>41</v>
      </c>
      <c r="R328" s="50">
        <v>12</v>
      </c>
      <c r="S328" s="84" t="s">
        <v>388</v>
      </c>
      <c r="T328" s="73"/>
      <c r="U328" s="25">
        <v>1.2</v>
      </c>
      <c r="V328" s="134"/>
      <c r="W328" s="103">
        <v>3</v>
      </c>
      <c r="X328" s="162">
        <v>1</v>
      </c>
      <c r="Y328" s="209"/>
      <c r="Z328" s="206"/>
    </row>
    <row r="329" spans="2:26" ht="59.25" customHeight="1" x14ac:dyDescent="0.25">
      <c r="B329" s="260"/>
      <c r="C329" s="225"/>
      <c r="D329" s="247"/>
      <c r="E329" s="225"/>
      <c r="F329" s="225"/>
      <c r="G329" s="268"/>
      <c r="H329" s="277"/>
      <c r="I329" s="110"/>
      <c r="J329" s="276"/>
      <c r="K329" s="285"/>
      <c r="L329" s="111"/>
      <c r="M329" s="60">
        <v>1</v>
      </c>
      <c r="N329" s="83" t="s">
        <v>107</v>
      </c>
      <c r="O329" s="50" t="s">
        <v>210</v>
      </c>
      <c r="P329" s="50" t="s">
        <v>45</v>
      </c>
      <c r="Q329" s="50" t="s">
        <v>41</v>
      </c>
      <c r="R329" s="50">
        <v>12</v>
      </c>
      <c r="S329" s="84" t="s">
        <v>388</v>
      </c>
      <c r="T329" s="73"/>
      <c r="U329" s="25">
        <v>1.2</v>
      </c>
      <c r="V329" s="134"/>
      <c r="W329" s="103">
        <v>3</v>
      </c>
      <c r="X329" s="162">
        <v>1</v>
      </c>
      <c r="Y329" s="209"/>
      <c r="Z329" s="206"/>
    </row>
    <row r="330" spans="2:26" ht="59.25" customHeight="1" x14ac:dyDescent="0.25">
      <c r="B330" s="260"/>
      <c r="C330" s="225"/>
      <c r="D330" s="247"/>
      <c r="E330" s="225"/>
      <c r="F330" s="225"/>
      <c r="G330" s="268"/>
      <c r="H330" s="277"/>
      <c r="I330" s="110"/>
      <c r="J330" s="276"/>
      <c r="K330" s="285"/>
      <c r="L330" s="111"/>
      <c r="M330" s="60">
        <v>1</v>
      </c>
      <c r="N330" s="83" t="s">
        <v>107</v>
      </c>
      <c r="O330" s="50" t="s">
        <v>211</v>
      </c>
      <c r="P330" s="50" t="s">
        <v>48</v>
      </c>
      <c r="Q330" s="50" t="s">
        <v>41</v>
      </c>
      <c r="R330" s="50">
        <v>12</v>
      </c>
      <c r="S330" s="84" t="s">
        <v>388</v>
      </c>
      <c r="T330" s="73"/>
      <c r="U330" s="25">
        <v>1.2</v>
      </c>
      <c r="V330" s="134"/>
      <c r="W330" s="103">
        <v>3</v>
      </c>
      <c r="X330" s="162">
        <v>1</v>
      </c>
      <c r="Y330" s="209"/>
      <c r="Z330" s="206"/>
    </row>
    <row r="331" spans="2:26" ht="59.25" customHeight="1" x14ac:dyDescent="0.25">
      <c r="B331" s="260"/>
      <c r="C331" s="225"/>
      <c r="D331" s="247"/>
      <c r="E331" s="225"/>
      <c r="F331" s="225"/>
      <c r="G331" s="268"/>
      <c r="H331" s="277"/>
      <c r="I331" s="110"/>
      <c r="J331" s="276"/>
      <c r="K331" s="285"/>
      <c r="L331" s="111"/>
      <c r="M331" s="60">
        <v>1</v>
      </c>
      <c r="N331" s="83" t="s">
        <v>107</v>
      </c>
      <c r="O331" s="50" t="s">
        <v>214</v>
      </c>
      <c r="P331" s="50" t="s">
        <v>48</v>
      </c>
      <c r="Q331" s="50" t="s">
        <v>41</v>
      </c>
      <c r="R331" s="50">
        <v>12</v>
      </c>
      <c r="S331" s="84" t="s">
        <v>388</v>
      </c>
      <c r="T331" s="73"/>
      <c r="U331" s="25">
        <v>1.2</v>
      </c>
      <c r="V331" s="134"/>
      <c r="W331" s="103">
        <v>3</v>
      </c>
      <c r="X331" s="162">
        <v>1</v>
      </c>
      <c r="Y331" s="209"/>
      <c r="Z331" s="206"/>
    </row>
    <row r="332" spans="2:26" ht="59.25" customHeight="1" x14ac:dyDescent="0.25">
      <c r="B332" s="260"/>
      <c r="C332" s="225"/>
      <c r="D332" s="247"/>
      <c r="E332" s="225"/>
      <c r="F332" s="225"/>
      <c r="G332" s="268"/>
      <c r="H332" s="277"/>
      <c r="I332" s="110"/>
      <c r="J332" s="276"/>
      <c r="K332" s="285"/>
      <c r="L332" s="111"/>
      <c r="M332" s="60">
        <v>1</v>
      </c>
      <c r="N332" s="83" t="s">
        <v>107</v>
      </c>
      <c r="O332" s="50" t="s">
        <v>217</v>
      </c>
      <c r="P332" s="50" t="s">
        <v>45</v>
      </c>
      <c r="Q332" s="50" t="s">
        <v>41</v>
      </c>
      <c r="R332" s="50">
        <v>12</v>
      </c>
      <c r="S332" s="84" t="s">
        <v>388</v>
      </c>
      <c r="T332" s="73"/>
      <c r="U332" s="25">
        <v>1.2</v>
      </c>
      <c r="V332" s="134"/>
      <c r="W332" s="103">
        <v>3</v>
      </c>
      <c r="X332" s="162">
        <v>1</v>
      </c>
      <c r="Y332" s="209"/>
      <c r="Z332" s="206"/>
    </row>
    <row r="333" spans="2:26" ht="59.25" customHeight="1" x14ac:dyDescent="0.25">
      <c r="B333" s="260"/>
      <c r="C333" s="225"/>
      <c r="D333" s="247"/>
      <c r="E333" s="225"/>
      <c r="F333" s="225"/>
      <c r="G333" s="268"/>
      <c r="H333" s="277"/>
      <c r="I333" s="110"/>
      <c r="J333" s="276"/>
      <c r="K333" s="285"/>
      <c r="L333" s="111"/>
      <c r="M333" s="60">
        <v>1</v>
      </c>
      <c r="N333" s="83" t="s">
        <v>107</v>
      </c>
      <c r="O333" s="50" t="s">
        <v>220</v>
      </c>
      <c r="P333" s="50" t="s">
        <v>151</v>
      </c>
      <c r="Q333" s="50" t="s">
        <v>41</v>
      </c>
      <c r="R333" s="50">
        <v>12</v>
      </c>
      <c r="S333" s="84" t="s">
        <v>388</v>
      </c>
      <c r="T333" s="73"/>
      <c r="U333" s="25">
        <v>1.2</v>
      </c>
      <c r="V333" s="134"/>
      <c r="W333" s="103">
        <v>3</v>
      </c>
      <c r="X333" s="162">
        <v>1</v>
      </c>
      <c r="Y333" s="209"/>
      <c r="Z333" s="206"/>
    </row>
    <row r="334" spans="2:26" ht="59.25" customHeight="1" x14ac:dyDescent="0.25">
      <c r="B334" s="260"/>
      <c r="C334" s="225"/>
      <c r="D334" s="247"/>
      <c r="E334" s="225"/>
      <c r="F334" s="225"/>
      <c r="G334" s="268"/>
      <c r="H334" s="277"/>
      <c r="I334" s="110"/>
      <c r="J334" s="276"/>
      <c r="K334" s="285"/>
      <c r="L334" s="111"/>
      <c r="M334" s="60">
        <v>0.8</v>
      </c>
      <c r="N334" s="83" t="s">
        <v>107</v>
      </c>
      <c r="O334" s="50" t="s">
        <v>390</v>
      </c>
      <c r="P334" s="50" t="s">
        <v>157</v>
      </c>
      <c r="Q334" s="50" t="s">
        <v>56</v>
      </c>
      <c r="R334" s="50">
        <v>30.2</v>
      </c>
      <c r="S334" s="84" t="s">
        <v>227</v>
      </c>
      <c r="T334" s="73"/>
      <c r="U334" s="25">
        <v>1.2</v>
      </c>
      <c r="V334" s="134"/>
      <c r="W334" s="103">
        <v>13.16</v>
      </c>
      <c r="X334" s="156">
        <v>0.90136986301369904</v>
      </c>
      <c r="Y334" s="209"/>
      <c r="Z334" s="206"/>
    </row>
    <row r="335" spans="2:26" ht="59.25" customHeight="1" x14ac:dyDescent="0.25">
      <c r="B335" s="260"/>
      <c r="C335" s="225"/>
      <c r="D335" s="247"/>
      <c r="E335" s="225"/>
      <c r="F335" s="225"/>
      <c r="G335" s="268"/>
      <c r="H335" s="277"/>
      <c r="I335" s="110"/>
      <c r="J335" s="276"/>
      <c r="K335" s="285"/>
      <c r="L335" s="111"/>
      <c r="M335" s="60">
        <v>1</v>
      </c>
      <c r="N335" s="83" t="s">
        <v>107</v>
      </c>
      <c r="O335" s="50" t="s">
        <v>390</v>
      </c>
      <c r="P335" s="50" t="s">
        <v>157</v>
      </c>
      <c r="Q335" s="50" t="s">
        <v>56</v>
      </c>
      <c r="R335" s="50">
        <v>55.4</v>
      </c>
      <c r="S335" s="84" t="s">
        <v>391</v>
      </c>
      <c r="T335" s="73"/>
      <c r="U335" s="25">
        <v>1.2</v>
      </c>
      <c r="V335" s="134"/>
      <c r="W335" s="103">
        <v>166.2</v>
      </c>
      <c r="X335" s="162">
        <v>1</v>
      </c>
      <c r="Y335" s="209"/>
      <c r="Z335" s="206"/>
    </row>
    <row r="336" spans="2:26" ht="59.25" customHeight="1" x14ac:dyDescent="0.25">
      <c r="B336" s="260"/>
      <c r="C336" s="225"/>
      <c r="D336" s="247"/>
      <c r="E336" s="225"/>
      <c r="F336" s="225"/>
      <c r="G336" s="268"/>
      <c r="H336" s="277"/>
      <c r="I336" s="110"/>
      <c r="J336" s="276"/>
      <c r="K336" s="285"/>
      <c r="L336" s="111"/>
      <c r="M336" s="60">
        <v>1</v>
      </c>
      <c r="N336" s="83" t="s">
        <v>107</v>
      </c>
      <c r="O336" s="50" t="s">
        <v>390</v>
      </c>
      <c r="P336" s="50" t="s">
        <v>157</v>
      </c>
      <c r="Q336" s="50" t="s">
        <v>41</v>
      </c>
      <c r="R336" s="50">
        <v>12</v>
      </c>
      <c r="S336" s="84" t="s">
        <v>388</v>
      </c>
      <c r="T336" s="73"/>
      <c r="U336" s="25">
        <v>1.2</v>
      </c>
      <c r="V336" s="134"/>
      <c r="W336" s="103">
        <v>3</v>
      </c>
      <c r="X336" s="162">
        <v>1</v>
      </c>
      <c r="Y336" s="209"/>
      <c r="Z336" s="206"/>
    </row>
    <row r="337" spans="2:26" ht="59.25" customHeight="1" x14ac:dyDescent="0.25">
      <c r="B337" s="260"/>
      <c r="C337" s="225"/>
      <c r="D337" s="247"/>
      <c r="E337" s="225"/>
      <c r="F337" s="225"/>
      <c r="G337" s="268"/>
      <c r="H337" s="277"/>
      <c r="I337" s="110"/>
      <c r="J337" s="276"/>
      <c r="K337" s="285"/>
      <c r="L337" s="111"/>
      <c r="M337" s="60">
        <v>1</v>
      </c>
      <c r="N337" s="83" t="s">
        <v>107</v>
      </c>
      <c r="O337" s="50" t="s">
        <v>226</v>
      </c>
      <c r="P337" s="50" t="s">
        <v>48</v>
      </c>
      <c r="Q337" s="50" t="s">
        <v>41</v>
      </c>
      <c r="R337" s="50">
        <v>12</v>
      </c>
      <c r="S337" s="84" t="s">
        <v>388</v>
      </c>
      <c r="T337" s="73"/>
      <c r="U337" s="25">
        <v>1.2</v>
      </c>
      <c r="V337" s="134"/>
      <c r="W337" s="103">
        <v>3</v>
      </c>
      <c r="X337" s="162">
        <v>1</v>
      </c>
      <c r="Y337" s="209"/>
      <c r="Z337" s="206"/>
    </row>
    <row r="338" spans="2:26" ht="59.25" customHeight="1" x14ac:dyDescent="0.25">
      <c r="B338" s="260"/>
      <c r="C338" s="225"/>
      <c r="D338" s="247"/>
      <c r="E338" s="225"/>
      <c r="F338" s="225"/>
      <c r="G338" s="268"/>
      <c r="H338" s="277"/>
      <c r="I338" s="110"/>
      <c r="J338" s="276"/>
      <c r="K338" s="285"/>
      <c r="L338" s="111"/>
      <c r="M338" s="60">
        <v>1</v>
      </c>
      <c r="N338" s="83" t="s">
        <v>107</v>
      </c>
      <c r="O338" s="50" t="s">
        <v>140</v>
      </c>
      <c r="P338" s="50" t="s">
        <v>148</v>
      </c>
      <c r="Q338" s="50" t="s">
        <v>41</v>
      </c>
      <c r="R338" s="50">
        <v>12</v>
      </c>
      <c r="S338" s="84" t="s">
        <v>388</v>
      </c>
      <c r="T338" s="73"/>
      <c r="U338" s="25">
        <v>1.2</v>
      </c>
      <c r="V338" s="134"/>
      <c r="W338" s="103">
        <v>0</v>
      </c>
      <c r="X338" s="141">
        <v>0</v>
      </c>
      <c r="Y338" s="209"/>
      <c r="Z338" s="206"/>
    </row>
    <row r="339" spans="2:26" ht="59.25" customHeight="1" x14ac:dyDescent="0.25">
      <c r="B339" s="260"/>
      <c r="C339" s="225"/>
      <c r="D339" s="247"/>
      <c r="E339" s="225"/>
      <c r="F339" s="225"/>
      <c r="G339" s="268"/>
      <c r="H339" s="277"/>
      <c r="I339" s="110"/>
      <c r="J339" s="276"/>
      <c r="K339" s="285"/>
      <c r="L339" s="111"/>
      <c r="M339" s="60">
        <v>1</v>
      </c>
      <c r="N339" s="83" t="s">
        <v>107</v>
      </c>
      <c r="O339" s="50" t="s">
        <v>147</v>
      </c>
      <c r="P339" s="50" t="s">
        <v>148</v>
      </c>
      <c r="Q339" s="50" t="s">
        <v>41</v>
      </c>
      <c r="R339" s="50">
        <v>12</v>
      </c>
      <c r="S339" s="84" t="s">
        <v>388</v>
      </c>
      <c r="T339" s="73"/>
      <c r="U339" s="25">
        <v>1.2</v>
      </c>
      <c r="V339" s="134"/>
      <c r="W339" s="103">
        <v>3</v>
      </c>
      <c r="X339" s="162">
        <v>1</v>
      </c>
      <c r="Y339" s="209"/>
      <c r="Z339" s="206"/>
    </row>
    <row r="340" spans="2:26" ht="59.25" customHeight="1" x14ac:dyDescent="0.25">
      <c r="B340" s="260"/>
      <c r="C340" s="225"/>
      <c r="D340" s="247"/>
      <c r="E340" s="225"/>
      <c r="F340" s="225"/>
      <c r="G340" s="268"/>
      <c r="H340" s="277"/>
      <c r="I340" s="110"/>
      <c r="J340" s="276"/>
      <c r="K340" s="285"/>
      <c r="L340" s="111"/>
      <c r="M340" s="60">
        <v>1</v>
      </c>
      <c r="N340" s="83" t="s">
        <v>107</v>
      </c>
      <c r="O340" s="50" t="s">
        <v>149</v>
      </c>
      <c r="P340" s="50" t="s">
        <v>148</v>
      </c>
      <c r="Q340" s="50" t="s">
        <v>41</v>
      </c>
      <c r="R340" s="50">
        <v>12</v>
      </c>
      <c r="S340" s="84" t="s">
        <v>388</v>
      </c>
      <c r="T340" s="73"/>
      <c r="U340" s="25">
        <v>1.2</v>
      </c>
      <c r="V340" s="134"/>
      <c r="W340" s="103">
        <v>3</v>
      </c>
      <c r="X340" s="162">
        <v>1</v>
      </c>
      <c r="Y340" s="209"/>
      <c r="Z340" s="206"/>
    </row>
    <row r="341" spans="2:26" ht="59.25" customHeight="1" x14ac:dyDescent="0.25">
      <c r="B341" s="260"/>
      <c r="C341" s="225"/>
      <c r="D341" s="247"/>
      <c r="E341" s="225"/>
      <c r="F341" s="225"/>
      <c r="G341" s="268"/>
      <c r="H341" s="277"/>
      <c r="I341" s="110"/>
      <c r="J341" s="276"/>
      <c r="K341" s="285"/>
      <c r="L341" s="111"/>
      <c r="M341" s="60">
        <v>1</v>
      </c>
      <c r="N341" s="83" t="s">
        <v>107</v>
      </c>
      <c r="O341" s="50" t="s">
        <v>150</v>
      </c>
      <c r="P341" s="50" t="s">
        <v>151</v>
      </c>
      <c r="Q341" s="50" t="s">
        <v>41</v>
      </c>
      <c r="R341" s="50">
        <v>12</v>
      </c>
      <c r="S341" s="84" t="s">
        <v>388</v>
      </c>
      <c r="T341" s="73"/>
      <c r="U341" s="25">
        <v>1.2</v>
      </c>
      <c r="V341" s="134"/>
      <c r="W341" s="103">
        <v>3</v>
      </c>
      <c r="X341" s="162">
        <v>1</v>
      </c>
      <c r="Y341" s="209"/>
      <c r="Z341" s="206"/>
    </row>
    <row r="342" spans="2:26" ht="59.25" customHeight="1" x14ac:dyDescent="0.25">
      <c r="B342" s="260"/>
      <c r="C342" s="225"/>
      <c r="D342" s="247"/>
      <c r="E342" s="225"/>
      <c r="F342" s="225"/>
      <c r="G342" s="268"/>
      <c r="H342" s="277"/>
      <c r="I342" s="110"/>
      <c r="J342" s="276"/>
      <c r="K342" s="285"/>
      <c r="L342" s="111"/>
      <c r="M342" s="60">
        <v>1</v>
      </c>
      <c r="N342" s="83" t="s">
        <v>107</v>
      </c>
      <c r="O342" s="50" t="s">
        <v>152</v>
      </c>
      <c r="P342" s="50" t="s">
        <v>45</v>
      </c>
      <c r="Q342" s="50" t="s">
        <v>41</v>
      </c>
      <c r="R342" s="50">
        <v>12</v>
      </c>
      <c r="S342" s="84" t="s">
        <v>388</v>
      </c>
      <c r="T342" s="73"/>
      <c r="U342" s="25">
        <v>1.2</v>
      </c>
      <c r="V342" s="134"/>
      <c r="W342" s="103">
        <v>3</v>
      </c>
      <c r="X342" s="162">
        <v>1</v>
      </c>
      <c r="Y342" s="209"/>
      <c r="Z342" s="206"/>
    </row>
    <row r="343" spans="2:26" ht="59.25" customHeight="1" x14ac:dyDescent="0.25">
      <c r="B343" s="260"/>
      <c r="C343" s="225"/>
      <c r="D343" s="247"/>
      <c r="E343" s="225"/>
      <c r="F343" s="225"/>
      <c r="G343" s="268"/>
      <c r="H343" s="277"/>
      <c r="I343" s="110"/>
      <c r="J343" s="276"/>
      <c r="K343" s="285"/>
      <c r="L343" s="111"/>
      <c r="M343" s="60">
        <v>1</v>
      </c>
      <c r="N343" s="83" t="s">
        <v>107</v>
      </c>
      <c r="O343" s="50" t="s">
        <v>153</v>
      </c>
      <c r="P343" s="50" t="s">
        <v>48</v>
      </c>
      <c r="Q343" s="50" t="s">
        <v>41</v>
      </c>
      <c r="R343" s="50">
        <v>12</v>
      </c>
      <c r="S343" s="84" t="s">
        <v>388</v>
      </c>
      <c r="T343" s="73"/>
      <c r="U343" s="25">
        <v>1.2</v>
      </c>
      <c r="V343" s="134"/>
      <c r="W343" s="103">
        <v>3</v>
      </c>
      <c r="X343" s="162">
        <v>1</v>
      </c>
      <c r="Y343" s="209"/>
      <c r="Z343" s="206"/>
    </row>
    <row r="344" spans="2:26" ht="59.25" customHeight="1" x14ac:dyDescent="0.25">
      <c r="B344" s="260"/>
      <c r="C344" s="225"/>
      <c r="D344" s="247"/>
      <c r="E344" s="225"/>
      <c r="F344" s="225"/>
      <c r="G344" s="268"/>
      <c r="H344" s="277"/>
      <c r="I344" s="110"/>
      <c r="J344" s="276"/>
      <c r="K344" s="285"/>
      <c r="L344" s="111"/>
      <c r="M344" s="60">
        <v>1</v>
      </c>
      <c r="N344" s="83" t="s">
        <v>107</v>
      </c>
      <c r="O344" s="50" t="s">
        <v>154</v>
      </c>
      <c r="P344" s="50" t="s">
        <v>148</v>
      </c>
      <c r="Q344" s="50" t="s">
        <v>41</v>
      </c>
      <c r="R344" s="50">
        <v>10</v>
      </c>
      <c r="S344" s="84" t="s">
        <v>388</v>
      </c>
      <c r="T344" s="73"/>
      <c r="U344" s="25">
        <v>1.2</v>
      </c>
      <c r="V344" s="134"/>
      <c r="W344" s="103">
        <v>1</v>
      </c>
      <c r="X344" s="156">
        <v>0.33333333333333298</v>
      </c>
      <c r="Y344" s="209"/>
      <c r="Z344" s="206"/>
    </row>
    <row r="345" spans="2:26" ht="59.25" customHeight="1" x14ac:dyDescent="0.25">
      <c r="B345" s="260"/>
      <c r="C345" s="225"/>
      <c r="D345" s="247"/>
      <c r="E345" s="225"/>
      <c r="F345" s="225"/>
      <c r="G345" s="268"/>
      <c r="H345" s="277"/>
      <c r="I345" s="110"/>
      <c r="J345" s="276"/>
      <c r="K345" s="285"/>
      <c r="L345" s="111"/>
      <c r="M345" s="60">
        <v>1</v>
      </c>
      <c r="N345" s="83" t="s">
        <v>107</v>
      </c>
      <c r="O345" s="50" t="s">
        <v>155</v>
      </c>
      <c r="P345" s="50" t="s">
        <v>48</v>
      </c>
      <c r="Q345" s="50" t="s">
        <v>41</v>
      </c>
      <c r="R345" s="50">
        <v>9</v>
      </c>
      <c r="S345" s="84" t="s">
        <v>388</v>
      </c>
      <c r="T345" s="73"/>
      <c r="U345" s="25">
        <v>1.2</v>
      </c>
      <c r="V345" s="134"/>
      <c r="W345" s="103">
        <v>0</v>
      </c>
      <c r="X345" s="141">
        <v>0</v>
      </c>
      <c r="Y345" s="209"/>
      <c r="Z345" s="206"/>
    </row>
    <row r="346" spans="2:26" ht="59.25" customHeight="1" x14ac:dyDescent="0.25">
      <c r="B346" s="260"/>
      <c r="C346" s="225"/>
      <c r="D346" s="247"/>
      <c r="E346" s="225"/>
      <c r="F346" s="225"/>
      <c r="G346" s="268"/>
      <c r="H346" s="277"/>
      <c r="I346" s="110"/>
      <c r="J346" s="276"/>
      <c r="K346" s="285"/>
      <c r="L346" s="111"/>
      <c r="M346" s="60">
        <v>1</v>
      </c>
      <c r="N346" s="83" t="s">
        <v>107</v>
      </c>
      <c r="O346" s="50" t="s">
        <v>156</v>
      </c>
      <c r="P346" s="50" t="s">
        <v>157</v>
      </c>
      <c r="Q346" s="50" t="s">
        <v>41</v>
      </c>
      <c r="R346" s="50">
        <v>9</v>
      </c>
      <c r="S346" s="84" t="s">
        <v>388</v>
      </c>
      <c r="T346" s="73"/>
      <c r="U346" s="25">
        <v>1.2</v>
      </c>
      <c r="V346" s="134"/>
      <c r="W346" s="103">
        <v>0</v>
      </c>
      <c r="X346" s="141">
        <v>0</v>
      </c>
      <c r="Y346" s="209"/>
      <c r="Z346" s="206"/>
    </row>
    <row r="347" spans="2:26" ht="59.25" customHeight="1" x14ac:dyDescent="0.25">
      <c r="B347" s="260"/>
      <c r="C347" s="225"/>
      <c r="D347" s="247"/>
      <c r="E347" s="225"/>
      <c r="F347" s="225"/>
      <c r="G347" s="268"/>
      <c r="H347" s="277"/>
      <c r="I347" s="35"/>
      <c r="J347" s="227"/>
      <c r="K347" s="285"/>
      <c r="L347" s="46"/>
      <c r="M347" s="60">
        <v>1</v>
      </c>
      <c r="N347" s="89" t="s">
        <v>158</v>
      </c>
      <c r="O347" s="4" t="s">
        <v>230</v>
      </c>
      <c r="P347" s="4" t="s">
        <v>158</v>
      </c>
      <c r="Q347" s="5" t="s">
        <v>41</v>
      </c>
      <c r="R347" s="6">
        <v>36</v>
      </c>
      <c r="S347" s="93" t="s">
        <v>392</v>
      </c>
      <c r="T347" s="73"/>
      <c r="U347" s="25">
        <v>1.2</v>
      </c>
      <c r="V347" s="134"/>
      <c r="W347" s="103">
        <v>9</v>
      </c>
      <c r="X347" s="162">
        <v>1</v>
      </c>
      <c r="Y347" s="208">
        <f>AVERAGE(X347:X355)</f>
        <v>1.0123456790123457</v>
      </c>
      <c r="Z347" s="206"/>
    </row>
    <row r="348" spans="2:26" ht="59.25" customHeight="1" x14ac:dyDescent="0.25">
      <c r="B348" s="260"/>
      <c r="C348" s="225"/>
      <c r="D348" s="247"/>
      <c r="E348" s="225"/>
      <c r="F348" s="225"/>
      <c r="G348" s="268"/>
      <c r="H348" s="277"/>
      <c r="I348" s="35"/>
      <c r="J348" s="227"/>
      <c r="K348" s="285"/>
      <c r="L348" s="46"/>
      <c r="M348" s="60">
        <v>1</v>
      </c>
      <c r="N348" s="89" t="s">
        <v>158</v>
      </c>
      <c r="O348" s="4" t="s">
        <v>238</v>
      </c>
      <c r="P348" s="4" t="s">
        <v>158</v>
      </c>
      <c r="Q348" s="5" t="s">
        <v>41</v>
      </c>
      <c r="R348" s="6">
        <v>24</v>
      </c>
      <c r="S348" s="90" t="s">
        <v>392</v>
      </c>
      <c r="T348" s="75"/>
      <c r="U348" s="25">
        <v>1.2</v>
      </c>
      <c r="V348" s="134"/>
      <c r="W348" s="103">
        <v>6</v>
      </c>
      <c r="X348" s="162">
        <v>1</v>
      </c>
      <c r="Y348" s="208"/>
      <c r="Z348" s="206"/>
    </row>
    <row r="349" spans="2:26" ht="59.25" customHeight="1" x14ac:dyDescent="0.25">
      <c r="B349" s="260"/>
      <c r="C349" s="225"/>
      <c r="D349" s="247"/>
      <c r="E349" s="225"/>
      <c r="F349" s="225"/>
      <c r="G349" s="268"/>
      <c r="H349" s="277"/>
      <c r="I349" s="35"/>
      <c r="J349" s="227"/>
      <c r="K349" s="285"/>
      <c r="L349" s="46"/>
      <c r="M349" s="60">
        <v>1</v>
      </c>
      <c r="N349" s="89" t="s">
        <v>158</v>
      </c>
      <c r="O349" s="4" t="s">
        <v>245</v>
      </c>
      <c r="P349" s="4" t="s">
        <v>158</v>
      </c>
      <c r="Q349" s="5" t="s">
        <v>41</v>
      </c>
      <c r="R349" s="6">
        <v>24</v>
      </c>
      <c r="S349" s="90" t="s">
        <v>392</v>
      </c>
      <c r="T349" s="75"/>
      <c r="U349" s="25">
        <v>1.2</v>
      </c>
      <c r="V349" s="134"/>
      <c r="W349" s="103">
        <v>6</v>
      </c>
      <c r="X349" s="162">
        <v>1</v>
      </c>
      <c r="Y349" s="208"/>
      <c r="Z349" s="206"/>
    </row>
    <row r="350" spans="2:26" ht="59.25" customHeight="1" x14ac:dyDescent="0.25">
      <c r="B350" s="260"/>
      <c r="C350" s="225"/>
      <c r="D350" s="247"/>
      <c r="E350" s="225"/>
      <c r="F350" s="225"/>
      <c r="G350" s="268"/>
      <c r="H350" s="277"/>
      <c r="I350" s="35"/>
      <c r="J350" s="227"/>
      <c r="K350" s="285"/>
      <c r="L350" s="46"/>
      <c r="M350" s="60">
        <v>1</v>
      </c>
      <c r="N350" s="89" t="s">
        <v>158</v>
      </c>
      <c r="O350" s="4" t="s">
        <v>278</v>
      </c>
      <c r="P350" s="4" t="s">
        <v>158</v>
      </c>
      <c r="Q350" s="5" t="s">
        <v>41</v>
      </c>
      <c r="R350" s="6">
        <v>24</v>
      </c>
      <c r="S350" s="90" t="s">
        <v>392</v>
      </c>
      <c r="T350" s="75"/>
      <c r="U350" s="25">
        <v>1.2</v>
      </c>
      <c r="V350" s="134"/>
      <c r="W350" s="103">
        <v>6</v>
      </c>
      <c r="X350" s="162">
        <v>1</v>
      </c>
      <c r="Y350" s="208"/>
      <c r="Z350" s="206"/>
    </row>
    <row r="351" spans="2:26" ht="59.25" customHeight="1" x14ac:dyDescent="0.25">
      <c r="B351" s="260"/>
      <c r="C351" s="225"/>
      <c r="D351" s="247"/>
      <c r="E351" s="225"/>
      <c r="F351" s="225"/>
      <c r="G351" s="268"/>
      <c r="H351" s="277"/>
      <c r="I351" s="35"/>
      <c r="J351" s="227"/>
      <c r="K351" s="285"/>
      <c r="L351" s="46"/>
      <c r="M351" s="60">
        <v>1</v>
      </c>
      <c r="N351" s="89" t="s">
        <v>158</v>
      </c>
      <c r="O351" s="4" t="s">
        <v>291</v>
      </c>
      <c r="P351" s="4" t="s">
        <v>158</v>
      </c>
      <c r="Q351" s="5" t="s">
        <v>41</v>
      </c>
      <c r="R351" s="6">
        <v>24</v>
      </c>
      <c r="S351" s="90" t="s">
        <v>392</v>
      </c>
      <c r="T351" s="75"/>
      <c r="U351" s="25">
        <v>1.2</v>
      </c>
      <c r="V351" s="134"/>
      <c r="W351" s="103">
        <v>6</v>
      </c>
      <c r="X351" s="162">
        <v>1</v>
      </c>
      <c r="Y351" s="208"/>
      <c r="Z351" s="206"/>
    </row>
    <row r="352" spans="2:26" ht="59.25" customHeight="1" x14ac:dyDescent="0.25">
      <c r="B352" s="260"/>
      <c r="C352" s="225"/>
      <c r="D352" s="247"/>
      <c r="E352" s="225"/>
      <c r="F352" s="225"/>
      <c r="G352" s="268"/>
      <c r="H352" s="277"/>
      <c r="I352" s="35"/>
      <c r="J352" s="227"/>
      <c r="K352" s="285"/>
      <c r="L352" s="46"/>
      <c r="M352" s="60">
        <v>1</v>
      </c>
      <c r="N352" s="89" t="s">
        <v>158</v>
      </c>
      <c r="O352" s="4" t="s">
        <v>301</v>
      </c>
      <c r="P352" s="4" t="s">
        <v>158</v>
      </c>
      <c r="Q352" s="5" t="s">
        <v>41</v>
      </c>
      <c r="R352" s="6">
        <v>24</v>
      </c>
      <c r="S352" s="90" t="s">
        <v>392</v>
      </c>
      <c r="T352" s="75"/>
      <c r="U352" s="25">
        <v>1.2</v>
      </c>
      <c r="V352" s="134"/>
      <c r="W352" s="103">
        <v>6</v>
      </c>
      <c r="X352" s="162">
        <v>1</v>
      </c>
      <c r="Y352" s="208"/>
      <c r="Z352" s="206"/>
    </row>
    <row r="353" spans="2:26" ht="59.25" customHeight="1" x14ac:dyDescent="0.25">
      <c r="B353" s="260"/>
      <c r="C353" s="225"/>
      <c r="D353" s="247"/>
      <c r="E353" s="225"/>
      <c r="F353" s="225"/>
      <c r="G353" s="268"/>
      <c r="H353" s="277"/>
      <c r="I353" s="35"/>
      <c r="J353" s="227"/>
      <c r="K353" s="285"/>
      <c r="L353" s="46"/>
      <c r="M353" s="60">
        <v>1</v>
      </c>
      <c r="N353" s="89" t="s">
        <v>158</v>
      </c>
      <c r="O353" s="4" t="s">
        <v>309</v>
      </c>
      <c r="P353" s="4" t="s">
        <v>158</v>
      </c>
      <c r="Q353" s="5" t="s">
        <v>41</v>
      </c>
      <c r="R353" s="6">
        <v>24</v>
      </c>
      <c r="S353" s="90" t="s">
        <v>392</v>
      </c>
      <c r="T353" s="75"/>
      <c r="U353" s="25">
        <v>1.2</v>
      </c>
      <c r="V353" s="134"/>
      <c r="W353" s="103">
        <v>6</v>
      </c>
      <c r="X353" s="162">
        <v>1</v>
      </c>
      <c r="Y353" s="208"/>
      <c r="Z353" s="206"/>
    </row>
    <row r="354" spans="2:26" ht="59.25" customHeight="1" x14ac:dyDescent="0.25">
      <c r="B354" s="260"/>
      <c r="C354" s="225"/>
      <c r="D354" s="247"/>
      <c r="E354" s="225"/>
      <c r="F354" s="225"/>
      <c r="G354" s="268"/>
      <c r="H354" s="277"/>
      <c r="I354" s="35"/>
      <c r="J354" s="227"/>
      <c r="K354" s="285"/>
      <c r="L354" s="46"/>
      <c r="M354" s="60">
        <v>1</v>
      </c>
      <c r="N354" s="89" t="s">
        <v>158</v>
      </c>
      <c r="O354" s="4" t="s">
        <v>159</v>
      </c>
      <c r="P354" s="4" t="s">
        <v>158</v>
      </c>
      <c r="Q354" s="5" t="s">
        <v>393</v>
      </c>
      <c r="R354" s="6">
        <v>36</v>
      </c>
      <c r="S354" s="90" t="s">
        <v>392</v>
      </c>
      <c r="T354" s="75"/>
      <c r="U354" s="25">
        <v>1.2</v>
      </c>
      <c r="V354" s="134"/>
      <c r="W354" s="103">
        <v>10</v>
      </c>
      <c r="X354" s="154">
        <v>1.1111111111111101</v>
      </c>
      <c r="Y354" s="208"/>
      <c r="Z354" s="206"/>
    </row>
    <row r="355" spans="2:26" ht="63.75" customHeight="1" x14ac:dyDescent="0.25">
      <c r="B355" s="260"/>
      <c r="C355" s="225"/>
      <c r="D355" s="247"/>
      <c r="E355" s="225"/>
      <c r="F355" s="225"/>
      <c r="G355" s="268"/>
      <c r="H355" s="277"/>
      <c r="I355" s="35"/>
      <c r="J355" s="228"/>
      <c r="K355" s="286"/>
      <c r="L355" s="46"/>
      <c r="M355" s="60">
        <v>1</v>
      </c>
      <c r="N355" s="89" t="s">
        <v>158</v>
      </c>
      <c r="O355" s="4" t="s">
        <v>324</v>
      </c>
      <c r="P355" s="4" t="s">
        <v>158</v>
      </c>
      <c r="Q355" s="5" t="s">
        <v>393</v>
      </c>
      <c r="R355" s="6">
        <v>24</v>
      </c>
      <c r="S355" s="90" t="s">
        <v>392</v>
      </c>
      <c r="T355" s="75"/>
      <c r="U355" s="25">
        <v>1.2</v>
      </c>
      <c r="V355" s="134"/>
      <c r="W355" s="103">
        <v>6</v>
      </c>
      <c r="X355" s="162">
        <v>1</v>
      </c>
      <c r="Y355" s="208"/>
      <c r="Z355" s="206"/>
    </row>
    <row r="356" spans="2:26" ht="138.75" hidden="1" customHeight="1" x14ac:dyDescent="0.25">
      <c r="B356" s="260"/>
      <c r="C356" s="225"/>
      <c r="D356" s="247"/>
      <c r="E356" s="225"/>
      <c r="F356" s="225"/>
      <c r="G356" s="268"/>
      <c r="H356" s="277"/>
      <c r="I356" s="110"/>
      <c r="J356" s="226" t="s">
        <v>394</v>
      </c>
      <c r="K356" s="284">
        <v>10</v>
      </c>
      <c r="L356" s="111"/>
      <c r="M356" s="60">
        <v>0.04</v>
      </c>
      <c r="N356" s="121" t="s">
        <v>122</v>
      </c>
      <c r="O356" s="122"/>
      <c r="P356" s="122" t="s">
        <v>123</v>
      </c>
      <c r="Q356" s="122" t="s">
        <v>395</v>
      </c>
      <c r="R356" s="153">
        <v>1</v>
      </c>
      <c r="S356" s="123" t="s">
        <v>396</v>
      </c>
      <c r="T356" s="76">
        <f>COUNTA(S356:S363)</f>
        <v>8</v>
      </c>
      <c r="U356" s="25">
        <v>20</v>
      </c>
      <c r="V356" s="133">
        <f>SUBTOTAL(9,U356:U363)</f>
        <v>100</v>
      </c>
      <c r="W356" s="33"/>
      <c r="X356" s="155"/>
      <c r="Y356" s="168"/>
      <c r="Z356" s="154">
        <f>AVERAGE(Y357:Y372)</f>
        <v>1.1158730158730159</v>
      </c>
    </row>
    <row r="357" spans="2:26" ht="137.25" customHeight="1" x14ac:dyDescent="0.25">
      <c r="B357" s="260"/>
      <c r="C357" s="225"/>
      <c r="D357" s="247"/>
      <c r="E357" s="225"/>
      <c r="F357" s="225"/>
      <c r="G357" s="268"/>
      <c r="H357" s="277"/>
      <c r="I357" s="110"/>
      <c r="J357" s="227"/>
      <c r="K357" s="285"/>
      <c r="L357" s="111"/>
      <c r="M357" s="60"/>
      <c r="N357" s="79" t="s">
        <v>34</v>
      </c>
      <c r="O357" s="48"/>
      <c r="P357" s="48" t="s">
        <v>37</v>
      </c>
      <c r="Q357" s="48" t="s">
        <v>105</v>
      </c>
      <c r="R357" s="48"/>
      <c r="S357" s="80" t="s">
        <v>106</v>
      </c>
      <c r="T357" s="73"/>
      <c r="U357" s="25">
        <v>20</v>
      </c>
      <c r="V357" s="151"/>
      <c r="W357" s="146">
        <v>43</v>
      </c>
      <c r="X357" s="161">
        <v>1.2</v>
      </c>
      <c r="Y357" s="208">
        <f>AVERAGE(X357:X363)</f>
        <v>1.1428571428571428</v>
      </c>
      <c r="Z357" s="206">
        <f>AVERAGE(Y357)</f>
        <v>1.1428571428571428</v>
      </c>
    </row>
    <row r="358" spans="2:26" ht="122.25" customHeight="1" x14ac:dyDescent="0.25">
      <c r="B358" s="260"/>
      <c r="C358" s="225"/>
      <c r="D358" s="247"/>
      <c r="E358" s="225"/>
      <c r="F358" s="225"/>
      <c r="G358" s="268"/>
      <c r="H358" s="277"/>
      <c r="I358" s="110"/>
      <c r="J358" s="227"/>
      <c r="K358" s="285"/>
      <c r="L358" s="111"/>
      <c r="M358" s="60"/>
      <c r="N358" s="79" t="s">
        <v>34</v>
      </c>
      <c r="O358" s="48"/>
      <c r="P358" s="48" t="s">
        <v>37</v>
      </c>
      <c r="Q358" s="48" t="s">
        <v>165</v>
      </c>
      <c r="R358" s="48"/>
      <c r="S358" s="80" t="s">
        <v>755</v>
      </c>
      <c r="T358" s="73"/>
      <c r="U358" s="25">
        <v>10</v>
      </c>
      <c r="V358" s="151"/>
      <c r="W358" s="146">
        <v>2</v>
      </c>
      <c r="X358" s="162">
        <v>1</v>
      </c>
      <c r="Y358" s="208"/>
      <c r="Z358" s="206"/>
    </row>
    <row r="359" spans="2:26" ht="90.75" customHeight="1" x14ac:dyDescent="0.25">
      <c r="B359" s="260"/>
      <c r="C359" s="225"/>
      <c r="D359" s="247"/>
      <c r="E359" s="225"/>
      <c r="F359" s="225"/>
      <c r="G359" s="268"/>
      <c r="H359" s="277"/>
      <c r="I359" s="110"/>
      <c r="J359" s="227"/>
      <c r="K359" s="285"/>
      <c r="L359" s="111"/>
      <c r="M359" s="60"/>
      <c r="N359" s="79" t="s">
        <v>34</v>
      </c>
      <c r="O359" s="48"/>
      <c r="P359" s="48" t="s">
        <v>37</v>
      </c>
      <c r="Q359" s="48" t="s">
        <v>166</v>
      </c>
      <c r="R359" s="48">
        <v>18</v>
      </c>
      <c r="S359" s="80" t="s">
        <v>167</v>
      </c>
      <c r="T359" s="73"/>
      <c r="U359" s="25">
        <v>10</v>
      </c>
      <c r="V359" s="151"/>
      <c r="W359" s="146">
        <v>19</v>
      </c>
      <c r="X359" s="161">
        <v>1.2</v>
      </c>
      <c r="Y359" s="208"/>
      <c r="Z359" s="206"/>
    </row>
    <row r="360" spans="2:26" ht="90.75" customHeight="1" x14ac:dyDescent="0.25">
      <c r="B360" s="260"/>
      <c r="C360" s="225"/>
      <c r="D360" s="247"/>
      <c r="E360" s="225"/>
      <c r="F360" s="225"/>
      <c r="G360" s="268"/>
      <c r="H360" s="277"/>
      <c r="I360" s="110"/>
      <c r="J360" s="227"/>
      <c r="K360" s="285"/>
      <c r="L360" s="111"/>
      <c r="M360" s="60"/>
      <c r="N360" s="79" t="s">
        <v>34</v>
      </c>
      <c r="O360" s="48"/>
      <c r="P360" s="48" t="s">
        <v>37</v>
      </c>
      <c r="Q360" s="48" t="s">
        <v>166</v>
      </c>
      <c r="R360" s="48">
        <v>1</v>
      </c>
      <c r="S360" s="80" t="s">
        <v>397</v>
      </c>
      <c r="T360" s="73"/>
      <c r="U360" s="25">
        <v>10</v>
      </c>
      <c r="V360" s="151"/>
      <c r="W360" s="146">
        <v>8</v>
      </c>
      <c r="X360" s="156">
        <v>1.2</v>
      </c>
      <c r="Y360" s="208"/>
      <c r="Z360" s="206"/>
    </row>
    <row r="361" spans="2:26" ht="126.75" customHeight="1" x14ac:dyDescent="0.25">
      <c r="B361" s="260"/>
      <c r="C361" s="225"/>
      <c r="D361" s="247"/>
      <c r="E361" s="225"/>
      <c r="F361" s="225"/>
      <c r="G361" s="268"/>
      <c r="H361" s="277"/>
      <c r="I361" s="110"/>
      <c r="J361" s="227"/>
      <c r="K361" s="285"/>
      <c r="L361" s="111"/>
      <c r="M361" s="60"/>
      <c r="N361" s="79" t="s">
        <v>34</v>
      </c>
      <c r="O361" s="48"/>
      <c r="P361" s="48" t="s">
        <v>37</v>
      </c>
      <c r="Q361" s="48" t="s">
        <v>168</v>
      </c>
      <c r="R361" s="48">
        <v>14</v>
      </c>
      <c r="S361" s="80" t="s">
        <v>169</v>
      </c>
      <c r="T361" s="73"/>
      <c r="U361" s="25">
        <v>10</v>
      </c>
      <c r="V361" s="151"/>
      <c r="W361" s="146">
        <v>7</v>
      </c>
      <c r="X361" s="200">
        <v>1.2</v>
      </c>
      <c r="Y361" s="208"/>
      <c r="Z361" s="206"/>
    </row>
    <row r="362" spans="2:26" ht="126.75" customHeight="1" x14ac:dyDescent="0.25">
      <c r="B362" s="260"/>
      <c r="C362" s="225"/>
      <c r="D362" s="247"/>
      <c r="E362" s="225"/>
      <c r="F362" s="225"/>
      <c r="G362" s="268"/>
      <c r="H362" s="277"/>
      <c r="I362" s="110"/>
      <c r="J362" s="227"/>
      <c r="K362" s="285"/>
      <c r="L362" s="111"/>
      <c r="M362" s="60"/>
      <c r="N362" s="79" t="s">
        <v>34</v>
      </c>
      <c r="O362" s="48"/>
      <c r="P362" s="48" t="s">
        <v>37</v>
      </c>
      <c r="Q362" s="48" t="s">
        <v>38</v>
      </c>
      <c r="R362" s="48">
        <v>5</v>
      </c>
      <c r="S362" s="80" t="s">
        <v>39</v>
      </c>
      <c r="T362" s="73"/>
      <c r="U362" s="25">
        <v>10</v>
      </c>
      <c r="V362" s="151"/>
      <c r="W362" s="146">
        <v>11</v>
      </c>
      <c r="X362" s="200">
        <v>1.2</v>
      </c>
      <c r="Y362" s="208"/>
      <c r="Z362" s="206"/>
    </row>
    <row r="363" spans="2:26" ht="84" customHeight="1" x14ac:dyDescent="0.25">
      <c r="B363" s="260"/>
      <c r="C363" s="225"/>
      <c r="D363" s="247"/>
      <c r="E363" s="225"/>
      <c r="F363" s="225"/>
      <c r="G363" s="268"/>
      <c r="H363" s="277"/>
      <c r="I363" s="110"/>
      <c r="J363" s="228"/>
      <c r="K363" s="286"/>
      <c r="L363" s="111"/>
      <c r="M363" s="60"/>
      <c r="N363" s="79" t="s">
        <v>34</v>
      </c>
      <c r="O363" s="48"/>
      <c r="P363" s="48" t="s">
        <v>37</v>
      </c>
      <c r="Q363" s="48" t="s">
        <v>41</v>
      </c>
      <c r="R363" s="48">
        <v>1</v>
      </c>
      <c r="S363" s="80" t="s">
        <v>70</v>
      </c>
      <c r="T363" s="73"/>
      <c r="U363" s="25">
        <v>10</v>
      </c>
      <c r="V363" s="151"/>
      <c r="W363" s="146" t="s">
        <v>673</v>
      </c>
      <c r="X363" s="162">
        <v>1</v>
      </c>
      <c r="Y363" s="208"/>
      <c r="Z363" s="206"/>
    </row>
    <row r="364" spans="2:26" ht="120.75" customHeight="1" x14ac:dyDescent="0.25">
      <c r="B364" s="260"/>
      <c r="C364" s="225"/>
      <c r="D364" s="247"/>
      <c r="E364" s="225"/>
      <c r="F364" s="225"/>
      <c r="G364" s="268"/>
      <c r="H364" s="277"/>
      <c r="I364" s="110"/>
      <c r="J364" s="226" t="s">
        <v>398</v>
      </c>
      <c r="K364" s="284">
        <v>10</v>
      </c>
      <c r="L364" s="111"/>
      <c r="M364" s="60"/>
      <c r="N364" s="79" t="s">
        <v>34</v>
      </c>
      <c r="O364" s="48"/>
      <c r="P364" s="48" t="s">
        <v>37</v>
      </c>
      <c r="Q364" s="48" t="s">
        <v>105</v>
      </c>
      <c r="R364" s="48"/>
      <c r="S364" s="80" t="s">
        <v>106</v>
      </c>
      <c r="T364" s="76">
        <f>COUNTA(S364:S372)</f>
        <v>9</v>
      </c>
      <c r="U364" s="25">
        <v>10</v>
      </c>
      <c r="V364" s="133">
        <f>SUBTOTAL(9,U364:U372)</f>
        <v>100</v>
      </c>
      <c r="W364" s="146">
        <v>43</v>
      </c>
      <c r="X364" s="161">
        <v>1.2</v>
      </c>
      <c r="Y364" s="208">
        <f>AVERAGE(X364:X372)</f>
        <v>1.088888888888889</v>
      </c>
      <c r="Z364" s="206">
        <f>AVERAGE(Y364)</f>
        <v>1.088888888888889</v>
      </c>
    </row>
    <row r="365" spans="2:26" ht="115.5" customHeight="1" x14ac:dyDescent="0.25">
      <c r="B365" s="260"/>
      <c r="C365" s="225"/>
      <c r="D365" s="247"/>
      <c r="E365" s="225"/>
      <c r="F365" s="225"/>
      <c r="G365" s="268"/>
      <c r="H365" s="277"/>
      <c r="I365" s="110"/>
      <c r="J365" s="227"/>
      <c r="K365" s="285"/>
      <c r="L365" s="111"/>
      <c r="M365" s="60"/>
      <c r="N365" s="79" t="s">
        <v>34</v>
      </c>
      <c r="O365" s="48"/>
      <c r="P365" s="48" t="s">
        <v>37</v>
      </c>
      <c r="Q365" s="48" t="s">
        <v>166</v>
      </c>
      <c r="R365" s="48">
        <v>18</v>
      </c>
      <c r="S365" s="80" t="s">
        <v>167</v>
      </c>
      <c r="T365" s="73"/>
      <c r="U365" s="25">
        <v>10</v>
      </c>
      <c r="V365" s="151"/>
      <c r="W365" s="146">
        <v>19</v>
      </c>
      <c r="X365" s="161">
        <v>1.2</v>
      </c>
      <c r="Y365" s="208"/>
      <c r="Z365" s="206"/>
    </row>
    <row r="366" spans="2:26" ht="68.25" customHeight="1" x14ac:dyDescent="0.25">
      <c r="B366" s="260"/>
      <c r="C366" s="225"/>
      <c r="D366" s="247"/>
      <c r="E366" s="225"/>
      <c r="F366" s="225"/>
      <c r="G366" s="268"/>
      <c r="H366" s="277"/>
      <c r="I366" s="110"/>
      <c r="J366" s="227"/>
      <c r="K366" s="285"/>
      <c r="L366" s="111"/>
      <c r="M366" s="60"/>
      <c r="N366" s="79" t="s">
        <v>34</v>
      </c>
      <c r="O366" s="48"/>
      <c r="P366" s="48" t="s">
        <v>37</v>
      </c>
      <c r="Q366" s="48" t="s">
        <v>166</v>
      </c>
      <c r="R366" s="48">
        <v>1</v>
      </c>
      <c r="S366" s="80" t="s">
        <v>397</v>
      </c>
      <c r="T366" s="73"/>
      <c r="U366" s="25">
        <v>10</v>
      </c>
      <c r="V366" s="151"/>
      <c r="W366" s="146">
        <v>8</v>
      </c>
      <c r="X366" s="161">
        <v>1.2</v>
      </c>
      <c r="Y366" s="208"/>
      <c r="Z366" s="206"/>
    </row>
    <row r="367" spans="2:26" ht="162.75" customHeight="1" x14ac:dyDescent="0.25">
      <c r="B367" s="260"/>
      <c r="C367" s="225"/>
      <c r="D367" s="247"/>
      <c r="E367" s="225"/>
      <c r="F367" s="225"/>
      <c r="G367" s="268"/>
      <c r="H367" s="277"/>
      <c r="I367" s="110"/>
      <c r="J367" s="227"/>
      <c r="K367" s="285"/>
      <c r="L367" s="111"/>
      <c r="M367" s="60"/>
      <c r="N367" s="79" t="s">
        <v>34</v>
      </c>
      <c r="O367" s="48"/>
      <c r="P367" s="48" t="s">
        <v>37</v>
      </c>
      <c r="Q367" s="48" t="s">
        <v>168</v>
      </c>
      <c r="R367" s="48">
        <v>14</v>
      </c>
      <c r="S367" s="80" t="s">
        <v>169</v>
      </c>
      <c r="T367" s="73"/>
      <c r="U367" s="25">
        <v>10</v>
      </c>
      <c r="V367" s="151"/>
      <c r="W367" s="146">
        <v>7</v>
      </c>
      <c r="X367" s="161">
        <v>1.2</v>
      </c>
      <c r="Y367" s="208"/>
      <c r="Z367" s="206"/>
    </row>
    <row r="368" spans="2:26" ht="100.5" customHeight="1" x14ac:dyDescent="0.25">
      <c r="B368" s="260"/>
      <c r="C368" s="225"/>
      <c r="D368" s="247"/>
      <c r="E368" s="225"/>
      <c r="F368" s="225"/>
      <c r="G368" s="268"/>
      <c r="H368" s="277"/>
      <c r="I368" s="110"/>
      <c r="J368" s="227"/>
      <c r="K368" s="285"/>
      <c r="L368" s="111"/>
      <c r="M368" s="60"/>
      <c r="N368" s="79" t="s">
        <v>34</v>
      </c>
      <c r="O368" s="48"/>
      <c r="P368" s="48" t="s">
        <v>366</v>
      </c>
      <c r="Q368" s="48" t="s">
        <v>41</v>
      </c>
      <c r="R368" s="48">
        <v>1</v>
      </c>
      <c r="S368" s="80" t="s">
        <v>370</v>
      </c>
      <c r="T368" s="73"/>
      <c r="U368" s="25">
        <v>10</v>
      </c>
      <c r="V368" s="151"/>
      <c r="W368" s="146" t="s">
        <v>673</v>
      </c>
      <c r="X368" s="156">
        <v>1</v>
      </c>
      <c r="Y368" s="208"/>
      <c r="Z368" s="206"/>
    </row>
    <row r="369" spans="2:26" ht="113.25" customHeight="1" x14ac:dyDescent="0.25">
      <c r="B369" s="260"/>
      <c r="C369" s="225"/>
      <c r="D369" s="247"/>
      <c r="E369" s="225"/>
      <c r="F369" s="225"/>
      <c r="G369" s="268"/>
      <c r="H369" s="277"/>
      <c r="I369" s="110"/>
      <c r="J369" s="227"/>
      <c r="K369" s="285"/>
      <c r="L369" s="111"/>
      <c r="M369" s="60"/>
      <c r="N369" s="79" t="s">
        <v>34</v>
      </c>
      <c r="O369" s="48"/>
      <c r="P369" s="48" t="s">
        <v>366</v>
      </c>
      <c r="Q369" s="48" t="s">
        <v>399</v>
      </c>
      <c r="R369" s="48">
        <v>3</v>
      </c>
      <c r="S369" s="80" t="s">
        <v>400</v>
      </c>
      <c r="T369" s="73"/>
      <c r="U369" s="25">
        <v>10</v>
      </c>
      <c r="V369" s="151"/>
      <c r="W369" s="146">
        <v>1</v>
      </c>
      <c r="X369" s="156">
        <v>1</v>
      </c>
      <c r="Y369" s="208"/>
      <c r="Z369" s="206"/>
    </row>
    <row r="370" spans="2:26" ht="113.25" customHeight="1" x14ac:dyDescent="0.25">
      <c r="B370" s="260"/>
      <c r="C370" s="225"/>
      <c r="D370" s="247"/>
      <c r="E370" s="225"/>
      <c r="F370" s="225"/>
      <c r="G370" s="268"/>
      <c r="H370" s="277"/>
      <c r="I370" s="110"/>
      <c r="J370" s="227"/>
      <c r="K370" s="285"/>
      <c r="L370" s="111"/>
      <c r="M370" s="60"/>
      <c r="N370" s="79" t="s">
        <v>34</v>
      </c>
      <c r="O370" s="48"/>
      <c r="P370" s="48" t="s">
        <v>366</v>
      </c>
      <c r="Q370" s="48" t="s">
        <v>401</v>
      </c>
      <c r="R370" s="48">
        <v>9</v>
      </c>
      <c r="S370" s="80" t="s">
        <v>402</v>
      </c>
      <c r="T370" s="73"/>
      <c r="U370" s="25">
        <v>20</v>
      </c>
      <c r="V370" s="151"/>
      <c r="W370" s="146" t="s">
        <v>673</v>
      </c>
      <c r="X370" s="156">
        <v>1</v>
      </c>
      <c r="Y370" s="208"/>
      <c r="Z370" s="206"/>
    </row>
    <row r="371" spans="2:26" ht="113.25" customHeight="1" x14ac:dyDescent="0.25">
      <c r="B371" s="260"/>
      <c r="C371" s="225"/>
      <c r="D371" s="247"/>
      <c r="E371" s="225"/>
      <c r="F371" s="225"/>
      <c r="G371" s="268"/>
      <c r="H371" s="277"/>
      <c r="I371" s="110"/>
      <c r="J371" s="227"/>
      <c r="K371" s="285"/>
      <c r="L371" s="111"/>
      <c r="M371" s="60"/>
      <c r="N371" s="79" t="s">
        <v>34</v>
      </c>
      <c r="O371" s="48"/>
      <c r="P371" s="48" t="s">
        <v>366</v>
      </c>
      <c r="Q371" s="48" t="s">
        <v>403</v>
      </c>
      <c r="R371" s="48">
        <v>1</v>
      </c>
      <c r="S371" s="80" t="s">
        <v>404</v>
      </c>
      <c r="T371" s="73"/>
      <c r="U371" s="25">
        <v>10</v>
      </c>
      <c r="V371" s="151"/>
      <c r="W371" s="146" t="s">
        <v>673</v>
      </c>
      <c r="X371" s="156">
        <v>1</v>
      </c>
      <c r="Y371" s="208"/>
      <c r="Z371" s="206"/>
    </row>
    <row r="372" spans="2:26" ht="59.25" customHeight="1" x14ac:dyDescent="0.25">
      <c r="B372" s="260"/>
      <c r="C372" s="225"/>
      <c r="D372" s="247"/>
      <c r="E372" s="225"/>
      <c r="F372" s="225"/>
      <c r="G372" s="268"/>
      <c r="H372" s="277"/>
      <c r="I372" s="110"/>
      <c r="J372" s="228"/>
      <c r="K372" s="286"/>
      <c r="L372" s="111"/>
      <c r="M372" s="60">
        <v>1</v>
      </c>
      <c r="N372" s="79" t="s">
        <v>34</v>
      </c>
      <c r="O372" s="48"/>
      <c r="P372" s="48" t="s">
        <v>376</v>
      </c>
      <c r="Q372" s="48" t="s">
        <v>377</v>
      </c>
      <c r="R372" s="48">
        <v>1</v>
      </c>
      <c r="S372" s="80" t="s">
        <v>378</v>
      </c>
      <c r="T372" s="73"/>
      <c r="U372" s="25">
        <v>10</v>
      </c>
      <c r="V372" s="151"/>
      <c r="W372" s="145">
        <v>1</v>
      </c>
      <c r="X372" s="156">
        <v>1</v>
      </c>
      <c r="Y372" s="208"/>
      <c r="Z372" s="206"/>
    </row>
    <row r="373" spans="2:26" ht="98.25" customHeight="1" x14ac:dyDescent="0.25">
      <c r="B373" s="260"/>
      <c r="C373" s="225"/>
      <c r="D373" s="247"/>
      <c r="E373" s="225"/>
      <c r="F373" s="225"/>
      <c r="G373" s="268"/>
      <c r="H373" s="277"/>
      <c r="I373" s="110"/>
      <c r="J373" s="226" t="s">
        <v>405</v>
      </c>
      <c r="K373" s="284">
        <v>10</v>
      </c>
      <c r="L373" s="111"/>
      <c r="M373" s="60">
        <v>0.7</v>
      </c>
      <c r="N373" s="91" t="s">
        <v>171</v>
      </c>
      <c r="O373" s="10"/>
      <c r="P373" s="10" t="s">
        <v>171</v>
      </c>
      <c r="Q373" s="10" t="s">
        <v>406</v>
      </c>
      <c r="R373" s="10">
        <v>1</v>
      </c>
      <c r="S373" s="92" t="s">
        <v>756</v>
      </c>
      <c r="T373" s="76">
        <f>COUNTA(S373:S389)</f>
        <v>17</v>
      </c>
      <c r="U373" s="25">
        <v>45</v>
      </c>
      <c r="V373" s="133">
        <f>SUBTOTAL(9,U373:U389)</f>
        <v>100</v>
      </c>
      <c r="W373" s="146" t="s">
        <v>673</v>
      </c>
      <c r="X373" s="156">
        <v>1</v>
      </c>
      <c r="Y373" s="245">
        <f>AVERAGE(X373:X375)</f>
        <v>0.61111111111111105</v>
      </c>
      <c r="Z373" s="206">
        <f>+AVERAGE(Y373:Y383)</f>
        <v>0.30555555555555552</v>
      </c>
    </row>
    <row r="374" spans="2:26" ht="98.25" customHeight="1" x14ac:dyDescent="0.25">
      <c r="B374" s="260"/>
      <c r="C374" s="225"/>
      <c r="D374" s="247"/>
      <c r="E374" s="225"/>
      <c r="F374" s="225"/>
      <c r="G374" s="268"/>
      <c r="H374" s="277"/>
      <c r="I374" s="110"/>
      <c r="J374" s="227"/>
      <c r="K374" s="285"/>
      <c r="L374" s="111"/>
      <c r="M374" s="60">
        <v>0.4</v>
      </c>
      <c r="N374" s="91" t="s">
        <v>171</v>
      </c>
      <c r="O374" s="10"/>
      <c r="P374" s="10" t="s">
        <v>171</v>
      </c>
      <c r="Q374" s="10" t="s">
        <v>172</v>
      </c>
      <c r="R374" s="10">
        <v>33</v>
      </c>
      <c r="S374" s="92" t="s">
        <v>173</v>
      </c>
      <c r="T374" s="73"/>
      <c r="U374" s="25">
        <v>4</v>
      </c>
      <c r="V374" s="134"/>
      <c r="W374" s="146">
        <v>5</v>
      </c>
      <c r="X374" s="161">
        <v>0.83333333333333304</v>
      </c>
      <c r="Y374" s="245"/>
      <c r="Z374" s="206"/>
    </row>
    <row r="375" spans="2:26" ht="150.75" customHeight="1" x14ac:dyDescent="0.25">
      <c r="B375" s="260"/>
      <c r="C375" s="225"/>
      <c r="D375" s="247"/>
      <c r="E375" s="225"/>
      <c r="F375" s="225"/>
      <c r="G375" s="268"/>
      <c r="H375" s="277"/>
      <c r="I375" s="110"/>
      <c r="J375" s="227"/>
      <c r="K375" s="285"/>
      <c r="L375" s="111"/>
      <c r="M375" s="60">
        <v>0.7</v>
      </c>
      <c r="N375" s="10" t="s">
        <v>171</v>
      </c>
      <c r="O375" s="10"/>
      <c r="P375" s="10" t="s">
        <v>171</v>
      </c>
      <c r="Q375" s="10" t="s">
        <v>697</v>
      </c>
      <c r="R375" s="10">
        <v>1</v>
      </c>
      <c r="S375" s="10" t="s">
        <v>696</v>
      </c>
      <c r="T375" s="73"/>
      <c r="U375" s="25">
        <v>2</v>
      </c>
      <c r="V375" s="134"/>
      <c r="W375" s="103">
        <v>0</v>
      </c>
      <c r="X375" s="155">
        <v>0</v>
      </c>
      <c r="Y375" s="245"/>
      <c r="Z375" s="206"/>
    </row>
    <row r="376" spans="2:26" ht="98.25" hidden="1" customHeight="1" x14ac:dyDescent="0.25">
      <c r="B376" s="260"/>
      <c r="C376" s="225"/>
      <c r="D376" s="247"/>
      <c r="E376" s="225"/>
      <c r="F376" s="225"/>
      <c r="G376" s="268"/>
      <c r="H376" s="277"/>
      <c r="I376" s="110"/>
      <c r="J376" s="227"/>
      <c r="K376" s="285"/>
      <c r="L376" s="111"/>
      <c r="M376" s="60">
        <v>1</v>
      </c>
      <c r="N376" s="121" t="s">
        <v>171</v>
      </c>
      <c r="O376" s="122"/>
      <c r="P376" s="122" t="s">
        <v>171</v>
      </c>
      <c r="Q376" s="122" t="s">
        <v>407</v>
      </c>
      <c r="R376" s="122">
        <v>1</v>
      </c>
      <c r="S376" s="123" t="s">
        <v>408</v>
      </c>
      <c r="T376" s="73"/>
      <c r="U376" s="25">
        <v>10</v>
      </c>
      <c r="V376" s="134"/>
      <c r="W376" s="103"/>
      <c r="X376" s="155"/>
      <c r="Y376" s="173"/>
      <c r="Z376" s="206"/>
    </row>
    <row r="377" spans="2:26" ht="59.25" customHeight="1" x14ac:dyDescent="0.25">
      <c r="B377" s="260"/>
      <c r="C377" s="225"/>
      <c r="D377" s="247"/>
      <c r="E377" s="225"/>
      <c r="F377" s="225"/>
      <c r="G377" s="268"/>
      <c r="H377" s="277"/>
      <c r="I377" s="110"/>
      <c r="J377" s="227"/>
      <c r="K377" s="285"/>
      <c r="L377" s="111"/>
      <c r="M377" s="64">
        <v>2.8500000000000001E-2</v>
      </c>
      <c r="N377" s="77" t="s">
        <v>27</v>
      </c>
      <c r="O377" s="1"/>
      <c r="P377" s="1" t="s">
        <v>730</v>
      </c>
      <c r="Q377" s="1" t="s">
        <v>352</v>
      </c>
      <c r="R377" s="1">
        <v>0.9</v>
      </c>
      <c r="S377" s="78" t="s">
        <v>353</v>
      </c>
      <c r="T377" s="72"/>
      <c r="U377" s="25">
        <v>3</v>
      </c>
      <c r="V377" s="134"/>
      <c r="W377" s="103">
        <v>0</v>
      </c>
      <c r="X377" s="155">
        <v>0</v>
      </c>
      <c r="Y377" s="215">
        <f>AVERAGE(X377:X383)</f>
        <v>0</v>
      </c>
      <c r="Z377" s="206"/>
    </row>
    <row r="378" spans="2:26" ht="109.5" customHeight="1" x14ac:dyDescent="0.25">
      <c r="B378" s="260"/>
      <c r="C378" s="225"/>
      <c r="D378" s="247"/>
      <c r="E378" s="225"/>
      <c r="F378" s="225"/>
      <c r="G378" s="268"/>
      <c r="H378" s="277"/>
      <c r="I378" s="110"/>
      <c r="J378" s="227"/>
      <c r="K378" s="285"/>
      <c r="L378" s="111"/>
      <c r="M378" s="64">
        <v>2.5000000000000001E-2</v>
      </c>
      <c r="N378" s="77" t="s">
        <v>27</v>
      </c>
      <c r="O378" s="1"/>
      <c r="P378" s="1" t="s">
        <v>730</v>
      </c>
      <c r="Q378" s="1" t="s">
        <v>89</v>
      </c>
      <c r="R378" s="1">
        <v>0.8</v>
      </c>
      <c r="S378" s="78" t="s">
        <v>90</v>
      </c>
      <c r="T378" s="72"/>
      <c r="U378" s="25">
        <v>3</v>
      </c>
      <c r="V378" s="134"/>
      <c r="W378" s="103">
        <v>0</v>
      </c>
      <c r="X378" s="155">
        <v>0</v>
      </c>
      <c r="Y378" s="215"/>
      <c r="Z378" s="206"/>
    </row>
    <row r="379" spans="2:26" ht="111.75" customHeight="1" x14ac:dyDescent="0.25">
      <c r="B379" s="260"/>
      <c r="C379" s="225"/>
      <c r="D379" s="247"/>
      <c r="E379" s="225"/>
      <c r="F379" s="225"/>
      <c r="G379" s="268"/>
      <c r="H379" s="277"/>
      <c r="I379" s="110"/>
      <c r="J379" s="227"/>
      <c r="K379" s="285"/>
      <c r="L379" s="111"/>
      <c r="M379" s="64">
        <v>2.8500000000000001E-2</v>
      </c>
      <c r="N379" s="77" t="s">
        <v>27</v>
      </c>
      <c r="O379" s="1"/>
      <c r="P379" s="1" t="s">
        <v>730</v>
      </c>
      <c r="Q379" s="1" t="s">
        <v>92</v>
      </c>
      <c r="R379" s="1">
        <v>0.8</v>
      </c>
      <c r="S379" s="78" t="s">
        <v>93</v>
      </c>
      <c r="T379" s="72"/>
      <c r="U379" s="25">
        <v>3</v>
      </c>
      <c r="V379" s="134"/>
      <c r="W379" s="103">
        <v>0</v>
      </c>
      <c r="X379" s="155">
        <v>0</v>
      </c>
      <c r="Y379" s="215"/>
      <c r="Z379" s="206"/>
    </row>
    <row r="380" spans="2:26" ht="215.25" customHeight="1" x14ac:dyDescent="0.25">
      <c r="B380" s="260"/>
      <c r="C380" s="225"/>
      <c r="D380" s="247"/>
      <c r="E380" s="225"/>
      <c r="F380" s="225"/>
      <c r="G380" s="268"/>
      <c r="H380" s="277"/>
      <c r="I380" s="110"/>
      <c r="J380" s="227"/>
      <c r="K380" s="285"/>
      <c r="L380" s="111"/>
      <c r="M380" s="64">
        <v>2.8500000000000001E-2</v>
      </c>
      <c r="N380" s="77" t="s">
        <v>27</v>
      </c>
      <c r="O380" s="1"/>
      <c r="P380" s="1" t="s">
        <v>730</v>
      </c>
      <c r="Q380" s="1" t="s">
        <v>354</v>
      </c>
      <c r="R380" s="1">
        <v>0.9</v>
      </c>
      <c r="S380" s="78" t="s">
        <v>355</v>
      </c>
      <c r="T380" s="72"/>
      <c r="U380" s="25">
        <v>3</v>
      </c>
      <c r="V380" s="134"/>
      <c r="W380" s="103">
        <v>0</v>
      </c>
      <c r="X380" s="155">
        <v>0</v>
      </c>
      <c r="Y380" s="215"/>
      <c r="Z380" s="206"/>
    </row>
    <row r="381" spans="2:26" ht="79.5" customHeight="1" x14ac:dyDescent="0.25">
      <c r="B381" s="260"/>
      <c r="C381" s="225"/>
      <c r="D381" s="247"/>
      <c r="E381" s="225"/>
      <c r="F381" s="225"/>
      <c r="G381" s="268"/>
      <c r="H381" s="277"/>
      <c r="I381" s="110"/>
      <c r="J381" s="227"/>
      <c r="K381" s="285"/>
      <c r="L381" s="111"/>
      <c r="M381" s="64">
        <v>2.1399999999999999E-2</v>
      </c>
      <c r="N381" s="77" t="s">
        <v>27</v>
      </c>
      <c r="O381" s="1"/>
      <c r="P381" s="1" t="s">
        <v>730</v>
      </c>
      <c r="Q381" s="1" t="s">
        <v>99</v>
      </c>
      <c r="R381" s="51">
        <v>70</v>
      </c>
      <c r="S381" s="78" t="s">
        <v>100</v>
      </c>
      <c r="T381" s="72"/>
      <c r="U381" s="25">
        <v>3</v>
      </c>
      <c r="V381" s="134"/>
      <c r="W381" s="103">
        <v>0</v>
      </c>
      <c r="X381" s="155">
        <v>0</v>
      </c>
      <c r="Y381" s="215"/>
      <c r="Z381" s="206"/>
    </row>
    <row r="382" spans="2:26" ht="114.75" customHeight="1" x14ac:dyDescent="0.25">
      <c r="B382" s="260"/>
      <c r="C382" s="225"/>
      <c r="D382" s="247"/>
      <c r="E382" s="225"/>
      <c r="F382" s="225"/>
      <c r="G382" s="268"/>
      <c r="H382" s="277"/>
      <c r="I382" s="110"/>
      <c r="J382" s="227"/>
      <c r="K382" s="285"/>
      <c r="L382" s="111"/>
      <c r="M382" s="64">
        <v>2.8500000000000001E-2</v>
      </c>
      <c r="N382" s="77" t="s">
        <v>27</v>
      </c>
      <c r="O382" s="1"/>
      <c r="P382" s="1" t="s">
        <v>730</v>
      </c>
      <c r="Q382" s="1" t="s">
        <v>101</v>
      </c>
      <c r="R382" s="51">
        <v>5</v>
      </c>
      <c r="S382" s="78" t="s">
        <v>102</v>
      </c>
      <c r="T382" s="72"/>
      <c r="U382" s="25">
        <v>3</v>
      </c>
      <c r="V382" s="134"/>
      <c r="W382" s="103">
        <v>0</v>
      </c>
      <c r="X382" s="155">
        <v>0</v>
      </c>
      <c r="Y382" s="215"/>
      <c r="Z382" s="206"/>
    </row>
    <row r="383" spans="2:26" ht="62.25" customHeight="1" thickBot="1" x14ac:dyDescent="0.3">
      <c r="B383" s="260"/>
      <c r="C383" s="225"/>
      <c r="D383" s="247"/>
      <c r="E383" s="225"/>
      <c r="F383" s="225"/>
      <c r="G383" s="268"/>
      <c r="H383" s="277"/>
      <c r="I383" s="110"/>
      <c r="J383" s="227"/>
      <c r="K383" s="285"/>
      <c r="L383" s="111"/>
      <c r="M383" s="64">
        <v>3.5700000000000003E-2</v>
      </c>
      <c r="N383" s="77" t="s">
        <v>27</v>
      </c>
      <c r="O383" s="1"/>
      <c r="P383" s="1" t="s">
        <v>730</v>
      </c>
      <c r="Q383" s="1" t="s">
        <v>103</v>
      </c>
      <c r="R383" s="1">
        <v>0.8</v>
      </c>
      <c r="S383" s="78" t="s">
        <v>104</v>
      </c>
      <c r="T383" s="72"/>
      <c r="U383" s="25">
        <v>3</v>
      </c>
      <c r="V383" s="134"/>
      <c r="W383" s="103">
        <v>0</v>
      </c>
      <c r="X383" s="155">
        <v>0</v>
      </c>
      <c r="Y383" s="215"/>
      <c r="Z383" s="206"/>
    </row>
    <row r="384" spans="2:26" ht="62.25" hidden="1" customHeight="1" x14ac:dyDescent="0.25">
      <c r="B384" s="260"/>
      <c r="C384" s="225"/>
      <c r="D384" s="247"/>
      <c r="E384" s="225"/>
      <c r="F384" s="157"/>
      <c r="G384" s="268"/>
      <c r="H384" s="277"/>
      <c r="I384" s="110"/>
      <c r="J384" s="227"/>
      <c r="K384" s="285"/>
      <c r="L384" s="111"/>
      <c r="M384" s="60">
        <v>1</v>
      </c>
      <c r="N384" s="121" t="s">
        <v>107</v>
      </c>
      <c r="O384" s="122" t="s">
        <v>136</v>
      </c>
      <c r="P384" s="122" t="s">
        <v>740</v>
      </c>
      <c r="Q384" s="122" t="s">
        <v>41</v>
      </c>
      <c r="R384" s="122">
        <v>12</v>
      </c>
      <c r="S384" s="123" t="s">
        <v>409</v>
      </c>
      <c r="T384" s="73"/>
      <c r="U384" s="124">
        <v>3</v>
      </c>
      <c r="V384" s="134"/>
      <c r="W384" s="103"/>
      <c r="X384" s="141"/>
      <c r="Y384" s="168"/>
      <c r="Z384" s="155"/>
    </row>
    <row r="385" spans="2:26" ht="62.25" hidden="1" customHeight="1" x14ac:dyDescent="0.25">
      <c r="B385" s="260"/>
      <c r="C385" s="225"/>
      <c r="D385" s="247"/>
      <c r="E385" s="225"/>
      <c r="F385" s="157"/>
      <c r="G385" s="268"/>
      <c r="H385" s="277"/>
      <c r="I385" s="110"/>
      <c r="J385" s="227"/>
      <c r="K385" s="285"/>
      <c r="L385" s="111"/>
      <c r="M385" s="60">
        <v>1</v>
      </c>
      <c r="N385" s="121" t="s">
        <v>107</v>
      </c>
      <c r="O385" s="122" t="s">
        <v>136</v>
      </c>
      <c r="P385" s="122" t="s">
        <v>740</v>
      </c>
      <c r="Q385" s="122" t="s">
        <v>41</v>
      </c>
      <c r="R385" s="122">
        <v>12</v>
      </c>
      <c r="S385" s="123" t="s">
        <v>410</v>
      </c>
      <c r="T385" s="73"/>
      <c r="U385" s="124">
        <v>3</v>
      </c>
      <c r="V385" s="134"/>
      <c r="W385" s="103"/>
      <c r="X385" s="141"/>
      <c r="Y385" s="168"/>
      <c r="Z385" s="155"/>
    </row>
    <row r="386" spans="2:26" ht="62.25" hidden="1" customHeight="1" x14ac:dyDescent="0.25">
      <c r="B386" s="260"/>
      <c r="C386" s="225"/>
      <c r="D386" s="247"/>
      <c r="E386" s="225"/>
      <c r="F386" s="157"/>
      <c r="G386" s="268"/>
      <c r="H386" s="277"/>
      <c r="I386" s="110"/>
      <c r="J386" s="227"/>
      <c r="K386" s="285"/>
      <c r="L386" s="111"/>
      <c r="M386" s="60">
        <v>0.5</v>
      </c>
      <c r="N386" s="121" t="s">
        <v>107</v>
      </c>
      <c r="O386" s="122" t="s">
        <v>136</v>
      </c>
      <c r="P386" s="122" t="s">
        <v>740</v>
      </c>
      <c r="Q386" s="122" t="s">
        <v>41</v>
      </c>
      <c r="R386" s="122">
        <v>4</v>
      </c>
      <c r="S386" s="123" t="s">
        <v>380</v>
      </c>
      <c r="T386" s="73"/>
      <c r="U386" s="124">
        <v>3</v>
      </c>
      <c r="V386" s="134"/>
      <c r="W386" s="103"/>
      <c r="X386" s="141"/>
      <c r="Y386" s="168"/>
      <c r="Z386" s="155"/>
    </row>
    <row r="387" spans="2:26" ht="62.25" hidden="1" customHeight="1" x14ac:dyDescent="0.25">
      <c r="B387" s="260"/>
      <c r="C387" s="225"/>
      <c r="D387" s="247"/>
      <c r="E387" s="225"/>
      <c r="F387" s="157"/>
      <c r="G387" s="268"/>
      <c r="H387" s="277"/>
      <c r="I387" s="110"/>
      <c r="J387" s="227"/>
      <c r="K387" s="285"/>
      <c r="L387" s="111"/>
      <c r="M387" s="60">
        <v>1</v>
      </c>
      <c r="N387" s="121" t="s">
        <v>107</v>
      </c>
      <c r="O387" s="122" t="s">
        <v>192</v>
      </c>
      <c r="P387" s="122" t="s">
        <v>740</v>
      </c>
      <c r="Q387" s="122" t="s">
        <v>137</v>
      </c>
      <c r="R387" s="122">
        <v>12</v>
      </c>
      <c r="S387" s="123" t="s">
        <v>411</v>
      </c>
      <c r="T387" s="73"/>
      <c r="U387" s="124">
        <v>3</v>
      </c>
      <c r="V387" s="134"/>
      <c r="W387" s="103"/>
      <c r="X387" s="141"/>
      <c r="Y387" s="168"/>
      <c r="Z387" s="155"/>
    </row>
    <row r="388" spans="2:26" ht="62.25" hidden="1" customHeight="1" x14ac:dyDescent="0.25">
      <c r="B388" s="260"/>
      <c r="C388" s="225"/>
      <c r="D388" s="247"/>
      <c r="E388" s="225"/>
      <c r="F388" s="157"/>
      <c r="G388" s="268"/>
      <c r="H388" s="277"/>
      <c r="I388" s="110"/>
      <c r="J388" s="227"/>
      <c r="K388" s="285"/>
      <c r="L388" s="111"/>
      <c r="M388" s="60">
        <v>1</v>
      </c>
      <c r="N388" s="121" t="s">
        <v>107</v>
      </c>
      <c r="O388" s="122"/>
      <c r="P388" s="122" t="s">
        <v>740</v>
      </c>
      <c r="Q388" s="122" t="s">
        <v>41</v>
      </c>
      <c r="R388" s="122">
        <v>52</v>
      </c>
      <c r="S388" s="123" t="s">
        <v>412</v>
      </c>
      <c r="T388" s="73"/>
      <c r="U388" s="124">
        <v>3</v>
      </c>
      <c r="V388" s="134"/>
      <c r="W388" s="103"/>
      <c r="X388" s="141"/>
      <c r="Y388" s="168"/>
      <c r="Z388" s="155"/>
    </row>
    <row r="389" spans="2:26" ht="83.25" hidden="1" customHeight="1" thickBot="1" x14ac:dyDescent="0.3">
      <c r="B389" s="261"/>
      <c r="C389" s="255"/>
      <c r="D389" s="256"/>
      <c r="E389" s="255"/>
      <c r="F389" s="164"/>
      <c r="G389" s="269"/>
      <c r="H389" s="278"/>
      <c r="I389" s="110"/>
      <c r="J389" s="228"/>
      <c r="K389" s="286"/>
      <c r="L389" s="111"/>
      <c r="M389" s="60">
        <v>1</v>
      </c>
      <c r="N389" s="121" t="s">
        <v>107</v>
      </c>
      <c r="O389" s="122"/>
      <c r="P389" s="122" t="s">
        <v>385</v>
      </c>
      <c r="Q389" s="122" t="s">
        <v>413</v>
      </c>
      <c r="R389" s="122">
        <v>117</v>
      </c>
      <c r="S389" s="123" t="s">
        <v>414</v>
      </c>
      <c r="T389" s="73"/>
      <c r="U389" s="124">
        <v>3</v>
      </c>
      <c r="V389" s="134"/>
      <c r="W389" s="103"/>
      <c r="X389" s="141"/>
      <c r="Y389" s="168"/>
      <c r="Z389" s="155"/>
    </row>
    <row r="390" spans="2:26" ht="90" customHeight="1" x14ac:dyDescent="0.25">
      <c r="B390" s="257" t="s">
        <v>415</v>
      </c>
      <c r="C390" s="212" t="s">
        <v>416</v>
      </c>
      <c r="D390" s="212" t="s">
        <v>417</v>
      </c>
      <c r="E390" s="212" t="s">
        <v>418</v>
      </c>
      <c r="F390" s="212" t="s">
        <v>419</v>
      </c>
      <c r="G390" s="271" t="s">
        <v>420</v>
      </c>
      <c r="H390" s="279">
        <v>10</v>
      </c>
      <c r="I390" s="110"/>
      <c r="J390" s="226" t="s">
        <v>421</v>
      </c>
      <c r="K390" s="284">
        <v>20</v>
      </c>
      <c r="L390" s="24">
        <f>SUBTOTAL(9,K390:K463)</f>
        <v>100</v>
      </c>
      <c r="M390" s="60">
        <v>0.3</v>
      </c>
      <c r="N390" s="94" t="s">
        <v>171</v>
      </c>
      <c r="O390" s="55"/>
      <c r="P390" s="55" t="s">
        <v>171</v>
      </c>
      <c r="Q390" s="55" t="s">
        <v>406</v>
      </c>
      <c r="R390" s="56">
        <v>1</v>
      </c>
      <c r="S390" s="95" t="s">
        <v>756</v>
      </c>
      <c r="T390" s="76">
        <f>COUNTA(S390:S415)</f>
        <v>26</v>
      </c>
      <c r="U390" s="34">
        <v>5</v>
      </c>
      <c r="V390" s="133">
        <f>SUBTOTAL(9,U390:U415)</f>
        <v>100</v>
      </c>
      <c r="W390" s="146" t="s">
        <v>673</v>
      </c>
      <c r="X390" s="156">
        <v>1</v>
      </c>
      <c r="Y390" s="246">
        <f>AVERAGE(X390:X394)</f>
        <v>0.93960784313725476</v>
      </c>
      <c r="Z390" s="206">
        <f>+AVERAGE(Y390:Y415)</f>
        <v>0.60514652589240836</v>
      </c>
    </row>
    <row r="391" spans="2:26" ht="90" customHeight="1" x14ac:dyDescent="0.25">
      <c r="B391" s="258"/>
      <c r="C391" s="213"/>
      <c r="D391" s="213"/>
      <c r="E391" s="213"/>
      <c r="F391" s="213"/>
      <c r="G391" s="268"/>
      <c r="H391" s="280"/>
      <c r="I391" s="110"/>
      <c r="J391" s="227"/>
      <c r="K391" s="285"/>
      <c r="L391" s="111"/>
      <c r="M391" s="60">
        <v>0.3</v>
      </c>
      <c r="N391" s="94" t="s">
        <v>171</v>
      </c>
      <c r="O391" s="55"/>
      <c r="P391" s="55" t="s">
        <v>171</v>
      </c>
      <c r="Q391" s="55" t="s">
        <v>333</v>
      </c>
      <c r="R391" s="56">
        <v>1</v>
      </c>
      <c r="S391" s="95" t="s">
        <v>422</v>
      </c>
      <c r="T391" s="73"/>
      <c r="U391" s="34">
        <v>3</v>
      </c>
      <c r="V391" s="134"/>
      <c r="W391" s="103" t="s">
        <v>673</v>
      </c>
      <c r="X391" s="156">
        <v>1</v>
      </c>
      <c r="Y391" s="246"/>
      <c r="Z391" s="206"/>
    </row>
    <row r="392" spans="2:26" ht="90" customHeight="1" x14ac:dyDescent="0.25">
      <c r="B392" s="258"/>
      <c r="C392" s="213"/>
      <c r="D392" s="213"/>
      <c r="E392" s="213"/>
      <c r="F392" s="213"/>
      <c r="G392" s="268"/>
      <c r="H392" s="280"/>
      <c r="I392" s="110"/>
      <c r="J392" s="227"/>
      <c r="K392" s="285"/>
      <c r="L392" s="111"/>
      <c r="M392" s="60">
        <v>0.1</v>
      </c>
      <c r="N392" s="94" t="s">
        <v>171</v>
      </c>
      <c r="O392" s="55"/>
      <c r="P392" s="55" t="s">
        <v>171</v>
      </c>
      <c r="Q392" s="55" t="s">
        <v>172</v>
      </c>
      <c r="R392" s="56">
        <v>33</v>
      </c>
      <c r="S392" s="95" t="s">
        <v>173</v>
      </c>
      <c r="T392" s="73"/>
      <c r="U392" s="34">
        <v>5</v>
      </c>
      <c r="V392" s="134"/>
      <c r="W392" s="146">
        <v>5</v>
      </c>
      <c r="X392" s="161">
        <v>0.83333333333333304</v>
      </c>
      <c r="Y392" s="246"/>
      <c r="Z392" s="206"/>
    </row>
    <row r="393" spans="2:26" ht="90" customHeight="1" x14ac:dyDescent="0.25">
      <c r="B393" s="258"/>
      <c r="C393" s="213"/>
      <c r="D393" s="213"/>
      <c r="E393" s="213"/>
      <c r="F393" s="213"/>
      <c r="G393" s="268"/>
      <c r="H393" s="280"/>
      <c r="I393" s="110"/>
      <c r="J393" s="227"/>
      <c r="K393" s="285"/>
      <c r="L393" s="111"/>
      <c r="M393" s="60">
        <v>0.5</v>
      </c>
      <c r="N393" s="94" t="s">
        <v>171</v>
      </c>
      <c r="O393" s="55"/>
      <c r="P393" s="55" t="s">
        <v>171</v>
      </c>
      <c r="Q393" s="55" t="s">
        <v>423</v>
      </c>
      <c r="R393" s="56">
        <v>2</v>
      </c>
      <c r="S393" s="95" t="s">
        <v>453</v>
      </c>
      <c r="T393" s="73"/>
      <c r="U393" s="34">
        <v>3</v>
      </c>
      <c r="V393" s="134"/>
      <c r="W393" s="103">
        <v>1</v>
      </c>
      <c r="X393" s="156">
        <v>1.1000000000000001</v>
      </c>
      <c r="Y393" s="246"/>
      <c r="Z393" s="206"/>
    </row>
    <row r="394" spans="2:26" ht="62.25" customHeight="1" x14ac:dyDescent="0.25">
      <c r="B394" s="258"/>
      <c r="C394" s="213"/>
      <c r="D394" s="213"/>
      <c r="E394" s="213"/>
      <c r="F394" s="213"/>
      <c r="G394" s="268"/>
      <c r="H394" s="280"/>
      <c r="I394" s="110"/>
      <c r="J394" s="227"/>
      <c r="K394" s="285"/>
      <c r="L394" s="111"/>
      <c r="M394" s="60">
        <v>0.3</v>
      </c>
      <c r="N394" s="94" t="s">
        <v>171</v>
      </c>
      <c r="O394" s="55"/>
      <c r="P394" s="55" t="s">
        <v>171</v>
      </c>
      <c r="Q394" s="55" t="s">
        <v>423</v>
      </c>
      <c r="R394" s="56">
        <v>65</v>
      </c>
      <c r="S394" s="95" t="s">
        <v>424</v>
      </c>
      <c r="T394" s="73"/>
      <c r="U394" s="34">
        <v>5</v>
      </c>
      <c r="V394" s="134"/>
      <c r="W394" s="145">
        <v>13</v>
      </c>
      <c r="X394" s="154">
        <v>0.76470588235294101</v>
      </c>
      <c r="Y394" s="246"/>
      <c r="Z394" s="206"/>
    </row>
    <row r="395" spans="2:26" ht="301.5" customHeight="1" x14ac:dyDescent="0.25">
      <c r="B395" s="258"/>
      <c r="C395" s="213"/>
      <c r="D395" s="213"/>
      <c r="E395" s="213"/>
      <c r="F395" s="213"/>
      <c r="G395" s="268"/>
      <c r="H395" s="280"/>
      <c r="I395" s="110"/>
      <c r="J395" s="227"/>
      <c r="K395" s="285"/>
      <c r="L395" s="111"/>
      <c r="M395" s="67">
        <v>1</v>
      </c>
      <c r="N395" s="77" t="s">
        <v>27</v>
      </c>
      <c r="O395" s="1"/>
      <c r="P395" s="1" t="s">
        <v>28</v>
      </c>
      <c r="Q395" s="1" t="s">
        <v>425</v>
      </c>
      <c r="R395" s="144">
        <v>3</v>
      </c>
      <c r="S395" s="78" t="s">
        <v>426</v>
      </c>
      <c r="T395" s="72"/>
      <c r="U395" s="34">
        <v>5</v>
      </c>
      <c r="V395" s="134"/>
      <c r="W395" s="145">
        <v>0</v>
      </c>
      <c r="X395" s="155">
        <v>0</v>
      </c>
      <c r="Y395" s="215">
        <f>AVERAGE(X395:X398)</f>
        <v>0.49980000000000052</v>
      </c>
      <c r="Z395" s="206"/>
    </row>
    <row r="396" spans="2:26" ht="301.5" customHeight="1" x14ac:dyDescent="0.25">
      <c r="B396" s="258"/>
      <c r="C396" s="213"/>
      <c r="D396" s="213"/>
      <c r="E396" s="213"/>
      <c r="F396" s="213"/>
      <c r="G396" s="268"/>
      <c r="H396" s="280"/>
      <c r="I396" s="110"/>
      <c r="J396" s="227"/>
      <c r="K396" s="285"/>
      <c r="L396" s="111"/>
      <c r="M396" s="67"/>
      <c r="N396" s="77" t="s">
        <v>27</v>
      </c>
      <c r="O396" s="1"/>
      <c r="P396" s="1" t="s">
        <v>31</v>
      </c>
      <c r="Q396" s="1" t="s">
        <v>639</v>
      </c>
      <c r="R396" s="150">
        <v>1</v>
      </c>
      <c r="S396" s="78" t="s">
        <v>702</v>
      </c>
      <c r="T396" s="72"/>
      <c r="U396" s="34"/>
      <c r="V396" s="134"/>
      <c r="W396" s="145">
        <v>0.24990000000000001</v>
      </c>
      <c r="X396" s="154">
        <v>0.99960000000000104</v>
      </c>
      <c r="Y396" s="215"/>
      <c r="Z396" s="206"/>
    </row>
    <row r="397" spans="2:26" ht="189.75" customHeight="1" x14ac:dyDescent="0.25">
      <c r="B397" s="258"/>
      <c r="C397" s="213"/>
      <c r="D397" s="213"/>
      <c r="E397" s="213"/>
      <c r="F397" s="213"/>
      <c r="G397" s="268"/>
      <c r="H397" s="280"/>
      <c r="I397" s="110"/>
      <c r="J397" s="227"/>
      <c r="K397" s="285"/>
      <c r="L397" s="111"/>
      <c r="M397" s="67">
        <v>0.04</v>
      </c>
      <c r="N397" s="77" t="s">
        <v>27</v>
      </c>
      <c r="O397" s="1"/>
      <c r="P397" s="1" t="s">
        <v>730</v>
      </c>
      <c r="Q397" s="1" t="s">
        <v>427</v>
      </c>
      <c r="R397" s="1">
        <v>1</v>
      </c>
      <c r="S397" s="78" t="s">
        <v>428</v>
      </c>
      <c r="T397" s="72"/>
      <c r="U397" s="34">
        <v>5</v>
      </c>
      <c r="V397" s="134"/>
      <c r="W397" s="145">
        <v>0.24990000000000001</v>
      </c>
      <c r="X397" s="154">
        <v>0.99960000000000104</v>
      </c>
      <c r="Y397" s="215"/>
      <c r="Z397" s="206"/>
    </row>
    <row r="398" spans="2:26" ht="92.25" customHeight="1" x14ac:dyDescent="0.25">
      <c r="B398" s="258"/>
      <c r="C398" s="213"/>
      <c r="D398" s="213"/>
      <c r="E398" s="213"/>
      <c r="F398" s="213"/>
      <c r="G398" s="268"/>
      <c r="H398" s="280"/>
      <c r="I398" s="110"/>
      <c r="J398" s="227"/>
      <c r="K398" s="285"/>
      <c r="L398" s="111"/>
      <c r="M398" s="67">
        <v>0.05</v>
      </c>
      <c r="N398" s="77" t="s">
        <v>27</v>
      </c>
      <c r="O398" s="1"/>
      <c r="P398" s="1" t="s">
        <v>730</v>
      </c>
      <c r="Q398" s="1" t="s">
        <v>99</v>
      </c>
      <c r="R398" s="51">
        <v>70</v>
      </c>
      <c r="S398" s="78" t="s">
        <v>100</v>
      </c>
      <c r="T398" s="72"/>
      <c r="U398" s="34">
        <v>5</v>
      </c>
      <c r="V398" s="134"/>
      <c r="W398" s="145">
        <v>0</v>
      </c>
      <c r="X398" s="155">
        <v>0</v>
      </c>
      <c r="Y398" s="215"/>
      <c r="Z398" s="206"/>
    </row>
    <row r="399" spans="2:26" ht="165" customHeight="1" x14ac:dyDescent="0.25">
      <c r="B399" s="258"/>
      <c r="C399" s="213"/>
      <c r="D399" s="213"/>
      <c r="E399" s="213"/>
      <c r="F399" s="213"/>
      <c r="G399" s="268"/>
      <c r="H399" s="280"/>
      <c r="I399" s="110"/>
      <c r="J399" s="227"/>
      <c r="K399" s="285"/>
      <c r="L399" s="111"/>
      <c r="M399" s="68">
        <v>0.04</v>
      </c>
      <c r="N399" s="87" t="s">
        <v>122</v>
      </c>
      <c r="O399" s="52"/>
      <c r="P399" s="52" t="s">
        <v>123</v>
      </c>
      <c r="Q399" s="52" t="s">
        <v>124</v>
      </c>
      <c r="R399" s="53">
        <v>1</v>
      </c>
      <c r="S399" s="88" t="s">
        <v>429</v>
      </c>
      <c r="T399" s="73"/>
      <c r="U399" s="34">
        <v>5</v>
      </c>
      <c r="V399" s="134"/>
      <c r="W399" s="145">
        <v>0</v>
      </c>
      <c r="X399" s="155">
        <v>0</v>
      </c>
      <c r="Y399" s="172">
        <f>AVERAGE(X399)</f>
        <v>0</v>
      </c>
      <c r="Z399" s="206"/>
    </row>
    <row r="400" spans="2:26" ht="78" customHeight="1" x14ac:dyDescent="0.25">
      <c r="B400" s="258"/>
      <c r="C400" s="213"/>
      <c r="D400" s="213"/>
      <c r="E400" s="213"/>
      <c r="F400" s="213"/>
      <c r="G400" s="268"/>
      <c r="H400" s="280"/>
      <c r="I400" s="110"/>
      <c r="J400" s="227"/>
      <c r="K400" s="285"/>
      <c r="L400" s="111"/>
      <c r="M400" s="60">
        <v>0.2</v>
      </c>
      <c r="N400" s="79" t="s">
        <v>34</v>
      </c>
      <c r="O400" s="48"/>
      <c r="P400" s="48" t="s">
        <v>721</v>
      </c>
      <c r="Q400" s="48" t="s">
        <v>41</v>
      </c>
      <c r="R400" s="48">
        <v>12</v>
      </c>
      <c r="S400" s="80" t="s">
        <v>430</v>
      </c>
      <c r="T400" s="73"/>
      <c r="U400" s="34">
        <v>5</v>
      </c>
      <c r="V400" s="134"/>
      <c r="W400" s="145">
        <v>3</v>
      </c>
      <c r="X400" s="162">
        <v>1</v>
      </c>
      <c r="Y400" s="209">
        <f>AVERAGE(X400:X412)</f>
        <v>0.96410256410256412</v>
      </c>
      <c r="Z400" s="206"/>
    </row>
    <row r="401" spans="2:26" ht="78.75" hidden="1" customHeight="1" x14ac:dyDescent="0.25">
      <c r="B401" s="258"/>
      <c r="C401" s="213"/>
      <c r="D401" s="213"/>
      <c r="E401" s="213"/>
      <c r="F401" s="213"/>
      <c r="G401" s="268"/>
      <c r="H401" s="280"/>
      <c r="I401" s="110"/>
      <c r="J401" s="227"/>
      <c r="K401" s="285"/>
      <c r="L401" s="111"/>
      <c r="M401" s="60">
        <v>0.2</v>
      </c>
      <c r="N401" s="121" t="s">
        <v>34</v>
      </c>
      <c r="O401" s="122"/>
      <c r="P401" s="122" t="s">
        <v>721</v>
      </c>
      <c r="Q401" s="122" t="s">
        <v>41</v>
      </c>
      <c r="R401" s="122">
        <v>4</v>
      </c>
      <c r="S401" s="123" t="s">
        <v>431</v>
      </c>
      <c r="T401" s="73"/>
      <c r="U401" s="34">
        <v>5</v>
      </c>
      <c r="V401" s="134"/>
      <c r="W401" s="145"/>
      <c r="X401" s="162">
        <v>1</v>
      </c>
      <c r="Y401" s="209"/>
      <c r="Z401" s="206"/>
    </row>
    <row r="402" spans="2:26" ht="121.5" customHeight="1" x14ac:dyDescent="0.25">
      <c r="B402" s="258"/>
      <c r="C402" s="213"/>
      <c r="D402" s="213"/>
      <c r="E402" s="213"/>
      <c r="F402" s="213"/>
      <c r="G402" s="268"/>
      <c r="H402" s="280"/>
      <c r="I402" s="110"/>
      <c r="J402" s="227"/>
      <c r="K402" s="285"/>
      <c r="L402" s="111"/>
      <c r="M402" s="60">
        <v>0.2</v>
      </c>
      <c r="N402" s="79" t="s">
        <v>34</v>
      </c>
      <c r="O402" s="48"/>
      <c r="P402" s="48" t="s">
        <v>721</v>
      </c>
      <c r="Q402" s="48" t="s">
        <v>41</v>
      </c>
      <c r="R402" s="48">
        <v>12</v>
      </c>
      <c r="S402" s="80" t="s">
        <v>432</v>
      </c>
      <c r="T402" s="73"/>
      <c r="U402" s="34">
        <v>5</v>
      </c>
      <c r="V402" s="134"/>
      <c r="W402" s="145">
        <v>3</v>
      </c>
      <c r="X402" s="162">
        <v>1</v>
      </c>
      <c r="Y402" s="209"/>
      <c r="Z402" s="206"/>
    </row>
    <row r="403" spans="2:26" ht="121.5" customHeight="1" x14ac:dyDescent="0.25">
      <c r="B403" s="258"/>
      <c r="C403" s="213"/>
      <c r="D403" s="213"/>
      <c r="E403" s="213"/>
      <c r="F403" s="213"/>
      <c r="G403" s="268"/>
      <c r="H403" s="280"/>
      <c r="I403" s="110"/>
      <c r="J403" s="227"/>
      <c r="K403" s="285"/>
      <c r="L403" s="111"/>
      <c r="M403" s="60">
        <v>0.2</v>
      </c>
      <c r="N403" s="79" t="s">
        <v>34</v>
      </c>
      <c r="O403" s="48"/>
      <c r="P403" s="48" t="s">
        <v>721</v>
      </c>
      <c r="Q403" s="48" t="s">
        <v>41</v>
      </c>
      <c r="R403" s="48">
        <v>12</v>
      </c>
      <c r="S403" s="80" t="s">
        <v>433</v>
      </c>
      <c r="T403" s="73"/>
      <c r="U403" s="34">
        <v>3</v>
      </c>
      <c r="V403" s="134"/>
      <c r="W403" s="145">
        <v>3</v>
      </c>
      <c r="X403" s="162">
        <v>1</v>
      </c>
      <c r="Y403" s="209"/>
      <c r="Z403" s="206"/>
    </row>
    <row r="404" spans="2:26" ht="121.5" customHeight="1" x14ac:dyDescent="0.25">
      <c r="B404" s="258"/>
      <c r="C404" s="213"/>
      <c r="D404" s="213"/>
      <c r="E404" s="213"/>
      <c r="F404" s="213"/>
      <c r="G404" s="268"/>
      <c r="H404" s="280"/>
      <c r="I404" s="110"/>
      <c r="J404" s="227"/>
      <c r="K404" s="285"/>
      <c r="L404" s="111"/>
      <c r="M404" s="60">
        <v>0.2</v>
      </c>
      <c r="N404" s="79" t="s">
        <v>34</v>
      </c>
      <c r="O404" s="48"/>
      <c r="P404" s="48" t="s">
        <v>721</v>
      </c>
      <c r="Q404" s="48" t="s">
        <v>434</v>
      </c>
      <c r="R404" s="48">
        <v>3</v>
      </c>
      <c r="S404" s="80" t="s">
        <v>435</v>
      </c>
      <c r="T404" s="73"/>
      <c r="U404" s="34">
        <v>2</v>
      </c>
      <c r="V404" s="134"/>
      <c r="W404" s="145">
        <v>2</v>
      </c>
      <c r="X404" s="156">
        <v>1.2</v>
      </c>
      <c r="Y404" s="209"/>
      <c r="Z404" s="206"/>
    </row>
    <row r="405" spans="2:26" ht="121.5" customHeight="1" x14ac:dyDescent="0.25">
      <c r="B405" s="258"/>
      <c r="C405" s="213"/>
      <c r="D405" s="213"/>
      <c r="E405" s="213"/>
      <c r="F405" s="213"/>
      <c r="G405" s="268"/>
      <c r="H405" s="280"/>
      <c r="I405" s="110"/>
      <c r="J405" s="227"/>
      <c r="K405" s="285"/>
      <c r="L405" s="111"/>
      <c r="M405" s="60">
        <v>0.1</v>
      </c>
      <c r="N405" s="79" t="s">
        <v>34</v>
      </c>
      <c r="O405" s="48"/>
      <c r="P405" s="48" t="s">
        <v>356</v>
      </c>
      <c r="Q405" s="48" t="s">
        <v>436</v>
      </c>
      <c r="R405" s="48">
        <v>20</v>
      </c>
      <c r="S405" s="80" t="s">
        <v>437</v>
      </c>
      <c r="T405" s="73"/>
      <c r="U405" s="34">
        <v>2</v>
      </c>
      <c r="V405" s="134"/>
      <c r="W405" s="145" t="s">
        <v>673</v>
      </c>
      <c r="X405" s="162">
        <v>1</v>
      </c>
      <c r="Y405" s="209"/>
      <c r="Z405" s="206"/>
    </row>
    <row r="406" spans="2:26" ht="121.5" customHeight="1" x14ac:dyDescent="0.25">
      <c r="B406" s="258"/>
      <c r="C406" s="213"/>
      <c r="D406" s="213"/>
      <c r="E406" s="213"/>
      <c r="F406" s="213"/>
      <c r="G406" s="268"/>
      <c r="H406" s="280"/>
      <c r="I406" s="110"/>
      <c r="J406" s="227"/>
      <c r="K406" s="285"/>
      <c r="L406" s="111"/>
      <c r="M406" s="60">
        <v>0.2</v>
      </c>
      <c r="N406" s="79" t="s">
        <v>34</v>
      </c>
      <c r="O406" s="48"/>
      <c r="P406" s="48" t="s">
        <v>356</v>
      </c>
      <c r="Q406" s="48" t="s">
        <v>41</v>
      </c>
      <c r="R406" s="48">
        <v>4</v>
      </c>
      <c r="S406" s="80" t="s">
        <v>438</v>
      </c>
      <c r="T406" s="73"/>
      <c r="U406" s="34">
        <v>5</v>
      </c>
      <c r="V406" s="134"/>
      <c r="W406" s="145">
        <v>1</v>
      </c>
      <c r="X406" s="154">
        <v>0.33333333333333298</v>
      </c>
      <c r="Y406" s="209"/>
      <c r="Z406" s="206"/>
    </row>
    <row r="407" spans="2:26" ht="121.5" customHeight="1" x14ac:dyDescent="0.25">
      <c r="B407" s="258"/>
      <c r="C407" s="213"/>
      <c r="D407" s="213" t="s">
        <v>716</v>
      </c>
      <c r="E407" s="213" t="s">
        <v>439</v>
      </c>
      <c r="F407" s="213"/>
      <c r="G407" s="268"/>
      <c r="H407" s="280"/>
      <c r="I407" s="110"/>
      <c r="J407" s="227"/>
      <c r="K407" s="285"/>
      <c r="L407" s="111"/>
      <c r="M407" s="60"/>
      <c r="N407" s="79" t="s">
        <v>34</v>
      </c>
      <c r="O407" s="48"/>
      <c r="P407" s="48" t="s">
        <v>366</v>
      </c>
      <c r="Q407" s="48" t="s">
        <v>399</v>
      </c>
      <c r="R407" s="48">
        <v>3</v>
      </c>
      <c r="S407" s="80" t="s">
        <v>400</v>
      </c>
      <c r="T407" s="73"/>
      <c r="U407" s="34">
        <v>4</v>
      </c>
      <c r="V407" s="134"/>
      <c r="W407" s="145">
        <v>1</v>
      </c>
      <c r="X407" s="162">
        <v>1</v>
      </c>
      <c r="Y407" s="209"/>
      <c r="Z407" s="206"/>
    </row>
    <row r="408" spans="2:26" ht="150.75" customHeight="1" x14ac:dyDescent="0.25">
      <c r="B408" s="258"/>
      <c r="C408" s="213"/>
      <c r="D408" s="213"/>
      <c r="E408" s="213"/>
      <c r="F408" s="213"/>
      <c r="G408" s="268"/>
      <c r="H408" s="280"/>
      <c r="I408" s="110"/>
      <c r="J408" s="227"/>
      <c r="K408" s="285"/>
      <c r="L408" s="111"/>
      <c r="M408" s="60"/>
      <c r="N408" s="79" t="s">
        <v>34</v>
      </c>
      <c r="O408" s="48"/>
      <c r="P408" s="48" t="s">
        <v>366</v>
      </c>
      <c r="Q408" s="48" t="s">
        <v>401</v>
      </c>
      <c r="R408" s="48">
        <v>9</v>
      </c>
      <c r="S408" s="80" t="s">
        <v>402</v>
      </c>
      <c r="T408" s="73"/>
      <c r="U408" s="34">
        <v>3</v>
      </c>
      <c r="V408" s="134"/>
      <c r="W408" s="145" t="s">
        <v>673</v>
      </c>
      <c r="X408" s="162">
        <v>1</v>
      </c>
      <c r="Y408" s="209"/>
      <c r="Z408" s="206"/>
    </row>
    <row r="409" spans="2:26" ht="121.5" customHeight="1" x14ac:dyDescent="0.25">
      <c r="B409" s="258"/>
      <c r="C409" s="213"/>
      <c r="D409" s="213"/>
      <c r="E409" s="213"/>
      <c r="F409" s="213"/>
      <c r="G409" s="268"/>
      <c r="H409" s="280"/>
      <c r="I409" s="110"/>
      <c r="J409" s="227"/>
      <c r="K409" s="285"/>
      <c r="L409" s="111"/>
      <c r="M409" s="60"/>
      <c r="N409" s="79" t="s">
        <v>34</v>
      </c>
      <c r="O409" s="48"/>
      <c r="P409" s="48" t="s">
        <v>366</v>
      </c>
      <c r="Q409" s="48" t="s">
        <v>403</v>
      </c>
      <c r="R409" s="48">
        <v>1</v>
      </c>
      <c r="S409" s="80" t="s">
        <v>404</v>
      </c>
      <c r="T409" s="73"/>
      <c r="U409" s="34">
        <v>2</v>
      </c>
      <c r="V409" s="134"/>
      <c r="W409" s="145" t="s">
        <v>673</v>
      </c>
      <c r="X409" s="162">
        <v>1</v>
      </c>
      <c r="Y409" s="209"/>
      <c r="Z409" s="206"/>
    </row>
    <row r="410" spans="2:26" ht="121.5" customHeight="1" x14ac:dyDescent="0.25">
      <c r="B410" s="258"/>
      <c r="C410" s="213"/>
      <c r="D410" s="213"/>
      <c r="E410" s="213"/>
      <c r="F410" s="213"/>
      <c r="G410" s="268"/>
      <c r="H410" s="280"/>
      <c r="I410" s="110"/>
      <c r="J410" s="227"/>
      <c r="K410" s="285"/>
      <c r="L410" s="111"/>
      <c r="M410" s="60">
        <v>0.35</v>
      </c>
      <c r="N410" s="79" t="s">
        <v>34</v>
      </c>
      <c r="O410" s="48"/>
      <c r="P410" s="48" t="s">
        <v>376</v>
      </c>
      <c r="Q410" s="48" t="s">
        <v>377</v>
      </c>
      <c r="R410" s="48">
        <v>1</v>
      </c>
      <c r="S410" s="80" t="s">
        <v>440</v>
      </c>
      <c r="T410" s="73"/>
      <c r="U410" s="34">
        <v>2</v>
      </c>
      <c r="V410" s="134"/>
      <c r="W410" s="145" t="s">
        <v>673</v>
      </c>
      <c r="X410" s="162">
        <v>1</v>
      </c>
      <c r="Y410" s="209"/>
      <c r="Z410" s="206"/>
    </row>
    <row r="411" spans="2:26" ht="121.5" customHeight="1" x14ac:dyDescent="0.25">
      <c r="B411" s="258"/>
      <c r="C411" s="213"/>
      <c r="D411" s="213"/>
      <c r="E411" s="213"/>
      <c r="F411" s="213"/>
      <c r="G411" s="268"/>
      <c r="H411" s="280"/>
      <c r="I411" s="110"/>
      <c r="J411" s="227"/>
      <c r="K411" s="285"/>
      <c r="L411" s="111"/>
      <c r="M411" s="60">
        <v>0.35</v>
      </c>
      <c r="N411" s="79" t="s">
        <v>34</v>
      </c>
      <c r="O411" s="48"/>
      <c r="P411" s="48" t="s">
        <v>376</v>
      </c>
      <c r="Q411" s="48" t="s">
        <v>377</v>
      </c>
      <c r="R411" s="48">
        <v>1</v>
      </c>
      <c r="S411" s="80" t="s">
        <v>441</v>
      </c>
      <c r="T411" s="73"/>
      <c r="U411" s="34">
        <v>2</v>
      </c>
      <c r="V411" s="134"/>
      <c r="W411" s="145">
        <v>1</v>
      </c>
      <c r="X411" s="162">
        <v>1</v>
      </c>
      <c r="Y411" s="209"/>
      <c r="Z411" s="206"/>
    </row>
    <row r="412" spans="2:26" ht="121.5" customHeight="1" x14ac:dyDescent="0.25">
      <c r="B412" s="258"/>
      <c r="C412" s="213"/>
      <c r="D412" s="213"/>
      <c r="E412" s="213"/>
      <c r="F412" s="213"/>
      <c r="G412" s="268"/>
      <c r="H412" s="280"/>
      <c r="I412" s="110"/>
      <c r="J412" s="227"/>
      <c r="K412" s="285"/>
      <c r="L412" s="111"/>
      <c r="M412" s="60">
        <v>0.3</v>
      </c>
      <c r="N412" s="79" t="s">
        <v>34</v>
      </c>
      <c r="O412" s="48"/>
      <c r="P412" s="48" t="s">
        <v>376</v>
      </c>
      <c r="Q412" s="48" t="s">
        <v>442</v>
      </c>
      <c r="R412" s="48">
        <v>1</v>
      </c>
      <c r="S412" s="80" t="s">
        <v>757</v>
      </c>
      <c r="T412" s="73"/>
      <c r="U412" s="34">
        <v>4</v>
      </c>
      <c r="V412" s="134"/>
      <c r="W412" s="145" t="s">
        <v>673</v>
      </c>
      <c r="X412" s="162">
        <v>1</v>
      </c>
      <c r="Y412" s="209"/>
      <c r="Z412" s="206"/>
    </row>
    <row r="413" spans="2:26" ht="121.5" customHeight="1" x14ac:dyDescent="0.25">
      <c r="B413" s="258"/>
      <c r="C413" s="213"/>
      <c r="D413" s="213"/>
      <c r="E413" s="213"/>
      <c r="F413" s="213"/>
      <c r="G413" s="268"/>
      <c r="H413" s="280"/>
      <c r="I413" s="110"/>
      <c r="J413" s="227"/>
      <c r="K413" s="285"/>
      <c r="L413" s="111"/>
      <c r="M413" s="61"/>
      <c r="N413" s="96" t="s">
        <v>116</v>
      </c>
      <c r="O413" s="57"/>
      <c r="P413" s="57" t="s">
        <v>116</v>
      </c>
      <c r="Q413" s="57" t="s">
        <v>443</v>
      </c>
      <c r="R413" s="57">
        <v>48</v>
      </c>
      <c r="S413" s="104" t="s">
        <v>444</v>
      </c>
      <c r="T413" s="73"/>
      <c r="U413" s="27">
        <v>5</v>
      </c>
      <c r="V413" s="134"/>
      <c r="W413" s="145">
        <v>0</v>
      </c>
      <c r="X413" s="155">
        <v>0</v>
      </c>
      <c r="Y413" s="209">
        <f>AVERAGE(X413:X415)</f>
        <v>0.62222222222222234</v>
      </c>
      <c r="Z413" s="206"/>
    </row>
    <row r="414" spans="2:26" ht="121.5" customHeight="1" x14ac:dyDescent="0.25">
      <c r="B414" s="258"/>
      <c r="C414" s="213"/>
      <c r="D414" s="213"/>
      <c r="E414" s="213"/>
      <c r="F414" s="213"/>
      <c r="G414" s="268"/>
      <c r="H414" s="280"/>
      <c r="I414" s="110"/>
      <c r="J414" s="227"/>
      <c r="K414" s="285"/>
      <c r="L414" s="111"/>
      <c r="M414" s="61"/>
      <c r="N414" s="96" t="s">
        <v>116</v>
      </c>
      <c r="O414" s="57"/>
      <c r="P414" s="57" t="s">
        <v>116</v>
      </c>
      <c r="Q414" s="57" t="s">
        <v>445</v>
      </c>
      <c r="R414" s="57">
        <v>24</v>
      </c>
      <c r="S414" s="104" t="s">
        <v>446</v>
      </c>
      <c r="T414" s="73"/>
      <c r="U414" s="27">
        <v>5</v>
      </c>
      <c r="V414" s="134"/>
      <c r="W414" s="145">
        <v>13</v>
      </c>
      <c r="X414" s="154">
        <v>1.2</v>
      </c>
      <c r="Y414" s="209"/>
      <c r="Z414" s="206"/>
    </row>
    <row r="415" spans="2:26" ht="121.5" customHeight="1" x14ac:dyDescent="0.25">
      <c r="B415" s="258"/>
      <c r="C415" s="213"/>
      <c r="D415" s="213"/>
      <c r="E415" s="213"/>
      <c r="F415" s="213"/>
      <c r="G415" s="268"/>
      <c r="H415" s="280"/>
      <c r="I415" s="110"/>
      <c r="J415" s="228"/>
      <c r="K415" s="286"/>
      <c r="L415" s="111"/>
      <c r="M415" s="61"/>
      <c r="N415" s="96" t="s">
        <v>116</v>
      </c>
      <c r="O415" s="57"/>
      <c r="P415" s="57" t="s">
        <v>116</v>
      </c>
      <c r="Q415" s="57" t="s">
        <v>447</v>
      </c>
      <c r="R415" s="57">
        <v>12</v>
      </c>
      <c r="S415" s="104" t="s">
        <v>448</v>
      </c>
      <c r="T415" s="73"/>
      <c r="U415" s="27">
        <v>5</v>
      </c>
      <c r="V415" s="134"/>
      <c r="W415" s="145">
        <v>2</v>
      </c>
      <c r="X415" s="154">
        <v>0.66666666666666696</v>
      </c>
      <c r="Y415" s="209"/>
      <c r="Z415" s="206"/>
    </row>
    <row r="416" spans="2:26" ht="121.5" customHeight="1" x14ac:dyDescent="0.25">
      <c r="B416" s="258"/>
      <c r="C416" s="213"/>
      <c r="D416" s="213"/>
      <c r="E416" s="213"/>
      <c r="F416" s="213"/>
      <c r="G416" s="268"/>
      <c r="H416" s="280"/>
      <c r="I416" s="110"/>
      <c r="J416" s="226" t="s">
        <v>449</v>
      </c>
      <c r="K416" s="284">
        <v>20</v>
      </c>
      <c r="L416" s="111"/>
      <c r="M416" s="60">
        <v>0.5</v>
      </c>
      <c r="N416" s="79" t="s">
        <v>34</v>
      </c>
      <c r="O416" s="48"/>
      <c r="P416" s="48" t="s">
        <v>721</v>
      </c>
      <c r="Q416" s="48" t="s">
        <v>35</v>
      </c>
      <c r="R416" s="48">
        <v>1</v>
      </c>
      <c r="S416" s="80" t="s">
        <v>450</v>
      </c>
      <c r="T416" s="76">
        <f>COUNTA(S416:S426)</f>
        <v>11</v>
      </c>
      <c r="U416" s="26">
        <v>25</v>
      </c>
      <c r="V416" s="133">
        <f>SUBTOTAL(9,U416:U445)</f>
        <v>200</v>
      </c>
      <c r="W416" s="145">
        <v>108</v>
      </c>
      <c r="X416" s="156">
        <v>1.2</v>
      </c>
      <c r="Y416" s="208">
        <f>AVERAGE(X416:X426)</f>
        <v>1.0181818181818181</v>
      </c>
      <c r="Z416" s="206">
        <f>AVERAGE(Y416)</f>
        <v>1.0181818181818181</v>
      </c>
    </row>
    <row r="417" spans="2:26" ht="121.5" customHeight="1" x14ac:dyDescent="0.25">
      <c r="B417" s="258"/>
      <c r="C417" s="213"/>
      <c r="D417" s="213"/>
      <c r="E417" s="213"/>
      <c r="F417" s="213"/>
      <c r="G417" s="268"/>
      <c r="H417" s="280"/>
      <c r="I417" s="110"/>
      <c r="J417" s="227"/>
      <c r="K417" s="285"/>
      <c r="L417" s="111"/>
      <c r="M417" s="60"/>
      <c r="N417" s="79" t="s">
        <v>34</v>
      </c>
      <c r="O417" s="48"/>
      <c r="P417" s="48" t="s">
        <v>721</v>
      </c>
      <c r="Q417" s="48" t="s">
        <v>35</v>
      </c>
      <c r="R417" s="48">
        <v>1</v>
      </c>
      <c r="S417" s="80" t="s">
        <v>699</v>
      </c>
      <c r="T417" s="76"/>
      <c r="U417" s="26"/>
      <c r="V417" s="133"/>
      <c r="W417" s="145" t="s">
        <v>673</v>
      </c>
      <c r="X417" s="162">
        <v>1</v>
      </c>
      <c r="Y417" s="208"/>
      <c r="Z417" s="206"/>
    </row>
    <row r="418" spans="2:26" ht="121.5" customHeight="1" x14ac:dyDescent="0.25">
      <c r="B418" s="258"/>
      <c r="C418" s="213"/>
      <c r="D418" s="213"/>
      <c r="E418" s="213"/>
      <c r="F418" s="213"/>
      <c r="G418" s="268"/>
      <c r="H418" s="280"/>
      <c r="I418" s="110"/>
      <c r="J418" s="227"/>
      <c r="K418" s="285"/>
      <c r="L418" s="111"/>
      <c r="M418" s="60"/>
      <c r="N418" s="79" t="s">
        <v>34</v>
      </c>
      <c r="O418" s="48"/>
      <c r="P418" s="48" t="s">
        <v>721</v>
      </c>
      <c r="Q418" s="48" t="s">
        <v>35</v>
      </c>
      <c r="R418" s="48">
        <v>1</v>
      </c>
      <c r="S418" s="80" t="s">
        <v>700</v>
      </c>
      <c r="T418" s="76"/>
      <c r="U418" s="26"/>
      <c r="V418" s="133"/>
      <c r="W418" s="145" t="s">
        <v>673</v>
      </c>
      <c r="X418" s="162">
        <v>1</v>
      </c>
      <c r="Y418" s="208"/>
      <c r="Z418" s="206"/>
    </row>
    <row r="419" spans="2:26" ht="121.5" customHeight="1" x14ac:dyDescent="0.25">
      <c r="B419" s="258"/>
      <c r="C419" s="213"/>
      <c r="D419" s="213"/>
      <c r="E419" s="213"/>
      <c r="F419" s="213"/>
      <c r="G419" s="268"/>
      <c r="H419" s="280"/>
      <c r="I419" s="110"/>
      <c r="J419" s="227"/>
      <c r="K419" s="285"/>
      <c r="L419" s="111"/>
      <c r="M419" s="60"/>
      <c r="N419" s="79" t="s">
        <v>34</v>
      </c>
      <c r="O419" s="48"/>
      <c r="P419" s="48" t="s">
        <v>721</v>
      </c>
      <c r="Q419" s="48" t="s">
        <v>35</v>
      </c>
      <c r="R419" s="48">
        <v>1</v>
      </c>
      <c r="S419" s="80" t="s">
        <v>701</v>
      </c>
      <c r="T419" s="76"/>
      <c r="U419" s="26"/>
      <c r="V419" s="133"/>
      <c r="W419" s="145" t="s">
        <v>673</v>
      </c>
      <c r="X419" s="162">
        <v>1</v>
      </c>
      <c r="Y419" s="208"/>
      <c r="Z419" s="206"/>
    </row>
    <row r="420" spans="2:26" ht="121.5" customHeight="1" x14ac:dyDescent="0.25">
      <c r="B420" s="258"/>
      <c r="C420" s="213"/>
      <c r="D420" s="213"/>
      <c r="E420" s="213"/>
      <c r="F420" s="213"/>
      <c r="G420" s="268"/>
      <c r="H420" s="280"/>
      <c r="I420" s="110"/>
      <c r="J420" s="227"/>
      <c r="K420" s="285"/>
      <c r="L420" s="111"/>
      <c r="M420" s="60">
        <v>0.5</v>
      </c>
      <c r="N420" s="79" t="s">
        <v>34</v>
      </c>
      <c r="O420" s="48"/>
      <c r="P420" s="48" t="s">
        <v>721</v>
      </c>
      <c r="Q420" s="48" t="s">
        <v>436</v>
      </c>
      <c r="R420" s="48">
        <v>2</v>
      </c>
      <c r="S420" s="80" t="s">
        <v>451</v>
      </c>
      <c r="T420" s="73"/>
      <c r="U420" s="26">
        <v>30</v>
      </c>
      <c r="V420" s="134"/>
      <c r="W420" s="145">
        <v>1</v>
      </c>
      <c r="X420" s="162">
        <v>1</v>
      </c>
      <c r="Y420" s="208"/>
      <c r="Z420" s="206"/>
    </row>
    <row r="421" spans="2:26" ht="121.5" customHeight="1" x14ac:dyDescent="0.25">
      <c r="B421" s="258"/>
      <c r="C421" s="213"/>
      <c r="D421" s="213"/>
      <c r="E421" s="213"/>
      <c r="F421" s="213"/>
      <c r="G421" s="268"/>
      <c r="H421" s="280"/>
      <c r="I421" s="110"/>
      <c r="J421" s="227"/>
      <c r="K421" s="285"/>
      <c r="L421" s="111"/>
      <c r="M421" s="60"/>
      <c r="N421" s="79" t="s">
        <v>34</v>
      </c>
      <c r="O421" s="48"/>
      <c r="P421" s="48" t="s">
        <v>366</v>
      </c>
      <c r="Q421" s="48" t="s">
        <v>399</v>
      </c>
      <c r="R421" s="48">
        <v>3</v>
      </c>
      <c r="S421" s="80" t="s">
        <v>400</v>
      </c>
      <c r="T421" s="73"/>
      <c r="U421" s="26">
        <v>5</v>
      </c>
      <c r="V421" s="134"/>
      <c r="W421" s="145">
        <v>1</v>
      </c>
      <c r="X421" s="162">
        <v>1</v>
      </c>
      <c r="Y421" s="208"/>
      <c r="Z421" s="206"/>
    </row>
    <row r="422" spans="2:26" ht="174" customHeight="1" x14ac:dyDescent="0.25">
      <c r="B422" s="258"/>
      <c r="C422" s="213"/>
      <c r="D422" s="213"/>
      <c r="E422" s="213"/>
      <c r="F422" s="213"/>
      <c r="G422" s="268"/>
      <c r="H422" s="280"/>
      <c r="I422" s="110"/>
      <c r="J422" s="227"/>
      <c r="K422" s="285"/>
      <c r="L422" s="111"/>
      <c r="M422" s="60"/>
      <c r="N422" s="79" t="s">
        <v>34</v>
      </c>
      <c r="O422" s="48"/>
      <c r="P422" s="48" t="s">
        <v>366</v>
      </c>
      <c r="Q422" s="48" t="s">
        <v>401</v>
      </c>
      <c r="R422" s="48">
        <v>9</v>
      </c>
      <c r="S422" s="80" t="s">
        <v>402</v>
      </c>
      <c r="T422" s="73"/>
      <c r="U422" s="26">
        <v>5</v>
      </c>
      <c r="V422" s="134"/>
      <c r="W422" s="145" t="s">
        <v>673</v>
      </c>
      <c r="X422" s="162">
        <v>1</v>
      </c>
      <c r="Y422" s="208"/>
      <c r="Z422" s="206"/>
    </row>
    <row r="423" spans="2:26" ht="121.5" customHeight="1" x14ac:dyDescent="0.25">
      <c r="B423" s="258"/>
      <c r="C423" s="213"/>
      <c r="D423" s="213"/>
      <c r="E423" s="213"/>
      <c r="F423" s="213"/>
      <c r="G423" s="268"/>
      <c r="H423" s="280"/>
      <c r="I423" s="110"/>
      <c r="J423" s="227"/>
      <c r="K423" s="285"/>
      <c r="L423" s="111"/>
      <c r="M423" s="60"/>
      <c r="N423" s="79" t="s">
        <v>34</v>
      </c>
      <c r="O423" s="48"/>
      <c r="P423" s="48" t="s">
        <v>366</v>
      </c>
      <c r="Q423" s="48" t="s">
        <v>403</v>
      </c>
      <c r="R423" s="48">
        <v>1</v>
      </c>
      <c r="S423" s="80" t="s">
        <v>404</v>
      </c>
      <c r="T423" s="73"/>
      <c r="U423" s="26">
        <v>5</v>
      </c>
      <c r="V423" s="134"/>
      <c r="W423" s="145" t="s">
        <v>673</v>
      </c>
      <c r="X423" s="162">
        <v>1</v>
      </c>
      <c r="Y423" s="208"/>
      <c r="Z423" s="206"/>
    </row>
    <row r="424" spans="2:26" ht="121.5" customHeight="1" x14ac:dyDescent="0.25">
      <c r="B424" s="258"/>
      <c r="C424" s="213"/>
      <c r="D424" s="213"/>
      <c r="E424" s="213"/>
      <c r="F424" s="213"/>
      <c r="G424" s="268"/>
      <c r="H424" s="280"/>
      <c r="I424" s="110"/>
      <c r="J424" s="227"/>
      <c r="K424" s="285"/>
      <c r="L424" s="111"/>
      <c r="M424" s="60">
        <v>0.5</v>
      </c>
      <c r="N424" s="79" t="s">
        <v>34</v>
      </c>
      <c r="O424" s="48"/>
      <c r="P424" s="48" t="s">
        <v>376</v>
      </c>
      <c r="Q424" s="48" t="s">
        <v>377</v>
      </c>
      <c r="R424" s="48">
        <v>1</v>
      </c>
      <c r="S424" s="80" t="s">
        <v>440</v>
      </c>
      <c r="T424" s="73"/>
      <c r="U424" s="26">
        <v>10</v>
      </c>
      <c r="V424" s="134"/>
      <c r="W424" s="145" t="s">
        <v>673</v>
      </c>
      <c r="X424" s="162">
        <v>1</v>
      </c>
      <c r="Y424" s="208"/>
      <c r="Z424" s="206"/>
    </row>
    <row r="425" spans="2:26" ht="121.5" customHeight="1" x14ac:dyDescent="0.25">
      <c r="B425" s="258"/>
      <c r="C425" s="213"/>
      <c r="D425" s="213"/>
      <c r="E425" s="213"/>
      <c r="F425" s="213"/>
      <c r="G425" s="268"/>
      <c r="H425" s="280"/>
      <c r="I425" s="110"/>
      <c r="J425" s="227"/>
      <c r="K425" s="285"/>
      <c r="L425" s="111"/>
      <c r="M425" s="60">
        <v>0.5</v>
      </c>
      <c r="N425" s="79" t="s">
        <v>34</v>
      </c>
      <c r="O425" s="48"/>
      <c r="P425" s="48" t="s">
        <v>376</v>
      </c>
      <c r="Q425" s="48" t="s">
        <v>442</v>
      </c>
      <c r="R425" s="48">
        <v>1</v>
      </c>
      <c r="S425" s="80" t="s">
        <v>757</v>
      </c>
      <c r="T425" s="73"/>
      <c r="U425" s="26">
        <v>10</v>
      </c>
      <c r="V425" s="134"/>
      <c r="W425" s="145" t="s">
        <v>673</v>
      </c>
      <c r="X425" s="162">
        <v>1</v>
      </c>
      <c r="Y425" s="208"/>
      <c r="Z425" s="206"/>
    </row>
    <row r="426" spans="2:26" ht="121.5" customHeight="1" x14ac:dyDescent="0.25">
      <c r="B426" s="258"/>
      <c r="C426" s="213"/>
      <c r="D426" s="213"/>
      <c r="E426" s="213"/>
      <c r="F426" s="213"/>
      <c r="G426" s="268"/>
      <c r="H426" s="280"/>
      <c r="I426" s="110"/>
      <c r="J426" s="228"/>
      <c r="K426" s="286"/>
      <c r="L426" s="111"/>
      <c r="M426" s="60">
        <v>0.5</v>
      </c>
      <c r="N426" s="79" t="s">
        <v>34</v>
      </c>
      <c r="O426" s="48"/>
      <c r="P426" s="48" t="s">
        <v>376</v>
      </c>
      <c r="Q426" s="48" t="s">
        <v>442</v>
      </c>
      <c r="R426" s="48">
        <v>1</v>
      </c>
      <c r="S426" s="80" t="s">
        <v>757</v>
      </c>
      <c r="T426" s="73"/>
      <c r="U426" s="26">
        <v>10</v>
      </c>
      <c r="V426" s="134"/>
      <c r="W426" s="145" t="s">
        <v>673</v>
      </c>
      <c r="X426" s="162">
        <v>1</v>
      </c>
      <c r="Y426" s="208"/>
      <c r="Z426" s="206"/>
    </row>
    <row r="427" spans="2:26" ht="121.5" customHeight="1" x14ac:dyDescent="0.25">
      <c r="B427" s="258"/>
      <c r="C427" s="213"/>
      <c r="D427" s="213"/>
      <c r="E427" s="213"/>
      <c r="F427" s="213"/>
      <c r="G427" s="268"/>
      <c r="H427" s="280"/>
      <c r="I427" s="110"/>
      <c r="J427" s="226" t="s">
        <v>452</v>
      </c>
      <c r="K427" s="284">
        <v>16</v>
      </c>
      <c r="L427" s="111"/>
      <c r="M427" s="60">
        <v>0.5</v>
      </c>
      <c r="N427" s="91" t="s">
        <v>171</v>
      </c>
      <c r="O427" s="10"/>
      <c r="P427" s="10" t="s">
        <v>171</v>
      </c>
      <c r="Q427" s="10" t="s">
        <v>423</v>
      </c>
      <c r="R427" s="10">
        <v>2</v>
      </c>
      <c r="S427" s="92" t="s">
        <v>453</v>
      </c>
      <c r="T427" s="76">
        <f>COUNTA(S427:S445)</f>
        <v>19</v>
      </c>
      <c r="U427" s="25">
        <v>15</v>
      </c>
      <c r="V427" s="133">
        <f>SUBTOTAL(9,U427:U445)</f>
        <v>100</v>
      </c>
      <c r="W427" s="103">
        <v>1</v>
      </c>
      <c r="X427" s="156">
        <v>1.1000000000000001</v>
      </c>
      <c r="Y427" s="287">
        <f>AVERAGE(X427:X428)</f>
        <v>1.05</v>
      </c>
      <c r="Z427" s="206">
        <f>AVERAGE(Y427:Y445)</f>
        <v>0.77539682539682531</v>
      </c>
    </row>
    <row r="428" spans="2:26" ht="121.5" customHeight="1" x14ac:dyDescent="0.25">
      <c r="B428" s="258"/>
      <c r="C428" s="213"/>
      <c r="D428" s="213"/>
      <c r="E428" s="213"/>
      <c r="F428" s="213"/>
      <c r="G428" s="268"/>
      <c r="H428" s="280"/>
      <c r="I428" s="110"/>
      <c r="J428" s="227"/>
      <c r="K428" s="285"/>
      <c r="L428" s="111"/>
      <c r="M428" s="60">
        <v>1</v>
      </c>
      <c r="N428" s="91" t="s">
        <v>171</v>
      </c>
      <c r="O428" s="10"/>
      <c r="P428" s="10" t="s">
        <v>171</v>
      </c>
      <c r="Q428" s="10" t="s">
        <v>41</v>
      </c>
      <c r="R428" s="10">
        <v>1</v>
      </c>
      <c r="S428" s="92" t="s">
        <v>454</v>
      </c>
      <c r="T428" s="73"/>
      <c r="U428" s="25">
        <v>5</v>
      </c>
      <c r="V428" s="134"/>
      <c r="W428" s="103" t="s">
        <v>673</v>
      </c>
      <c r="X428" s="162">
        <v>1</v>
      </c>
      <c r="Y428" s="287"/>
      <c r="Z428" s="206"/>
    </row>
    <row r="429" spans="2:26" ht="121.5" customHeight="1" x14ac:dyDescent="0.25">
      <c r="B429" s="258"/>
      <c r="C429" s="214" t="s">
        <v>455</v>
      </c>
      <c r="D429" s="214" t="s">
        <v>456</v>
      </c>
      <c r="E429" s="214" t="s">
        <v>439</v>
      </c>
      <c r="F429" s="213"/>
      <c r="G429" s="268"/>
      <c r="H429" s="280"/>
      <c r="I429" s="110"/>
      <c r="J429" s="227"/>
      <c r="K429" s="285"/>
      <c r="L429" s="111"/>
      <c r="M429" s="64">
        <v>2.8500000000000001E-2</v>
      </c>
      <c r="N429" s="77" t="s">
        <v>27</v>
      </c>
      <c r="O429" s="1"/>
      <c r="P429" s="1" t="s">
        <v>730</v>
      </c>
      <c r="Q429" s="1" t="s">
        <v>352</v>
      </c>
      <c r="R429" s="1">
        <v>0.9</v>
      </c>
      <c r="S429" s="78" t="s">
        <v>353</v>
      </c>
      <c r="T429" s="72"/>
      <c r="U429" s="25">
        <v>4</v>
      </c>
      <c r="V429" s="134"/>
      <c r="W429" s="103">
        <v>0</v>
      </c>
      <c r="X429" s="155">
        <v>0</v>
      </c>
      <c r="Y429" s="215">
        <f>AVERAGE(X429:X435)</f>
        <v>0.14285714285714285</v>
      </c>
      <c r="Z429" s="206"/>
    </row>
    <row r="430" spans="2:26" ht="121.5" customHeight="1" x14ac:dyDescent="0.25">
      <c r="B430" s="258"/>
      <c r="C430" s="214"/>
      <c r="D430" s="214"/>
      <c r="E430" s="214"/>
      <c r="F430" s="213"/>
      <c r="G430" s="268"/>
      <c r="H430" s="280"/>
      <c r="I430" s="110"/>
      <c r="J430" s="227"/>
      <c r="K430" s="285"/>
      <c r="L430" s="111"/>
      <c r="M430" s="64">
        <v>2.8500000000000001E-2</v>
      </c>
      <c r="N430" s="77" t="s">
        <v>27</v>
      </c>
      <c r="O430" s="1"/>
      <c r="P430" s="1" t="s">
        <v>730</v>
      </c>
      <c r="Q430" s="1" t="s">
        <v>92</v>
      </c>
      <c r="R430" s="1">
        <v>0.8</v>
      </c>
      <c r="S430" s="78" t="s">
        <v>93</v>
      </c>
      <c r="T430" s="72"/>
      <c r="U430" s="25">
        <v>4</v>
      </c>
      <c r="V430" s="134"/>
      <c r="W430" s="103">
        <v>0</v>
      </c>
      <c r="X430" s="155">
        <v>0</v>
      </c>
      <c r="Y430" s="215"/>
      <c r="Z430" s="206"/>
    </row>
    <row r="431" spans="2:26" ht="121.5" customHeight="1" x14ac:dyDescent="0.25">
      <c r="B431" s="258"/>
      <c r="C431" s="214"/>
      <c r="D431" s="214"/>
      <c r="E431" s="214"/>
      <c r="F431" s="213"/>
      <c r="G431" s="268"/>
      <c r="H431" s="280"/>
      <c r="I431" s="110"/>
      <c r="J431" s="227"/>
      <c r="K431" s="285"/>
      <c r="L431" s="111"/>
      <c r="M431" s="64">
        <v>2.8500000000000001E-2</v>
      </c>
      <c r="N431" s="77" t="s">
        <v>27</v>
      </c>
      <c r="O431" s="1"/>
      <c r="P431" s="1" t="s">
        <v>730</v>
      </c>
      <c r="Q431" s="1" t="s">
        <v>97</v>
      </c>
      <c r="R431" s="1">
        <v>0.8</v>
      </c>
      <c r="S431" s="78" t="s">
        <v>98</v>
      </c>
      <c r="T431" s="72"/>
      <c r="U431" s="25">
        <v>4</v>
      </c>
      <c r="V431" s="134"/>
      <c r="W431" s="103">
        <v>0</v>
      </c>
      <c r="X431" s="155">
        <v>0</v>
      </c>
      <c r="Y431" s="215"/>
      <c r="Z431" s="206"/>
    </row>
    <row r="432" spans="2:26" ht="205.5" customHeight="1" x14ac:dyDescent="0.25">
      <c r="B432" s="258"/>
      <c r="C432" s="214"/>
      <c r="D432" s="214"/>
      <c r="E432" s="214"/>
      <c r="F432" s="213"/>
      <c r="G432" s="268"/>
      <c r="H432" s="280"/>
      <c r="I432" s="110"/>
      <c r="J432" s="227"/>
      <c r="K432" s="285"/>
      <c r="L432" s="111"/>
      <c r="M432" s="64">
        <v>2.8500000000000001E-2</v>
      </c>
      <c r="N432" s="77" t="s">
        <v>27</v>
      </c>
      <c r="O432" s="1"/>
      <c r="P432" s="1" t="s">
        <v>730</v>
      </c>
      <c r="Q432" s="1" t="s">
        <v>354</v>
      </c>
      <c r="R432" s="1">
        <v>0.9</v>
      </c>
      <c r="S432" s="78" t="s">
        <v>355</v>
      </c>
      <c r="T432" s="72"/>
      <c r="U432" s="25">
        <v>4</v>
      </c>
      <c r="V432" s="134"/>
      <c r="W432" s="103">
        <v>0</v>
      </c>
      <c r="X432" s="155">
        <v>0</v>
      </c>
      <c r="Y432" s="215"/>
      <c r="Z432" s="206"/>
    </row>
    <row r="433" spans="2:26" ht="104.25" customHeight="1" x14ac:dyDescent="0.25">
      <c r="B433" s="258"/>
      <c r="C433" s="214"/>
      <c r="D433" s="214"/>
      <c r="E433" s="214"/>
      <c r="F433" s="213"/>
      <c r="G433" s="268"/>
      <c r="H433" s="280"/>
      <c r="I433" s="110"/>
      <c r="J433" s="227"/>
      <c r="K433" s="285"/>
      <c r="L433" s="111"/>
      <c r="M433" s="64">
        <v>4.2799999999999998E-2</v>
      </c>
      <c r="N433" s="77" t="s">
        <v>27</v>
      </c>
      <c r="O433" s="1"/>
      <c r="P433" s="1" t="s">
        <v>735</v>
      </c>
      <c r="Q433" s="1" t="s">
        <v>120</v>
      </c>
      <c r="R433" s="1">
        <v>0.8</v>
      </c>
      <c r="S433" s="78" t="s">
        <v>121</v>
      </c>
      <c r="T433" s="72"/>
      <c r="U433" s="25">
        <v>4</v>
      </c>
      <c r="V433" s="134"/>
      <c r="W433" s="103">
        <v>0</v>
      </c>
      <c r="X433" s="155">
        <v>0</v>
      </c>
      <c r="Y433" s="215"/>
      <c r="Z433" s="206"/>
    </row>
    <row r="434" spans="2:26" ht="105.75" customHeight="1" x14ac:dyDescent="0.25">
      <c r="B434" s="258"/>
      <c r="C434" s="214"/>
      <c r="D434" s="214"/>
      <c r="E434" s="214"/>
      <c r="F434" s="213"/>
      <c r="G434" s="268"/>
      <c r="H434" s="280"/>
      <c r="I434" s="110"/>
      <c r="J434" s="227"/>
      <c r="K434" s="285"/>
      <c r="L434" s="111"/>
      <c r="M434" s="64">
        <v>3.5700000000000003E-2</v>
      </c>
      <c r="N434" s="77" t="s">
        <v>27</v>
      </c>
      <c r="O434" s="1"/>
      <c r="P434" s="1" t="s">
        <v>730</v>
      </c>
      <c r="Q434" s="1" t="s">
        <v>103</v>
      </c>
      <c r="R434" s="1">
        <v>0.8</v>
      </c>
      <c r="S434" s="78" t="s">
        <v>104</v>
      </c>
      <c r="T434" s="72"/>
      <c r="U434" s="25">
        <v>4</v>
      </c>
      <c r="V434" s="134"/>
      <c r="W434" s="103">
        <v>0</v>
      </c>
      <c r="X434" s="155">
        <v>0</v>
      </c>
      <c r="Y434" s="215"/>
      <c r="Z434" s="206"/>
    </row>
    <row r="435" spans="2:26" ht="101.25" customHeight="1" x14ac:dyDescent="0.25">
      <c r="B435" s="258"/>
      <c r="C435" s="214"/>
      <c r="D435" s="214"/>
      <c r="E435" s="214"/>
      <c r="F435" s="213"/>
      <c r="G435" s="268"/>
      <c r="H435" s="280"/>
      <c r="I435" s="110"/>
      <c r="J435" s="227"/>
      <c r="K435" s="285"/>
      <c r="L435" s="111"/>
      <c r="M435" s="64">
        <v>4.2799999999999998E-2</v>
      </c>
      <c r="N435" s="77" t="s">
        <v>27</v>
      </c>
      <c r="O435" s="1"/>
      <c r="P435" s="1" t="s">
        <v>730</v>
      </c>
      <c r="Q435" s="1" t="s">
        <v>457</v>
      </c>
      <c r="R435" s="51">
        <v>2</v>
      </c>
      <c r="S435" s="78" t="s">
        <v>758</v>
      </c>
      <c r="T435" s="72"/>
      <c r="U435" s="25">
        <v>4</v>
      </c>
      <c r="V435" s="134"/>
      <c r="W435" s="103" t="s">
        <v>673</v>
      </c>
      <c r="X435" s="162">
        <v>1</v>
      </c>
      <c r="Y435" s="215"/>
      <c r="Z435" s="206"/>
    </row>
    <row r="436" spans="2:26" ht="81" hidden="1" customHeight="1" x14ac:dyDescent="0.25">
      <c r="B436" s="258"/>
      <c r="C436" s="214"/>
      <c r="D436" s="214"/>
      <c r="E436" s="214"/>
      <c r="F436" s="213"/>
      <c r="G436" s="268"/>
      <c r="H436" s="280"/>
      <c r="I436" s="110"/>
      <c r="J436" s="227"/>
      <c r="K436" s="285"/>
      <c r="L436" s="111"/>
      <c r="M436" s="60">
        <v>0.8</v>
      </c>
      <c r="N436" s="121" t="s">
        <v>107</v>
      </c>
      <c r="O436" s="122"/>
      <c r="P436" s="122" t="s">
        <v>107</v>
      </c>
      <c r="Q436" s="122" t="s">
        <v>458</v>
      </c>
      <c r="R436" s="122">
        <v>12</v>
      </c>
      <c r="S436" s="123" t="s">
        <v>459</v>
      </c>
      <c r="T436" s="73"/>
      <c r="U436" s="124">
        <v>6</v>
      </c>
      <c r="V436" s="134"/>
      <c r="W436" s="103"/>
      <c r="X436" s="162">
        <v>1</v>
      </c>
      <c r="Y436" s="168"/>
      <c r="Z436" s="206"/>
    </row>
    <row r="437" spans="2:26" ht="81" customHeight="1" x14ac:dyDescent="0.25">
      <c r="B437" s="258"/>
      <c r="C437" s="214"/>
      <c r="D437" s="214"/>
      <c r="E437" s="214"/>
      <c r="F437" s="213"/>
      <c r="G437" s="268"/>
      <c r="H437" s="280"/>
      <c r="I437" s="110"/>
      <c r="J437" s="227"/>
      <c r="K437" s="285"/>
      <c r="L437" s="111"/>
      <c r="M437" s="60">
        <v>0.2</v>
      </c>
      <c r="N437" s="79" t="s">
        <v>34</v>
      </c>
      <c r="O437" s="48"/>
      <c r="P437" s="48" t="s">
        <v>721</v>
      </c>
      <c r="Q437" s="48" t="s">
        <v>41</v>
      </c>
      <c r="R437" s="48">
        <v>12</v>
      </c>
      <c r="S437" s="80" t="s">
        <v>698</v>
      </c>
      <c r="T437" s="73"/>
      <c r="U437" s="25">
        <v>6</v>
      </c>
      <c r="V437" s="134"/>
      <c r="W437" s="103">
        <v>3</v>
      </c>
      <c r="X437" s="162">
        <v>1</v>
      </c>
      <c r="Y437" s="208">
        <f>AVERAGE(X437:X445)</f>
        <v>1.1333333333333333</v>
      </c>
      <c r="Z437" s="206"/>
    </row>
    <row r="438" spans="2:26" ht="81" customHeight="1" x14ac:dyDescent="0.25">
      <c r="B438" s="258"/>
      <c r="C438" s="214"/>
      <c r="D438" s="214"/>
      <c r="E438" s="214"/>
      <c r="F438" s="213"/>
      <c r="G438" s="268"/>
      <c r="H438" s="280"/>
      <c r="I438" s="110"/>
      <c r="J438" s="227"/>
      <c r="K438" s="285"/>
      <c r="L438" s="111"/>
      <c r="M438" s="60">
        <v>0.2</v>
      </c>
      <c r="N438" s="79" t="s">
        <v>34</v>
      </c>
      <c r="O438" s="48"/>
      <c r="P438" s="48" t="s">
        <v>721</v>
      </c>
      <c r="Q438" s="48" t="s">
        <v>460</v>
      </c>
      <c r="R438" s="48">
        <v>51</v>
      </c>
      <c r="S438" s="80" t="s">
        <v>461</v>
      </c>
      <c r="T438" s="73"/>
      <c r="U438" s="25">
        <v>5</v>
      </c>
      <c r="V438" s="134"/>
      <c r="W438" s="103">
        <v>17</v>
      </c>
      <c r="X438" s="162">
        <v>1</v>
      </c>
      <c r="Y438" s="208"/>
      <c r="Z438" s="206"/>
    </row>
    <row r="439" spans="2:26" ht="81" customHeight="1" x14ac:dyDescent="0.25">
      <c r="B439" s="258"/>
      <c r="C439" s="214"/>
      <c r="D439" s="214"/>
      <c r="E439" s="214"/>
      <c r="F439" s="213"/>
      <c r="G439" s="268"/>
      <c r="H439" s="280"/>
      <c r="I439" s="110"/>
      <c r="J439" s="227"/>
      <c r="K439" s="285"/>
      <c r="L439" s="111"/>
      <c r="M439" s="60">
        <v>0.2</v>
      </c>
      <c r="N439" s="79" t="s">
        <v>34</v>
      </c>
      <c r="O439" s="48"/>
      <c r="P439" s="48" t="s">
        <v>721</v>
      </c>
      <c r="Q439" s="48" t="s">
        <v>460</v>
      </c>
      <c r="R439" s="48">
        <v>204</v>
      </c>
      <c r="S439" s="80" t="s">
        <v>462</v>
      </c>
      <c r="T439" s="73"/>
      <c r="U439" s="25">
        <v>5</v>
      </c>
      <c r="V439" s="134"/>
      <c r="W439" s="103">
        <v>51</v>
      </c>
      <c r="X439" s="162">
        <v>1</v>
      </c>
      <c r="Y439" s="208"/>
      <c r="Z439" s="206"/>
    </row>
    <row r="440" spans="2:26" ht="81" customHeight="1" x14ac:dyDescent="0.25">
      <c r="B440" s="258"/>
      <c r="C440" s="214"/>
      <c r="D440" s="214"/>
      <c r="E440" s="214"/>
      <c r="F440" s="213"/>
      <c r="G440" s="268"/>
      <c r="H440" s="280"/>
      <c r="I440" s="110"/>
      <c r="J440" s="227"/>
      <c r="K440" s="285"/>
      <c r="L440" s="111"/>
      <c r="M440" s="60">
        <v>0.2</v>
      </c>
      <c r="N440" s="79" t="s">
        <v>34</v>
      </c>
      <c r="O440" s="48"/>
      <c r="P440" s="48" t="s">
        <v>721</v>
      </c>
      <c r="Q440" s="48" t="s">
        <v>463</v>
      </c>
      <c r="R440" s="48">
        <v>4</v>
      </c>
      <c r="S440" s="80" t="s">
        <v>464</v>
      </c>
      <c r="T440" s="73"/>
      <c r="U440" s="25">
        <v>5</v>
      </c>
      <c r="V440" s="134"/>
      <c r="W440" s="103" t="s">
        <v>673</v>
      </c>
      <c r="X440" s="162">
        <v>1</v>
      </c>
      <c r="Y440" s="208"/>
      <c r="Z440" s="206"/>
    </row>
    <row r="441" spans="2:26" ht="81" customHeight="1" x14ac:dyDescent="0.25">
      <c r="B441" s="258"/>
      <c r="C441" s="214"/>
      <c r="D441" s="214"/>
      <c r="E441" s="214"/>
      <c r="F441" s="213"/>
      <c r="G441" s="268"/>
      <c r="H441" s="280"/>
      <c r="I441" s="110"/>
      <c r="J441" s="227"/>
      <c r="K441" s="285"/>
      <c r="L441" s="111"/>
      <c r="M441" s="60">
        <v>0.2</v>
      </c>
      <c r="N441" s="79" t="s">
        <v>34</v>
      </c>
      <c r="O441" s="48"/>
      <c r="P441" s="48" t="s">
        <v>721</v>
      </c>
      <c r="Q441" s="48" t="s">
        <v>434</v>
      </c>
      <c r="R441" s="48">
        <v>3</v>
      </c>
      <c r="S441" s="80" t="s">
        <v>435</v>
      </c>
      <c r="T441" s="73"/>
      <c r="U441" s="25">
        <v>3</v>
      </c>
      <c r="V441" s="134"/>
      <c r="W441" s="145">
        <v>2</v>
      </c>
      <c r="X441" s="156">
        <v>2</v>
      </c>
      <c r="Y441" s="208"/>
      <c r="Z441" s="206"/>
    </row>
    <row r="442" spans="2:26" ht="135" customHeight="1" x14ac:dyDescent="0.25">
      <c r="B442" s="258"/>
      <c r="C442" s="214"/>
      <c r="D442" s="214"/>
      <c r="E442" s="214"/>
      <c r="F442" s="213"/>
      <c r="G442" s="268"/>
      <c r="H442" s="280"/>
      <c r="I442" s="110"/>
      <c r="J442" s="227"/>
      <c r="K442" s="285"/>
      <c r="L442" s="111"/>
      <c r="M442" s="60">
        <v>0.1</v>
      </c>
      <c r="N442" s="79" t="s">
        <v>34</v>
      </c>
      <c r="O442" s="48"/>
      <c r="P442" s="48" t="s">
        <v>359</v>
      </c>
      <c r="Q442" s="48" t="s">
        <v>465</v>
      </c>
      <c r="R442" s="48">
        <v>119</v>
      </c>
      <c r="S442" s="80" t="s">
        <v>466</v>
      </c>
      <c r="T442" s="73"/>
      <c r="U442" s="25">
        <v>6</v>
      </c>
      <c r="V442" s="134"/>
      <c r="W442" s="103" t="s">
        <v>673</v>
      </c>
      <c r="X442" s="162">
        <v>1</v>
      </c>
      <c r="Y442" s="208"/>
      <c r="Z442" s="206"/>
    </row>
    <row r="443" spans="2:26" ht="162.75" customHeight="1" x14ac:dyDescent="0.25">
      <c r="B443" s="258"/>
      <c r="C443" s="214"/>
      <c r="D443" s="214"/>
      <c r="E443" s="214"/>
      <c r="F443" s="213"/>
      <c r="G443" s="268"/>
      <c r="H443" s="280"/>
      <c r="I443" s="110"/>
      <c r="J443" s="227"/>
      <c r="K443" s="285"/>
      <c r="L443" s="111"/>
      <c r="M443" s="60"/>
      <c r="N443" s="79" t="s">
        <v>34</v>
      </c>
      <c r="O443" s="48"/>
      <c r="P443" s="48" t="s">
        <v>37</v>
      </c>
      <c r="Q443" s="48" t="s">
        <v>168</v>
      </c>
      <c r="R443" s="48">
        <v>14</v>
      </c>
      <c r="S443" s="80" t="s">
        <v>169</v>
      </c>
      <c r="T443" s="73"/>
      <c r="U443" s="25">
        <v>6</v>
      </c>
      <c r="V443" s="134"/>
      <c r="W443" s="146">
        <v>7</v>
      </c>
      <c r="X443" s="161">
        <v>1.2</v>
      </c>
      <c r="Y443" s="208"/>
      <c r="Z443" s="206"/>
    </row>
    <row r="444" spans="2:26" ht="166.5" customHeight="1" x14ac:dyDescent="0.25">
      <c r="B444" s="258"/>
      <c r="C444" s="214"/>
      <c r="D444" s="214"/>
      <c r="E444" s="214"/>
      <c r="F444" s="213"/>
      <c r="G444" s="268"/>
      <c r="H444" s="280"/>
      <c r="I444" s="110"/>
      <c r="J444" s="227"/>
      <c r="K444" s="285"/>
      <c r="L444" s="111"/>
      <c r="M444" s="60"/>
      <c r="N444" s="79" t="s">
        <v>34</v>
      </c>
      <c r="O444" s="48"/>
      <c r="P444" s="48" t="s">
        <v>366</v>
      </c>
      <c r="Q444" s="48" t="s">
        <v>401</v>
      </c>
      <c r="R444" s="48">
        <v>9</v>
      </c>
      <c r="S444" s="80" t="s">
        <v>402</v>
      </c>
      <c r="T444" s="73"/>
      <c r="U444" s="25">
        <v>5</v>
      </c>
      <c r="V444" s="134"/>
      <c r="W444" s="103" t="s">
        <v>673</v>
      </c>
      <c r="X444" s="162">
        <v>1</v>
      </c>
      <c r="Y444" s="208"/>
      <c r="Z444" s="206"/>
    </row>
    <row r="445" spans="2:26" ht="112.5" customHeight="1" x14ac:dyDescent="0.25">
      <c r="B445" s="258"/>
      <c r="C445" s="214"/>
      <c r="D445" s="214"/>
      <c r="E445" s="214"/>
      <c r="F445" s="213"/>
      <c r="G445" s="268"/>
      <c r="H445" s="280"/>
      <c r="I445" s="110"/>
      <c r="J445" s="228"/>
      <c r="K445" s="286"/>
      <c r="L445" s="111"/>
      <c r="M445" s="60"/>
      <c r="N445" s="79" t="s">
        <v>34</v>
      </c>
      <c r="O445" s="48"/>
      <c r="P445" s="48" t="s">
        <v>366</v>
      </c>
      <c r="Q445" s="48" t="s">
        <v>403</v>
      </c>
      <c r="R445" s="48">
        <v>1</v>
      </c>
      <c r="S445" s="80" t="s">
        <v>404</v>
      </c>
      <c r="T445" s="73"/>
      <c r="U445" s="25">
        <v>5</v>
      </c>
      <c r="V445" s="134"/>
      <c r="W445" s="103" t="s">
        <v>673</v>
      </c>
      <c r="X445" s="162">
        <v>1</v>
      </c>
      <c r="Y445" s="208"/>
      <c r="Z445" s="206"/>
    </row>
    <row r="446" spans="2:26" ht="81" customHeight="1" x14ac:dyDescent="0.25">
      <c r="B446" s="258"/>
      <c r="C446" s="216" t="s">
        <v>467</v>
      </c>
      <c r="D446" s="213" t="s">
        <v>468</v>
      </c>
      <c r="E446" s="213" t="s">
        <v>759</v>
      </c>
      <c r="F446" s="213"/>
      <c r="G446" s="268"/>
      <c r="H446" s="280"/>
      <c r="I446" s="110"/>
      <c r="J446" s="226" t="s">
        <v>469</v>
      </c>
      <c r="K446" s="284">
        <v>16</v>
      </c>
      <c r="L446" s="111"/>
      <c r="M446" s="60">
        <v>0.8</v>
      </c>
      <c r="N446" s="79" t="s">
        <v>34</v>
      </c>
      <c r="O446" s="48"/>
      <c r="P446" s="48" t="s">
        <v>721</v>
      </c>
      <c r="Q446" s="48" t="s">
        <v>41</v>
      </c>
      <c r="R446" s="48">
        <v>12</v>
      </c>
      <c r="S446" s="80" t="s">
        <v>470</v>
      </c>
      <c r="T446" s="76">
        <f>COUNTA(S446:S455)</f>
        <v>10</v>
      </c>
      <c r="U446" s="25">
        <v>15</v>
      </c>
      <c r="V446" s="133">
        <f>SUBTOTAL(9,U446:U455)</f>
        <v>100</v>
      </c>
      <c r="W446" s="103">
        <v>3</v>
      </c>
      <c r="X446" s="162">
        <v>1</v>
      </c>
      <c r="Y446" s="208">
        <f>AVERAGE(X446:X449)</f>
        <v>1</v>
      </c>
      <c r="Z446" s="206">
        <f>AVERAGE(Y446:Y455)</f>
        <v>1.057638888888889</v>
      </c>
    </row>
    <row r="447" spans="2:26" ht="81" customHeight="1" x14ac:dyDescent="0.25">
      <c r="B447" s="258"/>
      <c r="C447" s="216"/>
      <c r="D447" s="213"/>
      <c r="E447" s="213"/>
      <c r="F447" s="213"/>
      <c r="G447" s="268"/>
      <c r="H447" s="280"/>
      <c r="I447" s="110"/>
      <c r="J447" s="227"/>
      <c r="K447" s="285"/>
      <c r="L447" s="111"/>
      <c r="M447" s="60">
        <v>0.2</v>
      </c>
      <c r="N447" s="79" t="s">
        <v>34</v>
      </c>
      <c r="O447" s="48"/>
      <c r="P447" s="48" t="s">
        <v>721</v>
      </c>
      <c r="Q447" s="48" t="s">
        <v>41</v>
      </c>
      <c r="R447" s="48">
        <v>12</v>
      </c>
      <c r="S447" s="80" t="s">
        <v>433</v>
      </c>
      <c r="T447" s="73"/>
      <c r="U447" s="25">
        <v>10</v>
      </c>
      <c r="V447" s="151"/>
      <c r="W447" s="103">
        <v>3</v>
      </c>
      <c r="X447" s="162">
        <v>1</v>
      </c>
      <c r="Y447" s="208"/>
      <c r="Z447" s="206"/>
    </row>
    <row r="448" spans="2:26" ht="81" customHeight="1" x14ac:dyDescent="0.25">
      <c r="B448" s="258"/>
      <c r="C448" s="216"/>
      <c r="D448" s="213"/>
      <c r="E448" s="213"/>
      <c r="F448" s="213"/>
      <c r="G448" s="268"/>
      <c r="H448" s="280"/>
      <c r="I448" s="110"/>
      <c r="J448" s="227"/>
      <c r="K448" s="285"/>
      <c r="L448" s="111"/>
      <c r="M448" s="60"/>
      <c r="N448" s="79" t="s">
        <v>34</v>
      </c>
      <c r="O448" s="48"/>
      <c r="P448" s="48" t="s">
        <v>366</v>
      </c>
      <c r="Q448" s="48" t="s">
        <v>403</v>
      </c>
      <c r="R448" s="48">
        <v>1</v>
      </c>
      <c r="S448" s="80" t="s">
        <v>404</v>
      </c>
      <c r="T448" s="73"/>
      <c r="U448" s="25">
        <v>5</v>
      </c>
      <c r="V448" s="134"/>
      <c r="W448" s="103" t="s">
        <v>673</v>
      </c>
      <c r="X448" s="162">
        <v>1</v>
      </c>
      <c r="Y448" s="208"/>
      <c r="Z448" s="206"/>
    </row>
    <row r="449" spans="2:26" ht="81" customHeight="1" x14ac:dyDescent="0.25">
      <c r="B449" s="258"/>
      <c r="C449" s="216"/>
      <c r="D449" s="213"/>
      <c r="E449" s="213"/>
      <c r="F449" s="213"/>
      <c r="G449" s="268"/>
      <c r="H449" s="280"/>
      <c r="I449" s="110"/>
      <c r="J449" s="227"/>
      <c r="K449" s="285"/>
      <c r="L449" s="111"/>
      <c r="M449" s="60">
        <v>0.5</v>
      </c>
      <c r="N449" s="79" t="s">
        <v>34</v>
      </c>
      <c r="O449" s="48"/>
      <c r="P449" s="48" t="s">
        <v>376</v>
      </c>
      <c r="Q449" s="48" t="s">
        <v>442</v>
      </c>
      <c r="R449" s="48">
        <v>1</v>
      </c>
      <c r="S449" s="80" t="s">
        <v>757</v>
      </c>
      <c r="T449" s="73"/>
      <c r="U449" s="25">
        <v>5</v>
      </c>
      <c r="V449" s="134"/>
      <c r="W449" s="146" t="s">
        <v>673</v>
      </c>
      <c r="X449" s="162">
        <v>1</v>
      </c>
      <c r="Y449" s="208"/>
      <c r="Z449" s="206"/>
    </row>
    <row r="450" spans="2:26" ht="132.75" customHeight="1" x14ac:dyDescent="0.25">
      <c r="B450" s="258"/>
      <c r="C450" s="216"/>
      <c r="D450" s="213"/>
      <c r="E450" s="213"/>
      <c r="F450" s="213"/>
      <c r="G450" s="268"/>
      <c r="H450" s="280"/>
      <c r="I450" s="110"/>
      <c r="J450" s="227"/>
      <c r="K450" s="285"/>
      <c r="L450" s="111"/>
      <c r="M450" s="61"/>
      <c r="N450" s="97" t="s">
        <v>471</v>
      </c>
      <c r="O450" s="58"/>
      <c r="P450" s="58" t="s">
        <v>471</v>
      </c>
      <c r="Q450" s="58" t="s">
        <v>472</v>
      </c>
      <c r="R450" s="58">
        <v>660</v>
      </c>
      <c r="S450" s="98" t="s">
        <v>473</v>
      </c>
      <c r="T450" s="73"/>
      <c r="U450" s="25">
        <v>10</v>
      </c>
      <c r="V450" s="134"/>
      <c r="W450" s="103">
        <v>83</v>
      </c>
      <c r="X450" s="154">
        <v>0.69166666666666698</v>
      </c>
      <c r="Y450" s="208">
        <f>AVERAGE(X450:X453)</f>
        <v>1.0729166666666667</v>
      </c>
      <c r="Z450" s="206"/>
    </row>
    <row r="451" spans="2:26" ht="132.75" customHeight="1" x14ac:dyDescent="0.25">
      <c r="B451" s="258"/>
      <c r="C451" s="216"/>
      <c r="D451" s="213"/>
      <c r="E451" s="213"/>
      <c r="F451" s="213"/>
      <c r="G451" s="268"/>
      <c r="H451" s="280"/>
      <c r="I451" s="110"/>
      <c r="J451" s="227"/>
      <c r="K451" s="285"/>
      <c r="L451" s="111"/>
      <c r="M451" s="61"/>
      <c r="N451" s="97" t="s">
        <v>471</v>
      </c>
      <c r="O451" s="58"/>
      <c r="P451" s="58" t="s">
        <v>471</v>
      </c>
      <c r="Q451" s="58" t="s">
        <v>474</v>
      </c>
      <c r="R451" s="58">
        <v>11</v>
      </c>
      <c r="S451" s="98" t="s">
        <v>475</v>
      </c>
      <c r="T451" s="73"/>
      <c r="U451" s="25">
        <v>20</v>
      </c>
      <c r="V451" s="134"/>
      <c r="W451" s="103">
        <v>3</v>
      </c>
      <c r="X451" s="156">
        <v>1.2</v>
      </c>
      <c r="Y451" s="208"/>
      <c r="Z451" s="206"/>
    </row>
    <row r="452" spans="2:26" ht="81" customHeight="1" x14ac:dyDescent="0.25">
      <c r="B452" s="258"/>
      <c r="C452" s="216"/>
      <c r="D452" s="213"/>
      <c r="E452" s="213"/>
      <c r="F452" s="213"/>
      <c r="G452" s="268"/>
      <c r="H452" s="280"/>
      <c r="I452" s="110"/>
      <c r="J452" s="227"/>
      <c r="K452" s="285"/>
      <c r="L452" s="111"/>
      <c r="M452" s="61"/>
      <c r="N452" s="97" t="s">
        <v>471</v>
      </c>
      <c r="O452" s="58"/>
      <c r="P452" s="58" t="s">
        <v>471</v>
      </c>
      <c r="Q452" s="58" t="s">
        <v>476</v>
      </c>
      <c r="R452" s="58">
        <v>220</v>
      </c>
      <c r="S452" s="98" t="s">
        <v>477</v>
      </c>
      <c r="T452" s="73"/>
      <c r="U452" s="25">
        <v>10</v>
      </c>
      <c r="V452" s="134"/>
      <c r="W452" s="145">
        <v>90</v>
      </c>
      <c r="X452" s="156">
        <v>1.2</v>
      </c>
      <c r="Y452" s="208"/>
      <c r="Z452" s="206"/>
    </row>
    <row r="453" spans="2:26" ht="81" customHeight="1" x14ac:dyDescent="0.25">
      <c r="B453" s="258"/>
      <c r="C453" s="216"/>
      <c r="D453" s="213"/>
      <c r="E453" s="213"/>
      <c r="F453" s="213"/>
      <c r="G453" s="268"/>
      <c r="H453" s="280"/>
      <c r="I453" s="110"/>
      <c r="J453" s="227"/>
      <c r="K453" s="285"/>
      <c r="L453" s="111"/>
      <c r="M453" s="61"/>
      <c r="N453" s="97" t="s">
        <v>471</v>
      </c>
      <c r="O453" s="58"/>
      <c r="P453" s="58" t="s">
        <v>471</v>
      </c>
      <c r="Q453" s="58" t="s">
        <v>436</v>
      </c>
      <c r="R453" s="58">
        <v>88</v>
      </c>
      <c r="S453" s="98" t="s">
        <v>478</v>
      </c>
      <c r="T453" s="73"/>
      <c r="U453" s="25">
        <v>10</v>
      </c>
      <c r="V453" s="134"/>
      <c r="W453" s="103">
        <v>23</v>
      </c>
      <c r="X453" s="200">
        <v>1.2</v>
      </c>
      <c r="Y453" s="208"/>
      <c r="Z453" s="206"/>
    </row>
    <row r="454" spans="2:26" ht="144.75" customHeight="1" x14ac:dyDescent="0.25">
      <c r="B454" s="258"/>
      <c r="C454" s="216"/>
      <c r="D454" s="213"/>
      <c r="E454" s="213"/>
      <c r="F454" s="213"/>
      <c r="G454" s="268"/>
      <c r="H454" s="280"/>
      <c r="I454" s="110"/>
      <c r="J454" s="227"/>
      <c r="K454" s="285"/>
      <c r="L454" s="111"/>
      <c r="M454" s="61"/>
      <c r="N454" s="81" t="s">
        <v>44</v>
      </c>
      <c r="O454" s="49"/>
      <c r="P454" s="49" t="s">
        <v>45</v>
      </c>
      <c r="Q454" s="49" t="s">
        <v>46</v>
      </c>
      <c r="R454" s="49">
        <v>24</v>
      </c>
      <c r="S454" s="82" t="s">
        <v>479</v>
      </c>
      <c r="T454" s="73"/>
      <c r="U454" s="25">
        <v>10</v>
      </c>
      <c r="V454" s="134"/>
      <c r="W454" s="103">
        <v>6</v>
      </c>
      <c r="X454" s="162">
        <v>1</v>
      </c>
      <c r="Y454" s="208">
        <f>AVERAGE(X454:X455)</f>
        <v>1.1000000000000001</v>
      </c>
      <c r="Z454" s="206"/>
    </row>
    <row r="455" spans="2:26" ht="144.75" customHeight="1" x14ac:dyDescent="0.25">
      <c r="B455" s="258"/>
      <c r="C455" s="216"/>
      <c r="D455" s="213"/>
      <c r="E455" s="213"/>
      <c r="F455" s="213"/>
      <c r="G455" s="268"/>
      <c r="H455" s="280"/>
      <c r="I455" s="110"/>
      <c r="J455" s="228"/>
      <c r="K455" s="286"/>
      <c r="L455" s="111"/>
      <c r="M455" s="61"/>
      <c r="N455" s="81" t="s">
        <v>44</v>
      </c>
      <c r="O455" s="49"/>
      <c r="P455" s="49" t="s">
        <v>48</v>
      </c>
      <c r="Q455" s="49" t="s">
        <v>480</v>
      </c>
      <c r="R455" s="49">
        <v>12</v>
      </c>
      <c r="S455" s="82" t="s">
        <v>481</v>
      </c>
      <c r="T455" s="73"/>
      <c r="U455" s="25">
        <v>5</v>
      </c>
      <c r="V455" s="134"/>
      <c r="W455" s="103">
        <v>20</v>
      </c>
      <c r="X455" s="154">
        <v>1.2</v>
      </c>
      <c r="Y455" s="208"/>
      <c r="Z455" s="206"/>
    </row>
    <row r="456" spans="2:26" ht="144.75" customHeight="1" x14ac:dyDescent="0.25">
      <c r="B456" s="258"/>
      <c r="C456" s="216"/>
      <c r="D456" s="213"/>
      <c r="E456" s="213"/>
      <c r="F456" s="213"/>
      <c r="G456" s="268"/>
      <c r="H456" s="280"/>
      <c r="I456" s="110"/>
      <c r="J456" s="226" t="s">
        <v>482</v>
      </c>
      <c r="K456" s="284">
        <v>14</v>
      </c>
      <c r="L456" s="111"/>
      <c r="M456" s="67">
        <v>0.06</v>
      </c>
      <c r="N456" s="77" t="s">
        <v>27</v>
      </c>
      <c r="O456" s="1"/>
      <c r="P456" s="1" t="s">
        <v>743</v>
      </c>
      <c r="Q456" s="1" t="s">
        <v>483</v>
      </c>
      <c r="R456" s="1">
        <v>1</v>
      </c>
      <c r="S456" s="78" t="s">
        <v>484</v>
      </c>
      <c r="T456" s="76">
        <f>COUNTA(S456:S461)</f>
        <v>6</v>
      </c>
      <c r="U456" s="25">
        <v>15</v>
      </c>
      <c r="V456" s="133">
        <f>SUBTOTAL(9,U456:U463)</f>
        <v>200</v>
      </c>
      <c r="W456" s="103" t="s">
        <v>673</v>
      </c>
      <c r="X456" s="162">
        <v>1</v>
      </c>
      <c r="Y456" s="215">
        <f>AVERAGE(X456:X460)</f>
        <v>0.2</v>
      </c>
      <c r="Z456" s="206">
        <f>AVERAGE(Y456)</f>
        <v>0.2</v>
      </c>
    </row>
    <row r="457" spans="2:26" ht="144.75" customHeight="1" x14ac:dyDescent="0.25">
      <c r="B457" s="258"/>
      <c r="C457" s="216"/>
      <c r="D457" s="213"/>
      <c r="E457" s="213"/>
      <c r="F457" s="213"/>
      <c r="G457" s="268"/>
      <c r="H457" s="280"/>
      <c r="I457" s="110"/>
      <c r="J457" s="227"/>
      <c r="K457" s="285"/>
      <c r="L457" s="111"/>
      <c r="M457" s="69"/>
      <c r="N457" s="77" t="s">
        <v>27</v>
      </c>
      <c r="O457" s="1"/>
      <c r="P457" s="1" t="s">
        <v>730</v>
      </c>
      <c r="Q457" s="1" t="s">
        <v>103</v>
      </c>
      <c r="R457" s="1">
        <v>1</v>
      </c>
      <c r="S457" s="78" t="s">
        <v>485</v>
      </c>
      <c r="T457" s="72"/>
      <c r="U457" s="25">
        <v>6</v>
      </c>
      <c r="V457" s="134"/>
      <c r="W457" s="103">
        <v>0</v>
      </c>
      <c r="X457" s="155">
        <v>0</v>
      </c>
      <c r="Y457" s="215"/>
      <c r="Z457" s="206"/>
    </row>
    <row r="458" spans="2:26" ht="112.5" customHeight="1" x14ac:dyDescent="0.25">
      <c r="B458" s="258"/>
      <c r="C458" s="216"/>
      <c r="D458" s="213"/>
      <c r="E458" s="213"/>
      <c r="F458" s="213"/>
      <c r="G458" s="268"/>
      <c r="H458" s="280"/>
      <c r="I458" s="110"/>
      <c r="J458" s="227"/>
      <c r="K458" s="285"/>
      <c r="L458" s="111"/>
      <c r="M458" s="67">
        <v>0.04</v>
      </c>
      <c r="N458" s="77" t="s">
        <v>27</v>
      </c>
      <c r="O458" s="1"/>
      <c r="P458" s="1" t="s">
        <v>730</v>
      </c>
      <c r="Q458" s="1" t="s">
        <v>92</v>
      </c>
      <c r="R458" s="1">
        <v>0.8</v>
      </c>
      <c r="S458" s="78" t="s">
        <v>93</v>
      </c>
      <c r="T458" s="72"/>
      <c r="U458" s="25">
        <v>7</v>
      </c>
      <c r="V458" s="134"/>
      <c r="W458" s="103">
        <v>0</v>
      </c>
      <c r="X458" s="155">
        <v>0</v>
      </c>
      <c r="Y458" s="215"/>
      <c r="Z458" s="206"/>
    </row>
    <row r="459" spans="2:26" ht="112.5" customHeight="1" x14ac:dyDescent="0.25">
      <c r="B459" s="258"/>
      <c r="C459" s="216"/>
      <c r="D459" s="213"/>
      <c r="E459" s="213"/>
      <c r="F459" s="213"/>
      <c r="G459" s="268"/>
      <c r="H459" s="280"/>
      <c r="I459" s="110"/>
      <c r="J459" s="227"/>
      <c r="K459" s="285"/>
      <c r="L459" s="111"/>
      <c r="M459" s="64">
        <v>2.2200000000000001E-2</v>
      </c>
      <c r="N459" s="77" t="s">
        <v>27</v>
      </c>
      <c r="O459" s="1"/>
      <c r="P459" s="1" t="s">
        <v>730</v>
      </c>
      <c r="Q459" s="1" t="s">
        <v>97</v>
      </c>
      <c r="R459" s="1">
        <v>0.8</v>
      </c>
      <c r="S459" s="78" t="s">
        <v>98</v>
      </c>
      <c r="T459" s="72"/>
      <c r="U459" s="25">
        <v>6</v>
      </c>
      <c r="V459" s="134"/>
      <c r="W459" s="103">
        <v>0</v>
      </c>
      <c r="X459" s="155">
        <v>0</v>
      </c>
      <c r="Y459" s="215"/>
      <c r="Z459" s="206"/>
    </row>
    <row r="460" spans="2:26" ht="81" customHeight="1" x14ac:dyDescent="0.25">
      <c r="B460" s="258"/>
      <c r="C460" s="216"/>
      <c r="D460" s="213"/>
      <c r="E460" s="213"/>
      <c r="F460" s="213"/>
      <c r="G460" s="268"/>
      <c r="H460" s="280"/>
      <c r="I460" s="110"/>
      <c r="J460" s="227"/>
      <c r="K460" s="285"/>
      <c r="L460" s="111"/>
      <c r="M460" s="64">
        <v>2.7699999999999999E-2</v>
      </c>
      <c r="N460" s="77" t="s">
        <v>27</v>
      </c>
      <c r="O460" s="1"/>
      <c r="P460" s="1" t="s">
        <v>730</v>
      </c>
      <c r="Q460" s="1" t="s">
        <v>103</v>
      </c>
      <c r="R460" s="1">
        <v>0.8</v>
      </c>
      <c r="S460" s="78" t="s">
        <v>104</v>
      </c>
      <c r="T460" s="72"/>
      <c r="U460" s="25">
        <v>6</v>
      </c>
      <c r="V460" s="134"/>
      <c r="W460" s="103">
        <v>0</v>
      </c>
      <c r="X460" s="155">
        <v>0</v>
      </c>
      <c r="Y460" s="215"/>
      <c r="Z460" s="206"/>
    </row>
    <row r="461" spans="2:26" ht="81" hidden="1" customHeight="1" x14ac:dyDescent="0.25">
      <c r="B461" s="258"/>
      <c r="C461" s="216"/>
      <c r="D461" s="213"/>
      <c r="E461" s="213"/>
      <c r="F461" s="213"/>
      <c r="G461" s="268"/>
      <c r="H461" s="280"/>
      <c r="I461" s="110"/>
      <c r="J461" s="228"/>
      <c r="K461" s="286"/>
      <c r="L461" s="111"/>
      <c r="M461" s="60">
        <v>0.7</v>
      </c>
      <c r="N461" s="121" t="s">
        <v>107</v>
      </c>
      <c r="O461" s="122"/>
      <c r="P461" s="122" t="s">
        <v>107</v>
      </c>
      <c r="Q461" s="122" t="s">
        <v>486</v>
      </c>
      <c r="R461" s="122">
        <v>1</v>
      </c>
      <c r="S461" s="123" t="s">
        <v>487</v>
      </c>
      <c r="T461" s="73"/>
      <c r="U461" s="124">
        <v>60</v>
      </c>
      <c r="V461" s="134"/>
      <c r="W461" s="103"/>
      <c r="X461" s="141"/>
      <c r="Y461" s="168"/>
      <c r="Z461" s="155"/>
    </row>
    <row r="462" spans="2:26" ht="81" customHeight="1" x14ac:dyDescent="0.25">
      <c r="B462" s="258"/>
      <c r="C462" s="216"/>
      <c r="D462" s="213"/>
      <c r="E462" s="213"/>
      <c r="F462" s="213"/>
      <c r="G462" s="268"/>
      <c r="H462" s="280"/>
      <c r="I462" s="110"/>
      <c r="J462" s="226" t="s">
        <v>488</v>
      </c>
      <c r="K462" s="284">
        <v>14</v>
      </c>
      <c r="L462" s="111"/>
      <c r="M462" s="105"/>
      <c r="N462" s="97" t="s">
        <v>471</v>
      </c>
      <c r="O462" s="106"/>
      <c r="P462" s="58" t="s">
        <v>471</v>
      </c>
      <c r="Q462" s="106" t="s">
        <v>472</v>
      </c>
      <c r="R462" s="58">
        <v>11</v>
      </c>
      <c r="S462" s="98" t="s">
        <v>489</v>
      </c>
      <c r="T462" s="76">
        <f>COUNTA(S462:S463)</f>
        <v>2</v>
      </c>
      <c r="U462" s="25">
        <v>60</v>
      </c>
      <c r="V462" s="133">
        <f>SUBTOTAL(9,U462:U463)</f>
        <v>100</v>
      </c>
      <c r="W462" s="103">
        <v>0</v>
      </c>
      <c r="X462" s="155">
        <v>0</v>
      </c>
      <c r="Y462" s="215">
        <f>AVERAGE(X462:X463)</f>
        <v>0.5</v>
      </c>
      <c r="Z462" s="206">
        <f>AVERAGE(Y462)</f>
        <v>0.5</v>
      </c>
    </row>
    <row r="463" spans="2:26" ht="81" customHeight="1" thickBot="1" x14ac:dyDescent="0.3">
      <c r="B463" s="258"/>
      <c r="C463" s="217"/>
      <c r="D463" s="218"/>
      <c r="E463" s="218"/>
      <c r="F463" s="218"/>
      <c r="G463" s="269"/>
      <c r="H463" s="281"/>
      <c r="I463" s="110"/>
      <c r="J463" s="228"/>
      <c r="K463" s="286"/>
      <c r="L463" s="111"/>
      <c r="M463" s="105"/>
      <c r="N463" s="97" t="s">
        <v>471</v>
      </c>
      <c r="O463" s="106"/>
      <c r="P463" s="58" t="s">
        <v>471</v>
      </c>
      <c r="Q463" s="106" t="s">
        <v>436</v>
      </c>
      <c r="R463" s="58">
        <v>1</v>
      </c>
      <c r="S463" s="98" t="s">
        <v>490</v>
      </c>
      <c r="T463" s="73"/>
      <c r="U463" s="25">
        <v>40</v>
      </c>
      <c r="V463" s="134"/>
      <c r="W463" s="103" t="s">
        <v>673</v>
      </c>
      <c r="X463" s="162">
        <v>1</v>
      </c>
      <c r="Y463" s="215"/>
      <c r="Z463" s="206"/>
    </row>
    <row r="464" spans="2:26" ht="133.5" customHeight="1" x14ac:dyDescent="0.25">
      <c r="B464" s="258"/>
      <c r="C464" s="219" t="s">
        <v>491</v>
      </c>
      <c r="D464" s="221" t="s">
        <v>492</v>
      </c>
      <c r="E464" s="219" t="s">
        <v>439</v>
      </c>
      <c r="F464" s="263" t="s">
        <v>419</v>
      </c>
      <c r="G464" s="271" t="s">
        <v>493</v>
      </c>
      <c r="H464" s="282">
        <v>10</v>
      </c>
      <c r="I464" s="110"/>
      <c r="J464" s="226" t="s">
        <v>494</v>
      </c>
      <c r="K464" s="284">
        <v>20</v>
      </c>
      <c r="L464" s="24">
        <f>SUBTOTAL(9,K464:K587)</f>
        <v>100</v>
      </c>
      <c r="M464" s="67">
        <v>1</v>
      </c>
      <c r="N464" s="77" t="s">
        <v>27</v>
      </c>
      <c r="O464" s="1"/>
      <c r="P464" s="1" t="s">
        <v>31</v>
      </c>
      <c r="Q464" s="1" t="s">
        <v>495</v>
      </c>
      <c r="R464" s="1">
        <v>1</v>
      </c>
      <c r="S464" s="78" t="s">
        <v>496</v>
      </c>
      <c r="T464" s="76">
        <f>COUNTA(S464:S481)</f>
        <v>18</v>
      </c>
      <c r="U464" s="25">
        <v>4</v>
      </c>
      <c r="V464" s="133">
        <f>SUBTOTAL(9,U464:U481)</f>
        <v>96</v>
      </c>
      <c r="W464" s="146">
        <v>0.24990000000000001</v>
      </c>
      <c r="X464" s="154">
        <v>0.99960000000000104</v>
      </c>
      <c r="Y464" s="208">
        <f>AVERAGE(X464:X465)</f>
        <v>0.99960000000000104</v>
      </c>
      <c r="Z464" s="206">
        <f>AVERAGE(Y464:Y481)</f>
        <v>0.81097777777777813</v>
      </c>
    </row>
    <row r="465" spans="2:26" ht="133.5" hidden="1" customHeight="1" x14ac:dyDescent="0.25">
      <c r="B465" s="258"/>
      <c r="C465" s="219"/>
      <c r="D465" s="221"/>
      <c r="E465" s="219"/>
      <c r="F465" s="214"/>
      <c r="G465" s="268"/>
      <c r="H465" s="277"/>
      <c r="I465" s="110"/>
      <c r="J465" s="227"/>
      <c r="K465" s="285"/>
      <c r="L465" s="111"/>
      <c r="M465" s="67">
        <v>0.02</v>
      </c>
      <c r="N465" s="147" t="s">
        <v>27</v>
      </c>
      <c r="O465" s="148"/>
      <c r="P465" s="148" t="s">
        <v>31</v>
      </c>
      <c r="Q465" s="148" t="s">
        <v>497</v>
      </c>
      <c r="R465" s="148">
        <v>1</v>
      </c>
      <c r="S465" s="149" t="s">
        <v>498</v>
      </c>
      <c r="T465" s="72"/>
      <c r="U465" s="25">
        <v>5</v>
      </c>
      <c r="V465" s="134"/>
      <c r="W465" s="103"/>
      <c r="X465" s="155"/>
      <c r="Y465" s="208"/>
      <c r="Z465" s="206"/>
    </row>
    <row r="466" spans="2:26" ht="192.75" customHeight="1" x14ac:dyDescent="0.25">
      <c r="B466" s="258"/>
      <c r="C466" s="219"/>
      <c r="D466" s="221"/>
      <c r="E466" s="219"/>
      <c r="F466" s="214"/>
      <c r="G466" s="268"/>
      <c r="H466" s="277"/>
      <c r="I466" s="110"/>
      <c r="J466" s="227"/>
      <c r="K466" s="285"/>
      <c r="L466" s="111"/>
      <c r="M466" s="68">
        <v>0.04</v>
      </c>
      <c r="N466" s="87" t="s">
        <v>122</v>
      </c>
      <c r="O466" s="52"/>
      <c r="P466" s="52" t="s">
        <v>123</v>
      </c>
      <c r="Q466" s="52" t="s">
        <v>499</v>
      </c>
      <c r="R466" s="53">
        <v>1</v>
      </c>
      <c r="S466" s="88" t="s">
        <v>500</v>
      </c>
      <c r="T466" s="73"/>
      <c r="U466" s="25">
        <v>15</v>
      </c>
      <c r="V466" s="134"/>
      <c r="W466" s="103">
        <v>0</v>
      </c>
      <c r="X466" s="155">
        <v>0</v>
      </c>
      <c r="Y466" s="215">
        <f>AVERAGE(X466:X469)</f>
        <v>0.33333333333333331</v>
      </c>
      <c r="Z466" s="206"/>
    </row>
    <row r="467" spans="2:26" ht="153" hidden="1" customHeight="1" x14ac:dyDescent="0.25">
      <c r="B467" s="258"/>
      <c r="C467" s="219"/>
      <c r="D467" s="221"/>
      <c r="E467" s="219"/>
      <c r="F467" s="214"/>
      <c r="G467" s="268"/>
      <c r="H467" s="277"/>
      <c r="I467" s="110"/>
      <c r="J467" s="227"/>
      <c r="K467" s="285"/>
      <c r="L467" s="111"/>
      <c r="M467" s="68">
        <v>0.04</v>
      </c>
      <c r="N467" s="121" t="s">
        <v>122</v>
      </c>
      <c r="O467" s="122"/>
      <c r="P467" s="122" t="s">
        <v>123</v>
      </c>
      <c r="Q467" s="122" t="s">
        <v>142</v>
      </c>
      <c r="R467" s="153">
        <v>1</v>
      </c>
      <c r="S467" s="123" t="s">
        <v>501</v>
      </c>
      <c r="T467" s="73"/>
      <c r="U467" s="25">
        <v>10</v>
      </c>
      <c r="V467" s="134"/>
      <c r="W467" s="103"/>
      <c r="X467" s="155"/>
      <c r="Y467" s="215"/>
      <c r="Z467" s="206"/>
    </row>
    <row r="468" spans="2:26" ht="153" customHeight="1" x14ac:dyDescent="0.25">
      <c r="B468" s="258"/>
      <c r="C468" s="219"/>
      <c r="D468" s="221"/>
      <c r="E468" s="219"/>
      <c r="F468" s="214"/>
      <c r="G468" s="268"/>
      <c r="H468" s="277"/>
      <c r="I468" s="110"/>
      <c r="J468" s="227"/>
      <c r="K468" s="285"/>
      <c r="L468" s="111"/>
      <c r="M468" s="68">
        <v>0.04</v>
      </c>
      <c r="N468" s="87" t="s">
        <v>122</v>
      </c>
      <c r="O468" s="52"/>
      <c r="P468" s="52" t="s">
        <v>123</v>
      </c>
      <c r="Q468" s="52" t="s">
        <v>124</v>
      </c>
      <c r="R468" s="53">
        <v>1</v>
      </c>
      <c r="S468" s="88" t="s">
        <v>502</v>
      </c>
      <c r="T468" s="73"/>
      <c r="U468" s="25">
        <v>6</v>
      </c>
      <c r="V468" s="134"/>
      <c r="W468" s="145">
        <v>0</v>
      </c>
      <c r="X468" s="162">
        <v>1</v>
      </c>
      <c r="Y468" s="215"/>
      <c r="Z468" s="206"/>
    </row>
    <row r="469" spans="2:26" ht="108" customHeight="1" x14ac:dyDescent="0.25">
      <c r="B469" s="258"/>
      <c r="C469" s="219"/>
      <c r="D469" s="221"/>
      <c r="E469" s="219"/>
      <c r="F469" s="214"/>
      <c r="G469" s="268"/>
      <c r="H469" s="277"/>
      <c r="I469" s="110"/>
      <c r="J469" s="227"/>
      <c r="K469" s="285"/>
      <c r="L469" s="111"/>
      <c r="M469" s="68">
        <v>0.04</v>
      </c>
      <c r="N469" s="87" t="s">
        <v>122</v>
      </c>
      <c r="O469" s="52"/>
      <c r="P469" s="52" t="s">
        <v>123</v>
      </c>
      <c r="Q469" s="52" t="s">
        <v>395</v>
      </c>
      <c r="R469" s="53">
        <v>1</v>
      </c>
      <c r="S469" s="88" t="s">
        <v>503</v>
      </c>
      <c r="T469" s="73"/>
      <c r="U469" s="25">
        <v>20</v>
      </c>
      <c r="V469" s="134"/>
      <c r="W469" s="103">
        <v>0</v>
      </c>
      <c r="X469" s="155">
        <v>0</v>
      </c>
      <c r="Y469" s="215"/>
      <c r="Z469" s="206"/>
    </row>
    <row r="470" spans="2:26" ht="81" hidden="1" customHeight="1" x14ac:dyDescent="0.25">
      <c r="B470" s="258"/>
      <c r="C470" s="219"/>
      <c r="D470" s="221"/>
      <c r="E470" s="219"/>
      <c r="F470" s="214"/>
      <c r="G470" s="268"/>
      <c r="H470" s="277"/>
      <c r="I470" s="110"/>
      <c r="J470" s="227"/>
      <c r="K470" s="285"/>
      <c r="L470" s="111"/>
      <c r="M470" s="60">
        <v>0.5</v>
      </c>
      <c r="N470" s="121" t="s">
        <v>107</v>
      </c>
      <c r="O470" s="122"/>
      <c r="P470" s="122" t="s">
        <v>385</v>
      </c>
      <c r="Q470" s="122" t="s">
        <v>504</v>
      </c>
      <c r="R470" s="122">
        <v>90</v>
      </c>
      <c r="S470" s="123" t="s">
        <v>505</v>
      </c>
      <c r="T470" s="73"/>
      <c r="U470" s="124">
        <v>3</v>
      </c>
      <c r="V470" s="134"/>
      <c r="W470" s="103"/>
      <c r="X470" s="141"/>
      <c r="Y470" s="168"/>
      <c r="Z470" s="206"/>
    </row>
    <row r="471" spans="2:26" ht="81" hidden="1" customHeight="1" x14ac:dyDescent="0.25">
      <c r="B471" s="258"/>
      <c r="C471" s="219"/>
      <c r="D471" s="221"/>
      <c r="E471" s="219"/>
      <c r="F471" s="214"/>
      <c r="G471" s="268"/>
      <c r="H471" s="277"/>
      <c r="I471" s="110"/>
      <c r="J471" s="227"/>
      <c r="K471" s="285"/>
      <c r="L471" s="111"/>
      <c r="M471" s="60">
        <v>1</v>
      </c>
      <c r="N471" s="121" t="s">
        <v>107</v>
      </c>
      <c r="O471" s="122"/>
      <c r="P471" s="122" t="s">
        <v>385</v>
      </c>
      <c r="Q471" s="122" t="s">
        <v>506</v>
      </c>
      <c r="R471" s="122">
        <v>180</v>
      </c>
      <c r="S471" s="123" t="s">
        <v>507</v>
      </c>
      <c r="T471" s="73"/>
      <c r="U471" s="124">
        <v>3</v>
      </c>
      <c r="V471" s="134"/>
      <c r="W471" s="103"/>
      <c r="X471" s="141"/>
      <c r="Y471" s="168"/>
      <c r="Z471" s="206"/>
    </row>
    <row r="472" spans="2:26" ht="169.5" customHeight="1" x14ac:dyDescent="0.25">
      <c r="B472" s="258"/>
      <c r="C472" s="219"/>
      <c r="D472" s="221"/>
      <c r="E472" s="219"/>
      <c r="F472" s="214"/>
      <c r="G472" s="268"/>
      <c r="H472" s="277"/>
      <c r="I472" s="110"/>
      <c r="J472" s="227"/>
      <c r="K472" s="285"/>
      <c r="L472" s="111"/>
      <c r="M472" s="60">
        <v>0.2</v>
      </c>
      <c r="N472" s="79" t="s">
        <v>34</v>
      </c>
      <c r="O472" s="48"/>
      <c r="P472" s="48" t="s">
        <v>359</v>
      </c>
      <c r="Q472" s="48" t="s">
        <v>508</v>
      </c>
      <c r="R472" s="48">
        <v>6</v>
      </c>
      <c r="S472" s="80" t="s">
        <v>509</v>
      </c>
      <c r="T472" s="73"/>
      <c r="U472" s="25">
        <v>3</v>
      </c>
      <c r="V472" s="134"/>
      <c r="W472" s="103">
        <v>3</v>
      </c>
      <c r="X472" s="156">
        <v>1.2</v>
      </c>
      <c r="Y472" s="208">
        <f>AVERAGE(X472:X481)</f>
        <v>1.1000000000000001</v>
      </c>
      <c r="Z472" s="206"/>
    </row>
    <row r="473" spans="2:26" ht="119.25" customHeight="1" x14ac:dyDescent="0.25">
      <c r="B473" s="258"/>
      <c r="C473" s="219"/>
      <c r="D473" s="221"/>
      <c r="E473" s="219"/>
      <c r="F473" s="214"/>
      <c r="G473" s="268"/>
      <c r="H473" s="277"/>
      <c r="I473" s="110"/>
      <c r="J473" s="227"/>
      <c r="K473" s="285"/>
      <c r="L473" s="111"/>
      <c r="M473" s="60"/>
      <c r="N473" s="79" t="s">
        <v>34</v>
      </c>
      <c r="O473" s="48"/>
      <c r="P473" s="48" t="s">
        <v>366</v>
      </c>
      <c r="Q473" s="48" t="s">
        <v>399</v>
      </c>
      <c r="R473" s="48">
        <v>3</v>
      </c>
      <c r="S473" s="80" t="s">
        <v>400</v>
      </c>
      <c r="T473" s="73"/>
      <c r="U473" s="25">
        <v>3</v>
      </c>
      <c r="V473" s="134"/>
      <c r="W473" s="103">
        <v>1</v>
      </c>
      <c r="X473" s="162">
        <v>1</v>
      </c>
      <c r="Y473" s="208"/>
      <c r="Z473" s="206"/>
    </row>
    <row r="474" spans="2:26" ht="169.5" customHeight="1" x14ac:dyDescent="0.25">
      <c r="B474" s="258"/>
      <c r="C474" s="219"/>
      <c r="D474" s="221"/>
      <c r="E474" s="219"/>
      <c r="F474" s="214"/>
      <c r="G474" s="268"/>
      <c r="H474" s="277"/>
      <c r="I474" s="110"/>
      <c r="J474" s="227"/>
      <c r="K474" s="285"/>
      <c r="L474" s="111"/>
      <c r="M474" s="60"/>
      <c r="N474" s="79" t="s">
        <v>34</v>
      </c>
      <c r="O474" s="48"/>
      <c r="P474" s="48" t="s">
        <v>366</v>
      </c>
      <c r="Q474" s="48" t="s">
        <v>401</v>
      </c>
      <c r="R474" s="48">
        <v>9</v>
      </c>
      <c r="S474" s="80" t="s">
        <v>402</v>
      </c>
      <c r="T474" s="73"/>
      <c r="U474" s="25">
        <v>3</v>
      </c>
      <c r="V474" s="134"/>
      <c r="W474" s="103" t="s">
        <v>673</v>
      </c>
      <c r="X474" s="162">
        <v>1</v>
      </c>
      <c r="Y474" s="208"/>
      <c r="Z474" s="206"/>
    </row>
    <row r="475" spans="2:26" ht="81" hidden="1" customHeight="1" x14ac:dyDescent="0.25">
      <c r="B475" s="258"/>
      <c r="C475" s="219"/>
      <c r="D475" s="221"/>
      <c r="E475" s="219"/>
      <c r="F475" s="214"/>
      <c r="G475" s="268"/>
      <c r="H475" s="277"/>
      <c r="I475" s="110"/>
      <c r="J475" s="227"/>
      <c r="K475" s="285"/>
      <c r="L475" s="111"/>
      <c r="M475" s="60"/>
      <c r="N475" s="121" t="s">
        <v>34</v>
      </c>
      <c r="O475" s="122"/>
      <c r="P475" s="122" t="s">
        <v>366</v>
      </c>
      <c r="Q475" s="122" t="s">
        <v>510</v>
      </c>
      <c r="R475" s="122">
        <v>6</v>
      </c>
      <c r="S475" s="123" t="s">
        <v>511</v>
      </c>
      <c r="T475" s="73"/>
      <c r="U475" s="25">
        <v>3</v>
      </c>
      <c r="V475" s="134"/>
      <c r="W475" s="124"/>
      <c r="X475" s="152"/>
      <c r="Y475" s="208"/>
      <c r="Z475" s="206"/>
    </row>
    <row r="476" spans="2:26" ht="81" hidden="1" customHeight="1" x14ac:dyDescent="0.25">
      <c r="B476" s="258"/>
      <c r="C476" s="214" t="s">
        <v>455</v>
      </c>
      <c r="D476" s="230" t="s">
        <v>512</v>
      </c>
      <c r="E476" s="214" t="s">
        <v>760</v>
      </c>
      <c r="F476" s="214"/>
      <c r="G476" s="268"/>
      <c r="H476" s="277"/>
      <c r="I476" s="110"/>
      <c r="J476" s="227"/>
      <c r="K476" s="285"/>
      <c r="L476" s="111"/>
      <c r="M476" s="60"/>
      <c r="N476" s="121" t="s">
        <v>34</v>
      </c>
      <c r="O476" s="122"/>
      <c r="P476" s="122" t="s">
        <v>366</v>
      </c>
      <c r="Q476" s="122" t="s">
        <v>510</v>
      </c>
      <c r="R476" s="122">
        <v>6</v>
      </c>
      <c r="S476" s="123" t="s">
        <v>511</v>
      </c>
      <c r="T476" s="73"/>
      <c r="U476" s="25">
        <v>3</v>
      </c>
      <c r="V476" s="134"/>
      <c r="W476" s="124"/>
      <c r="X476" s="152"/>
      <c r="Y476" s="208"/>
      <c r="Z476" s="206"/>
    </row>
    <row r="477" spans="2:26" ht="81" hidden="1" customHeight="1" x14ac:dyDescent="0.25">
      <c r="B477" s="258"/>
      <c r="C477" s="214"/>
      <c r="D477" s="230"/>
      <c r="E477" s="214"/>
      <c r="F477" s="214"/>
      <c r="G477" s="268"/>
      <c r="H477" s="277"/>
      <c r="I477" s="110"/>
      <c r="J477" s="227"/>
      <c r="K477" s="285"/>
      <c r="L477" s="111"/>
      <c r="M477" s="60"/>
      <c r="N477" s="121" t="s">
        <v>34</v>
      </c>
      <c r="O477" s="122"/>
      <c r="P477" s="122" t="s">
        <v>366</v>
      </c>
      <c r="Q477" s="122" t="s">
        <v>510</v>
      </c>
      <c r="R477" s="122">
        <v>6</v>
      </c>
      <c r="S477" s="123" t="s">
        <v>513</v>
      </c>
      <c r="T477" s="73"/>
      <c r="U477" s="25">
        <v>3</v>
      </c>
      <c r="V477" s="134"/>
      <c r="W477" s="124"/>
      <c r="X477" s="152"/>
      <c r="Y477" s="208"/>
      <c r="Z477" s="206"/>
    </row>
    <row r="478" spans="2:26" ht="81" hidden="1" customHeight="1" x14ac:dyDescent="0.25">
      <c r="B478" s="258"/>
      <c r="C478" s="214"/>
      <c r="D478" s="230"/>
      <c r="E478" s="214"/>
      <c r="F478" s="214"/>
      <c r="G478" s="268"/>
      <c r="H478" s="277"/>
      <c r="I478" s="110"/>
      <c r="J478" s="227"/>
      <c r="K478" s="285"/>
      <c r="L478" s="111"/>
      <c r="M478" s="60"/>
      <c r="N478" s="121" t="s">
        <v>34</v>
      </c>
      <c r="O478" s="122"/>
      <c r="P478" s="122" t="s">
        <v>366</v>
      </c>
      <c r="Q478" s="122" t="s">
        <v>510</v>
      </c>
      <c r="R478" s="122">
        <v>6</v>
      </c>
      <c r="S478" s="123" t="s">
        <v>511</v>
      </c>
      <c r="T478" s="73"/>
      <c r="U478" s="25">
        <v>3</v>
      </c>
      <c r="V478" s="134"/>
      <c r="W478" s="124"/>
      <c r="X478" s="152"/>
      <c r="Y478" s="208"/>
      <c r="Z478" s="206"/>
    </row>
    <row r="479" spans="2:26" ht="81" hidden="1" customHeight="1" x14ac:dyDescent="0.25">
      <c r="B479" s="258"/>
      <c r="C479" s="214"/>
      <c r="D479" s="230"/>
      <c r="E479" s="214"/>
      <c r="F479" s="214"/>
      <c r="G479" s="268"/>
      <c r="H479" s="277"/>
      <c r="I479" s="110"/>
      <c r="J479" s="227"/>
      <c r="K479" s="285"/>
      <c r="L479" s="111"/>
      <c r="M479" s="60"/>
      <c r="N479" s="121" t="s">
        <v>34</v>
      </c>
      <c r="O479" s="122"/>
      <c r="P479" s="122" t="s">
        <v>366</v>
      </c>
      <c r="Q479" s="122" t="s">
        <v>510</v>
      </c>
      <c r="R479" s="122">
        <v>6</v>
      </c>
      <c r="S479" s="123" t="s">
        <v>511</v>
      </c>
      <c r="T479" s="73"/>
      <c r="U479" s="25">
        <v>3</v>
      </c>
      <c r="V479" s="134"/>
      <c r="W479" s="124"/>
      <c r="X479" s="152"/>
      <c r="Y479" s="208"/>
      <c r="Z479" s="206"/>
    </row>
    <row r="480" spans="2:26" ht="81" hidden="1" customHeight="1" x14ac:dyDescent="0.25">
      <c r="B480" s="258"/>
      <c r="C480" s="214"/>
      <c r="D480" s="230"/>
      <c r="E480" s="214"/>
      <c r="F480" s="214"/>
      <c r="G480" s="268"/>
      <c r="H480" s="277"/>
      <c r="I480" s="110"/>
      <c r="J480" s="227"/>
      <c r="K480" s="285"/>
      <c r="L480" s="111"/>
      <c r="M480" s="60"/>
      <c r="N480" s="121" t="s">
        <v>34</v>
      </c>
      <c r="O480" s="122"/>
      <c r="P480" s="122" t="s">
        <v>366</v>
      </c>
      <c r="Q480" s="122" t="s">
        <v>510</v>
      </c>
      <c r="R480" s="122">
        <v>6</v>
      </c>
      <c r="S480" s="123" t="s">
        <v>511</v>
      </c>
      <c r="T480" s="73"/>
      <c r="U480" s="25">
        <v>3</v>
      </c>
      <c r="V480" s="134"/>
      <c r="W480" s="124"/>
      <c r="X480" s="152"/>
      <c r="Y480" s="208"/>
      <c r="Z480" s="206"/>
    </row>
    <row r="481" spans="2:26" ht="81" customHeight="1" x14ac:dyDescent="0.25">
      <c r="B481" s="258"/>
      <c r="C481" s="214"/>
      <c r="D481" s="230"/>
      <c r="E481" s="214"/>
      <c r="F481" s="214"/>
      <c r="G481" s="268"/>
      <c r="H481" s="277"/>
      <c r="I481" s="110"/>
      <c r="J481" s="228"/>
      <c r="K481" s="286"/>
      <c r="L481" s="111"/>
      <c r="M481" s="60">
        <v>1</v>
      </c>
      <c r="N481" s="79" t="s">
        <v>34</v>
      </c>
      <c r="O481" s="48"/>
      <c r="P481" s="48" t="s">
        <v>376</v>
      </c>
      <c r="Q481" s="48" t="s">
        <v>514</v>
      </c>
      <c r="R481" s="48">
        <v>4</v>
      </c>
      <c r="S481" s="80" t="s">
        <v>515</v>
      </c>
      <c r="T481" s="73"/>
      <c r="U481" s="25">
        <v>3</v>
      </c>
      <c r="V481" s="134"/>
      <c r="W481" s="103">
        <v>12</v>
      </c>
      <c r="X481" s="156">
        <v>1.2</v>
      </c>
      <c r="Y481" s="208"/>
      <c r="Z481" s="206"/>
    </row>
    <row r="482" spans="2:26" ht="81" customHeight="1" x14ac:dyDescent="0.25">
      <c r="B482" s="258"/>
      <c r="C482" s="214"/>
      <c r="D482" s="230"/>
      <c r="E482" s="214"/>
      <c r="F482" s="214"/>
      <c r="G482" s="268"/>
      <c r="H482" s="277"/>
      <c r="I482" s="110"/>
      <c r="J482" s="226" t="s">
        <v>516</v>
      </c>
      <c r="K482" s="284">
        <v>20</v>
      </c>
      <c r="L482" s="111"/>
      <c r="M482" s="60">
        <v>0.7</v>
      </c>
      <c r="N482" s="91" t="s">
        <v>171</v>
      </c>
      <c r="O482" s="10"/>
      <c r="P482" s="10" t="s">
        <v>171</v>
      </c>
      <c r="Q482" s="10" t="s">
        <v>35</v>
      </c>
      <c r="R482" s="10">
        <v>1</v>
      </c>
      <c r="S482" s="92" t="s">
        <v>422</v>
      </c>
      <c r="T482" s="76">
        <f>COUNTA(S482:S503)</f>
        <v>22</v>
      </c>
      <c r="U482" s="25">
        <v>7</v>
      </c>
      <c r="V482" s="133">
        <f>SUBTOTAL(9,U482:U503)</f>
        <v>100</v>
      </c>
      <c r="W482" s="103" t="s">
        <v>673</v>
      </c>
      <c r="X482" s="156">
        <v>1</v>
      </c>
      <c r="Y482" s="174">
        <f>AVERAGE(X482)</f>
        <v>1</v>
      </c>
      <c r="Z482" s="206">
        <f>AVERAGE(Y482:Y503)</f>
        <v>0.73821428571428571</v>
      </c>
    </row>
    <row r="483" spans="2:26" ht="81" customHeight="1" x14ac:dyDescent="0.25">
      <c r="B483" s="258"/>
      <c r="C483" s="214"/>
      <c r="D483" s="230"/>
      <c r="E483" s="214"/>
      <c r="F483" s="214"/>
      <c r="G483" s="268"/>
      <c r="H483" s="277"/>
      <c r="I483" s="110"/>
      <c r="J483" s="276"/>
      <c r="K483" s="285"/>
      <c r="L483" s="111"/>
      <c r="M483" s="68">
        <v>0.04</v>
      </c>
      <c r="N483" s="87" t="s">
        <v>122</v>
      </c>
      <c r="O483" s="52"/>
      <c r="P483" s="52" t="s">
        <v>517</v>
      </c>
      <c r="Q483" s="52" t="s">
        <v>518</v>
      </c>
      <c r="R483" s="52">
        <v>1</v>
      </c>
      <c r="S483" s="88" t="s">
        <v>519</v>
      </c>
      <c r="T483" s="73"/>
      <c r="U483" s="25">
        <v>7</v>
      </c>
      <c r="V483" s="134"/>
      <c r="W483" s="103" t="s">
        <v>673</v>
      </c>
      <c r="X483" s="156">
        <v>1</v>
      </c>
      <c r="Y483" s="209">
        <f>AVERAGE(X483:X486)</f>
        <v>0.75</v>
      </c>
      <c r="Z483" s="206"/>
    </row>
    <row r="484" spans="2:26" ht="81" customHeight="1" x14ac:dyDescent="0.25">
      <c r="B484" s="258"/>
      <c r="C484" s="214"/>
      <c r="D484" s="230"/>
      <c r="E484" s="214"/>
      <c r="F484" s="214"/>
      <c r="G484" s="268"/>
      <c r="H484" s="277"/>
      <c r="I484" s="110"/>
      <c r="J484" s="276"/>
      <c r="K484" s="285"/>
      <c r="L484" s="111"/>
      <c r="M484" s="68">
        <v>0.04</v>
      </c>
      <c r="N484" s="87" t="s">
        <v>122</v>
      </c>
      <c r="O484" s="52"/>
      <c r="P484" s="52" t="s">
        <v>517</v>
      </c>
      <c r="Q484" s="52" t="s">
        <v>103</v>
      </c>
      <c r="R484" s="52">
        <v>1</v>
      </c>
      <c r="S484" s="88" t="s">
        <v>520</v>
      </c>
      <c r="T484" s="73"/>
      <c r="U484" s="25">
        <v>7</v>
      </c>
      <c r="V484" s="134"/>
      <c r="W484" s="103">
        <v>0</v>
      </c>
      <c r="X484" s="155">
        <v>0</v>
      </c>
      <c r="Y484" s="209"/>
      <c r="Z484" s="206"/>
    </row>
    <row r="485" spans="2:26" ht="136.5" customHeight="1" x14ac:dyDescent="0.25">
      <c r="B485" s="258"/>
      <c r="C485" s="214"/>
      <c r="D485" s="230"/>
      <c r="E485" s="214"/>
      <c r="F485" s="214"/>
      <c r="G485" s="268"/>
      <c r="H485" s="277"/>
      <c r="I485" s="110"/>
      <c r="J485" s="276"/>
      <c r="K485" s="285"/>
      <c r="L485" s="111"/>
      <c r="M485" s="68">
        <v>0.03</v>
      </c>
      <c r="N485" s="87" t="s">
        <v>122</v>
      </c>
      <c r="O485" s="52"/>
      <c r="P485" s="52" t="s">
        <v>517</v>
      </c>
      <c r="Q485" s="52" t="s">
        <v>521</v>
      </c>
      <c r="R485" s="52">
        <v>1</v>
      </c>
      <c r="S485" s="88" t="s">
        <v>522</v>
      </c>
      <c r="T485" s="73"/>
      <c r="U485" s="25">
        <v>7</v>
      </c>
      <c r="V485" s="134"/>
      <c r="W485" s="103" t="s">
        <v>673</v>
      </c>
      <c r="X485" s="156">
        <v>1</v>
      </c>
      <c r="Y485" s="209"/>
      <c r="Z485" s="206"/>
    </row>
    <row r="486" spans="2:26" ht="127.5" customHeight="1" x14ac:dyDescent="0.25">
      <c r="B486" s="258"/>
      <c r="C486" s="214"/>
      <c r="D486" s="230"/>
      <c r="E486" s="214"/>
      <c r="F486" s="214"/>
      <c r="G486" s="268"/>
      <c r="H486" s="277"/>
      <c r="I486" s="110"/>
      <c r="J486" s="276"/>
      <c r="K486" s="285"/>
      <c r="L486" s="111"/>
      <c r="M486" s="68">
        <v>0.03</v>
      </c>
      <c r="N486" s="87" t="s">
        <v>122</v>
      </c>
      <c r="O486" s="52"/>
      <c r="P486" s="52" t="s">
        <v>517</v>
      </c>
      <c r="Q486" s="52" t="s">
        <v>103</v>
      </c>
      <c r="R486" s="52">
        <v>1</v>
      </c>
      <c r="S486" s="88" t="s">
        <v>523</v>
      </c>
      <c r="T486" s="73"/>
      <c r="U486" s="25">
        <v>7</v>
      </c>
      <c r="V486" s="134"/>
      <c r="W486" s="103" t="s">
        <v>673</v>
      </c>
      <c r="X486" s="156">
        <v>1</v>
      </c>
      <c r="Y486" s="209"/>
      <c r="Z486" s="206"/>
    </row>
    <row r="487" spans="2:26" ht="127.5" customHeight="1" x14ac:dyDescent="0.25">
      <c r="B487" s="258"/>
      <c r="C487" s="214"/>
      <c r="D487" s="230"/>
      <c r="E487" s="214"/>
      <c r="F487" s="214"/>
      <c r="G487" s="268"/>
      <c r="H487" s="277"/>
      <c r="I487" s="110"/>
      <c r="J487" s="227"/>
      <c r="K487" s="285"/>
      <c r="L487" s="111"/>
      <c r="M487" s="67">
        <v>1</v>
      </c>
      <c r="N487" s="77" t="s">
        <v>27</v>
      </c>
      <c r="O487" s="1"/>
      <c r="P487" s="1" t="s">
        <v>28</v>
      </c>
      <c r="Q487" s="1" t="s">
        <v>425</v>
      </c>
      <c r="R487" s="51">
        <v>3</v>
      </c>
      <c r="S487" s="78" t="s">
        <v>524</v>
      </c>
      <c r="T487" s="72"/>
      <c r="U487" s="25">
        <v>5</v>
      </c>
      <c r="V487" s="134"/>
      <c r="W487" s="103">
        <v>0</v>
      </c>
      <c r="X487" s="155">
        <v>0</v>
      </c>
      <c r="Y487" s="215">
        <f>AVERAGE(X487:X493)</f>
        <v>0.14285714285714285</v>
      </c>
      <c r="Z487" s="206"/>
    </row>
    <row r="488" spans="2:26" ht="159.75" customHeight="1" x14ac:dyDescent="0.25">
      <c r="B488" s="258"/>
      <c r="C488" s="214"/>
      <c r="D488" s="230"/>
      <c r="E488" s="214"/>
      <c r="F488" s="214"/>
      <c r="G488" s="268"/>
      <c r="H488" s="277"/>
      <c r="I488" s="110"/>
      <c r="J488" s="227"/>
      <c r="K488" s="285"/>
      <c r="L488" s="111"/>
      <c r="M488" s="67">
        <v>0.04</v>
      </c>
      <c r="N488" s="77" t="s">
        <v>27</v>
      </c>
      <c r="O488" s="1"/>
      <c r="P488" s="1" t="s">
        <v>730</v>
      </c>
      <c r="Q488" s="1" t="s">
        <v>525</v>
      </c>
      <c r="R488" s="1">
        <v>0.9</v>
      </c>
      <c r="S488" s="78" t="s">
        <v>526</v>
      </c>
      <c r="T488" s="72"/>
      <c r="U488" s="25">
        <v>3</v>
      </c>
      <c r="V488" s="134"/>
      <c r="W488" s="103">
        <v>79</v>
      </c>
      <c r="X488" s="156">
        <v>1</v>
      </c>
      <c r="Y488" s="215"/>
      <c r="Z488" s="206"/>
    </row>
    <row r="489" spans="2:26" ht="83.25" customHeight="1" x14ac:dyDescent="0.25">
      <c r="B489" s="258"/>
      <c r="C489" s="214"/>
      <c r="D489" s="230"/>
      <c r="E489" s="214"/>
      <c r="F489" s="214"/>
      <c r="G489" s="268"/>
      <c r="H489" s="277"/>
      <c r="I489" s="110"/>
      <c r="J489" s="227"/>
      <c r="K489" s="285"/>
      <c r="L489" s="111"/>
      <c r="M489" s="67">
        <v>0.04</v>
      </c>
      <c r="N489" s="77" t="s">
        <v>27</v>
      </c>
      <c r="O489" s="1"/>
      <c r="P489" s="1" t="s">
        <v>730</v>
      </c>
      <c r="Q489" s="1" t="s">
        <v>352</v>
      </c>
      <c r="R489" s="1">
        <v>0.9</v>
      </c>
      <c r="S489" s="78" t="s">
        <v>353</v>
      </c>
      <c r="T489" s="72"/>
      <c r="U489" s="25">
        <v>3</v>
      </c>
      <c r="V489" s="134"/>
      <c r="W489" s="103">
        <v>0</v>
      </c>
      <c r="X489" s="155">
        <v>0</v>
      </c>
      <c r="Y489" s="215"/>
      <c r="Z489" s="206"/>
    </row>
    <row r="490" spans="2:26" ht="113.25" customHeight="1" x14ac:dyDescent="0.25">
      <c r="B490" s="258"/>
      <c r="C490" s="214"/>
      <c r="D490" s="230"/>
      <c r="E490" s="214"/>
      <c r="F490" s="214"/>
      <c r="G490" s="268"/>
      <c r="H490" s="277"/>
      <c r="I490" s="110"/>
      <c r="J490" s="227"/>
      <c r="K490" s="285"/>
      <c r="L490" s="111"/>
      <c r="M490" s="67">
        <v>0.04</v>
      </c>
      <c r="N490" s="77" t="s">
        <v>27</v>
      </c>
      <c r="O490" s="1"/>
      <c r="P490" s="1" t="s">
        <v>730</v>
      </c>
      <c r="Q490" s="1" t="s">
        <v>92</v>
      </c>
      <c r="R490" s="1">
        <v>0.8</v>
      </c>
      <c r="S490" s="78" t="s">
        <v>93</v>
      </c>
      <c r="T490" s="72"/>
      <c r="U490" s="25">
        <v>3</v>
      </c>
      <c r="V490" s="134"/>
      <c r="W490" s="103">
        <v>0</v>
      </c>
      <c r="X490" s="155">
        <v>0</v>
      </c>
      <c r="Y490" s="215"/>
      <c r="Z490" s="206"/>
    </row>
    <row r="491" spans="2:26" ht="195" customHeight="1" x14ac:dyDescent="0.25">
      <c r="B491" s="258"/>
      <c r="C491" s="214"/>
      <c r="D491" s="249" t="s">
        <v>527</v>
      </c>
      <c r="E491" s="213" t="s">
        <v>528</v>
      </c>
      <c r="F491" s="214"/>
      <c r="G491" s="268"/>
      <c r="H491" s="277"/>
      <c r="I491" s="110"/>
      <c r="J491" s="227"/>
      <c r="K491" s="285"/>
      <c r="L491" s="111"/>
      <c r="M491" s="67">
        <v>0.04</v>
      </c>
      <c r="N491" s="77" t="s">
        <v>27</v>
      </c>
      <c r="O491" s="1"/>
      <c r="P491" s="1" t="s">
        <v>730</v>
      </c>
      <c r="Q491" s="1" t="s">
        <v>83</v>
      </c>
      <c r="R491" s="1">
        <v>0.8</v>
      </c>
      <c r="S491" s="78" t="s">
        <v>94</v>
      </c>
      <c r="T491" s="72"/>
      <c r="U491" s="25">
        <v>3</v>
      </c>
      <c r="V491" s="134"/>
      <c r="W491" s="103">
        <v>0</v>
      </c>
      <c r="X491" s="155">
        <v>0</v>
      </c>
      <c r="Y491" s="215"/>
      <c r="Z491" s="206"/>
    </row>
    <row r="492" spans="2:26" ht="195" customHeight="1" x14ac:dyDescent="0.25">
      <c r="B492" s="258"/>
      <c r="C492" s="214"/>
      <c r="D492" s="249"/>
      <c r="E492" s="213"/>
      <c r="F492" s="214"/>
      <c r="G492" s="268"/>
      <c r="H492" s="277"/>
      <c r="I492" s="110"/>
      <c r="J492" s="227"/>
      <c r="K492" s="285"/>
      <c r="L492" s="111"/>
      <c r="M492" s="67">
        <v>0.04</v>
      </c>
      <c r="N492" s="77" t="s">
        <v>27</v>
      </c>
      <c r="O492" s="1"/>
      <c r="P492" s="1" t="s">
        <v>730</v>
      </c>
      <c r="Q492" s="1" t="s">
        <v>354</v>
      </c>
      <c r="R492" s="1">
        <v>0.9</v>
      </c>
      <c r="S492" s="78" t="s">
        <v>355</v>
      </c>
      <c r="T492" s="72"/>
      <c r="U492" s="25">
        <v>3</v>
      </c>
      <c r="V492" s="134"/>
      <c r="W492" s="103">
        <v>0</v>
      </c>
      <c r="X492" s="155">
        <v>0</v>
      </c>
      <c r="Y492" s="215"/>
      <c r="Z492" s="206"/>
    </row>
    <row r="493" spans="2:26" ht="83.25" customHeight="1" x14ac:dyDescent="0.25">
      <c r="B493" s="258"/>
      <c r="C493" s="214"/>
      <c r="D493" s="249"/>
      <c r="E493" s="213"/>
      <c r="F493" s="214"/>
      <c r="G493" s="268"/>
      <c r="H493" s="277"/>
      <c r="I493" s="110"/>
      <c r="J493" s="227"/>
      <c r="K493" s="285"/>
      <c r="L493" s="111"/>
      <c r="M493" s="67">
        <v>0.03</v>
      </c>
      <c r="N493" s="77" t="s">
        <v>27</v>
      </c>
      <c r="O493" s="1"/>
      <c r="P493" s="1" t="s">
        <v>730</v>
      </c>
      <c r="Q493" s="1" t="s">
        <v>99</v>
      </c>
      <c r="R493" s="51">
        <v>70</v>
      </c>
      <c r="S493" s="78" t="s">
        <v>100</v>
      </c>
      <c r="T493" s="72"/>
      <c r="U493" s="25">
        <v>3</v>
      </c>
      <c r="V493" s="134"/>
      <c r="W493" s="103">
        <v>0</v>
      </c>
      <c r="X493" s="155">
        <v>0</v>
      </c>
      <c r="Y493" s="215"/>
      <c r="Z493" s="206"/>
    </row>
    <row r="494" spans="2:26" ht="195" customHeight="1" x14ac:dyDescent="0.25">
      <c r="B494" s="258"/>
      <c r="C494" s="214"/>
      <c r="D494" s="249"/>
      <c r="E494" s="213"/>
      <c r="F494" s="214"/>
      <c r="G494" s="268"/>
      <c r="H494" s="277"/>
      <c r="I494" s="110"/>
      <c r="J494" s="227"/>
      <c r="K494" s="285"/>
      <c r="L494" s="111"/>
      <c r="M494" s="60"/>
      <c r="N494" s="79" t="s">
        <v>34</v>
      </c>
      <c r="O494" s="48"/>
      <c r="P494" s="48" t="s">
        <v>37</v>
      </c>
      <c r="Q494" s="48" t="s">
        <v>161</v>
      </c>
      <c r="R494" s="48">
        <v>2</v>
      </c>
      <c r="S494" s="80" t="s">
        <v>162</v>
      </c>
      <c r="T494" s="73"/>
      <c r="U494" s="26">
        <v>3</v>
      </c>
      <c r="V494" s="134"/>
      <c r="W494" s="103">
        <v>2</v>
      </c>
      <c r="X494" s="156">
        <v>1</v>
      </c>
      <c r="Y494" s="208">
        <f>AVERAGE(X494:X503)</f>
        <v>1.06</v>
      </c>
      <c r="Z494" s="206"/>
    </row>
    <row r="495" spans="2:26" ht="189.75" customHeight="1" x14ac:dyDescent="0.25">
      <c r="B495" s="258"/>
      <c r="C495" s="214"/>
      <c r="D495" s="249"/>
      <c r="E495" s="213"/>
      <c r="F495" s="214"/>
      <c r="G495" s="268"/>
      <c r="H495" s="277"/>
      <c r="I495" s="110"/>
      <c r="J495" s="227"/>
      <c r="K495" s="285"/>
      <c r="L495" s="111"/>
      <c r="M495" s="60"/>
      <c r="N495" s="79" t="s">
        <v>34</v>
      </c>
      <c r="O495" s="48"/>
      <c r="P495" s="48" t="s">
        <v>37</v>
      </c>
      <c r="Q495" s="48" t="s">
        <v>163</v>
      </c>
      <c r="R495" s="48">
        <v>9</v>
      </c>
      <c r="S495" s="80" t="s">
        <v>164</v>
      </c>
      <c r="T495" s="73"/>
      <c r="U495" s="26">
        <v>3</v>
      </c>
      <c r="V495" s="134"/>
      <c r="W495" s="146">
        <v>2</v>
      </c>
      <c r="X495" s="156">
        <v>1</v>
      </c>
      <c r="Y495" s="208"/>
      <c r="Z495" s="206"/>
    </row>
    <row r="496" spans="2:26" ht="138" customHeight="1" x14ac:dyDescent="0.25">
      <c r="B496" s="258"/>
      <c r="C496" s="214"/>
      <c r="D496" s="249"/>
      <c r="E496" s="213"/>
      <c r="F496" s="214"/>
      <c r="G496" s="268"/>
      <c r="H496" s="277"/>
      <c r="I496" s="110"/>
      <c r="J496" s="227"/>
      <c r="K496" s="285"/>
      <c r="L496" s="111"/>
      <c r="M496" s="60"/>
      <c r="N496" s="79" t="s">
        <v>34</v>
      </c>
      <c r="O496" s="48"/>
      <c r="P496" s="48" t="s">
        <v>37</v>
      </c>
      <c r="Q496" s="48" t="s">
        <v>165</v>
      </c>
      <c r="R496" s="48"/>
      <c r="S496" s="80" t="s">
        <v>755</v>
      </c>
      <c r="T496" s="73"/>
      <c r="U496" s="26">
        <v>3</v>
      </c>
      <c r="V496" s="134"/>
      <c r="W496" s="103">
        <v>2</v>
      </c>
      <c r="X496" s="156">
        <v>1</v>
      </c>
      <c r="Y496" s="208"/>
      <c r="Z496" s="206"/>
    </row>
    <row r="497" spans="2:26" ht="138" customHeight="1" x14ac:dyDescent="0.25">
      <c r="B497" s="258"/>
      <c r="C497" s="214"/>
      <c r="D497" s="249"/>
      <c r="E497" s="213"/>
      <c r="F497" s="214"/>
      <c r="G497" s="268"/>
      <c r="H497" s="277"/>
      <c r="I497" s="110"/>
      <c r="J497" s="227"/>
      <c r="K497" s="285"/>
      <c r="L497" s="111"/>
      <c r="M497" s="60"/>
      <c r="N497" s="79" t="s">
        <v>34</v>
      </c>
      <c r="O497" s="48"/>
      <c r="P497" s="48" t="s">
        <v>37</v>
      </c>
      <c r="Q497" s="48" t="s">
        <v>166</v>
      </c>
      <c r="R497" s="48">
        <v>18</v>
      </c>
      <c r="S497" s="80" t="s">
        <v>167</v>
      </c>
      <c r="T497" s="73"/>
      <c r="U497" s="26">
        <v>3</v>
      </c>
      <c r="V497" s="134"/>
      <c r="W497" s="146">
        <v>19</v>
      </c>
      <c r="X497" s="161">
        <v>1.2</v>
      </c>
      <c r="Y497" s="208"/>
      <c r="Z497" s="206"/>
    </row>
    <row r="498" spans="2:26" ht="83.25" customHeight="1" x14ac:dyDescent="0.25">
      <c r="B498" s="258"/>
      <c r="C498" s="214"/>
      <c r="D498" s="249"/>
      <c r="E498" s="213"/>
      <c r="F498" s="214"/>
      <c r="G498" s="268"/>
      <c r="H498" s="277"/>
      <c r="I498" s="110"/>
      <c r="J498" s="227"/>
      <c r="K498" s="285"/>
      <c r="L498" s="111"/>
      <c r="M498" s="60"/>
      <c r="N498" s="79" t="s">
        <v>34</v>
      </c>
      <c r="O498" s="48"/>
      <c r="P498" s="48" t="s">
        <v>37</v>
      </c>
      <c r="Q498" s="48" t="s">
        <v>166</v>
      </c>
      <c r="R498" s="48">
        <v>1</v>
      </c>
      <c r="S498" s="80" t="s">
        <v>397</v>
      </c>
      <c r="T498" s="73"/>
      <c r="U498" s="26">
        <v>3</v>
      </c>
      <c r="V498" s="134"/>
      <c r="W498" s="103">
        <v>8</v>
      </c>
      <c r="X498" s="161">
        <v>1.2</v>
      </c>
      <c r="Y498" s="208"/>
      <c r="Z498" s="206"/>
    </row>
    <row r="499" spans="2:26" ht="83.25" customHeight="1" x14ac:dyDescent="0.25">
      <c r="B499" s="258"/>
      <c r="C499" s="214"/>
      <c r="D499" s="249"/>
      <c r="E499" s="213"/>
      <c r="F499" s="214"/>
      <c r="G499" s="268"/>
      <c r="H499" s="277"/>
      <c r="I499" s="110"/>
      <c r="J499" s="227"/>
      <c r="K499" s="285"/>
      <c r="L499" s="111"/>
      <c r="M499" s="60"/>
      <c r="N499" s="79" t="s">
        <v>34</v>
      </c>
      <c r="O499" s="48"/>
      <c r="P499" s="48" t="s">
        <v>37</v>
      </c>
      <c r="Q499" s="48" t="s">
        <v>168</v>
      </c>
      <c r="R499" s="48">
        <v>14</v>
      </c>
      <c r="S499" s="80" t="s">
        <v>169</v>
      </c>
      <c r="T499" s="73"/>
      <c r="U499" s="26">
        <v>3</v>
      </c>
      <c r="V499" s="134"/>
      <c r="W499" s="146">
        <v>7</v>
      </c>
      <c r="X499" s="161">
        <v>1.2</v>
      </c>
      <c r="Y499" s="208"/>
      <c r="Z499" s="206"/>
    </row>
    <row r="500" spans="2:26" ht="119.25" customHeight="1" x14ac:dyDescent="0.25">
      <c r="B500" s="258"/>
      <c r="C500" s="214"/>
      <c r="D500" s="249"/>
      <c r="E500" s="213"/>
      <c r="F500" s="214"/>
      <c r="G500" s="268"/>
      <c r="H500" s="277"/>
      <c r="I500" s="110"/>
      <c r="J500" s="227"/>
      <c r="K500" s="285"/>
      <c r="L500" s="111"/>
      <c r="M500" s="60"/>
      <c r="N500" s="79" t="s">
        <v>34</v>
      </c>
      <c r="O500" s="48"/>
      <c r="P500" s="48" t="s">
        <v>366</v>
      </c>
      <c r="Q500" s="48" t="s">
        <v>41</v>
      </c>
      <c r="R500" s="48">
        <v>1</v>
      </c>
      <c r="S500" s="80" t="s">
        <v>370</v>
      </c>
      <c r="T500" s="73"/>
      <c r="U500" s="26">
        <v>3</v>
      </c>
      <c r="V500" s="134"/>
      <c r="W500" s="103" t="s">
        <v>673</v>
      </c>
      <c r="X500" s="156">
        <v>1</v>
      </c>
      <c r="Y500" s="208"/>
      <c r="Z500" s="206"/>
    </row>
    <row r="501" spans="2:26" ht="83.25" customHeight="1" x14ac:dyDescent="0.25">
      <c r="B501" s="258"/>
      <c r="C501" s="214"/>
      <c r="D501" s="249"/>
      <c r="E501" s="213"/>
      <c r="F501" s="214"/>
      <c r="G501" s="268"/>
      <c r="H501" s="277"/>
      <c r="I501" s="110"/>
      <c r="J501" s="227"/>
      <c r="K501" s="285"/>
      <c r="L501" s="111"/>
      <c r="M501" s="60">
        <v>0.4</v>
      </c>
      <c r="N501" s="79" t="s">
        <v>34</v>
      </c>
      <c r="O501" s="48"/>
      <c r="P501" s="48" t="s">
        <v>376</v>
      </c>
      <c r="Q501" s="48" t="s">
        <v>377</v>
      </c>
      <c r="R501" s="48">
        <v>1</v>
      </c>
      <c r="S501" s="80" t="s">
        <v>378</v>
      </c>
      <c r="T501" s="73"/>
      <c r="U501" s="26">
        <v>7</v>
      </c>
      <c r="V501" s="134"/>
      <c r="W501" s="145">
        <v>1</v>
      </c>
      <c r="X501" s="156">
        <v>1</v>
      </c>
      <c r="Y501" s="208"/>
      <c r="Z501" s="206"/>
    </row>
    <row r="502" spans="2:26" ht="83.25" customHeight="1" x14ac:dyDescent="0.25">
      <c r="B502" s="258"/>
      <c r="C502" s="214"/>
      <c r="D502" s="249"/>
      <c r="E502" s="213"/>
      <c r="F502" s="214"/>
      <c r="G502" s="268"/>
      <c r="H502" s="277"/>
      <c r="I502" s="110"/>
      <c r="J502" s="227"/>
      <c r="K502" s="285"/>
      <c r="L502" s="111"/>
      <c r="M502" s="60">
        <v>0.3</v>
      </c>
      <c r="N502" s="79" t="s">
        <v>34</v>
      </c>
      <c r="O502" s="48"/>
      <c r="P502" s="48" t="s">
        <v>376</v>
      </c>
      <c r="Q502" s="48" t="s">
        <v>529</v>
      </c>
      <c r="R502" s="48">
        <v>1</v>
      </c>
      <c r="S502" s="80" t="s">
        <v>530</v>
      </c>
      <c r="T502" s="73"/>
      <c r="U502" s="26">
        <v>7</v>
      </c>
      <c r="V502" s="134"/>
      <c r="W502" s="103" t="s">
        <v>673</v>
      </c>
      <c r="X502" s="156">
        <v>1</v>
      </c>
      <c r="Y502" s="208"/>
      <c r="Z502" s="206"/>
    </row>
    <row r="503" spans="2:26" ht="83.25" customHeight="1" x14ac:dyDescent="0.25">
      <c r="B503" s="258"/>
      <c r="C503" s="214"/>
      <c r="D503" s="249"/>
      <c r="E503" s="213"/>
      <c r="F503" s="214"/>
      <c r="G503" s="268"/>
      <c r="H503" s="277"/>
      <c r="I503" s="110"/>
      <c r="J503" s="228"/>
      <c r="K503" s="286"/>
      <c r="L503" s="111"/>
      <c r="M503" s="60">
        <v>0.3</v>
      </c>
      <c r="N503" s="79" t="s">
        <v>34</v>
      </c>
      <c r="O503" s="48"/>
      <c r="P503" s="48" t="s">
        <v>376</v>
      </c>
      <c r="Q503" s="48" t="s">
        <v>531</v>
      </c>
      <c r="R503" s="48">
        <v>5</v>
      </c>
      <c r="S503" s="80" t="s">
        <v>532</v>
      </c>
      <c r="T503" s="73"/>
      <c r="U503" s="26">
        <v>7</v>
      </c>
      <c r="V503" s="134"/>
      <c r="W503" s="103" t="s">
        <v>673</v>
      </c>
      <c r="X503" s="156">
        <v>1</v>
      </c>
      <c r="Y503" s="208"/>
      <c r="Z503" s="206"/>
    </row>
    <row r="504" spans="2:26" ht="83.25" customHeight="1" x14ac:dyDescent="0.25">
      <c r="B504" s="258"/>
      <c r="C504" s="214"/>
      <c r="D504" s="221" t="s">
        <v>533</v>
      </c>
      <c r="E504" s="219" t="s">
        <v>439</v>
      </c>
      <c r="F504" s="214"/>
      <c r="G504" s="268"/>
      <c r="H504" s="277"/>
      <c r="I504" s="110"/>
      <c r="J504" s="226" t="s">
        <v>534</v>
      </c>
      <c r="K504" s="284">
        <v>20</v>
      </c>
      <c r="L504" s="111"/>
      <c r="M504" s="60"/>
      <c r="N504" s="91" t="s">
        <v>171</v>
      </c>
      <c r="O504" s="10"/>
      <c r="P504" s="10" t="s">
        <v>171</v>
      </c>
      <c r="Q504" s="10" t="s">
        <v>423</v>
      </c>
      <c r="R504" s="10">
        <v>65</v>
      </c>
      <c r="S504" s="92" t="s">
        <v>424</v>
      </c>
      <c r="T504" s="76">
        <f>COUNTA(S504:S523, S595:S597)</f>
        <v>23</v>
      </c>
      <c r="U504" s="25">
        <v>5</v>
      </c>
      <c r="V504" s="133">
        <f>SUBTOTAL(9,U504:U597)</f>
        <v>300</v>
      </c>
      <c r="W504" s="145">
        <v>13</v>
      </c>
      <c r="X504" s="154">
        <v>0.76470588235294101</v>
      </c>
      <c r="Y504" s="171">
        <f>AVERAGE(X504)</f>
        <v>0.76470588235294101</v>
      </c>
      <c r="Z504" s="206">
        <f>AVERAGE(Y504:Y524)</f>
        <v>0.77401960784313717</v>
      </c>
    </row>
    <row r="505" spans="2:26" ht="158.25" hidden="1" customHeight="1" x14ac:dyDescent="0.25">
      <c r="B505" s="258"/>
      <c r="C505" s="214"/>
      <c r="D505" s="221"/>
      <c r="E505" s="219"/>
      <c r="F505" s="214"/>
      <c r="G505" s="268"/>
      <c r="H505" s="277"/>
      <c r="I505" s="110"/>
      <c r="J505" s="227"/>
      <c r="K505" s="285"/>
      <c r="L505" s="111"/>
      <c r="M505" s="60">
        <v>0.5</v>
      </c>
      <c r="N505" s="121" t="s">
        <v>107</v>
      </c>
      <c r="O505" s="122"/>
      <c r="P505" s="122" t="s">
        <v>107</v>
      </c>
      <c r="Q505" s="122" t="s">
        <v>535</v>
      </c>
      <c r="R505" s="122">
        <v>30</v>
      </c>
      <c r="S505" s="123" t="s">
        <v>536</v>
      </c>
      <c r="T505" s="73"/>
      <c r="U505" s="124">
        <v>4</v>
      </c>
      <c r="V505" s="134"/>
      <c r="W505" s="103"/>
      <c r="X505" s="141"/>
      <c r="Y505" s="168"/>
      <c r="Z505" s="206"/>
    </row>
    <row r="506" spans="2:26" ht="119.25" hidden="1" customHeight="1" x14ac:dyDescent="0.25">
      <c r="B506" s="258"/>
      <c r="C506" s="214"/>
      <c r="D506" s="221"/>
      <c r="E506" s="219"/>
      <c r="F506" s="214"/>
      <c r="G506" s="268"/>
      <c r="H506" s="277"/>
      <c r="I506" s="110"/>
      <c r="J506" s="227"/>
      <c r="K506" s="285"/>
      <c r="L506" s="111"/>
      <c r="M506" s="60">
        <v>0.5</v>
      </c>
      <c r="N506" s="121" t="s">
        <v>107</v>
      </c>
      <c r="O506" s="122"/>
      <c r="P506" s="122" t="s">
        <v>107</v>
      </c>
      <c r="Q506" s="122" t="s">
        <v>537</v>
      </c>
      <c r="R506" s="122">
        <v>30</v>
      </c>
      <c r="S506" s="123" t="s">
        <v>538</v>
      </c>
      <c r="T506" s="73"/>
      <c r="U506" s="124">
        <v>4</v>
      </c>
      <c r="V506" s="134"/>
      <c r="W506" s="103"/>
      <c r="X506" s="141"/>
      <c r="Y506" s="168"/>
      <c r="Z506" s="206"/>
    </row>
    <row r="507" spans="2:26" ht="119.25" customHeight="1" x14ac:dyDescent="0.25">
      <c r="B507" s="258"/>
      <c r="C507" s="214"/>
      <c r="D507" s="221"/>
      <c r="E507" s="219"/>
      <c r="F507" s="214"/>
      <c r="G507" s="268"/>
      <c r="H507" s="277"/>
      <c r="I507" s="110"/>
      <c r="J507" s="227"/>
      <c r="K507" s="285"/>
      <c r="L507" s="111"/>
      <c r="M507" s="60">
        <v>0.2</v>
      </c>
      <c r="N507" s="79" t="s">
        <v>34</v>
      </c>
      <c r="O507" s="48"/>
      <c r="P507" s="48" t="s">
        <v>356</v>
      </c>
      <c r="Q507" s="48" t="s">
        <v>539</v>
      </c>
      <c r="R507" s="48">
        <v>1</v>
      </c>
      <c r="S507" s="80" t="s">
        <v>540</v>
      </c>
      <c r="T507" s="73"/>
      <c r="U507" s="25">
        <v>3</v>
      </c>
      <c r="V507" s="134"/>
      <c r="W507" s="103" t="s">
        <v>673</v>
      </c>
      <c r="X507" s="156">
        <v>1</v>
      </c>
      <c r="Y507" s="209">
        <f>AVERAGE(X507:X524)</f>
        <v>0.78333333333333321</v>
      </c>
      <c r="Z507" s="206"/>
    </row>
    <row r="508" spans="2:26" ht="119.25" customHeight="1" x14ac:dyDescent="0.25">
      <c r="B508" s="258"/>
      <c r="C508" s="214"/>
      <c r="D508" s="221"/>
      <c r="E508" s="219"/>
      <c r="F508" s="214"/>
      <c r="G508" s="268"/>
      <c r="H508" s="277"/>
      <c r="I508" s="110"/>
      <c r="J508" s="227"/>
      <c r="K508" s="285"/>
      <c r="L508" s="111"/>
      <c r="M508" s="60">
        <v>0.1</v>
      </c>
      <c r="N508" s="79" t="s">
        <v>34</v>
      </c>
      <c r="O508" s="48"/>
      <c r="P508" s="48" t="s">
        <v>356</v>
      </c>
      <c r="Q508" s="48" t="s">
        <v>541</v>
      </c>
      <c r="R508" s="48">
        <v>1</v>
      </c>
      <c r="S508" s="80" t="s">
        <v>542</v>
      </c>
      <c r="T508" s="73"/>
      <c r="U508" s="25">
        <v>2</v>
      </c>
      <c r="V508" s="134"/>
      <c r="W508" s="103" t="s">
        <v>673</v>
      </c>
      <c r="X508" s="156">
        <v>1</v>
      </c>
      <c r="Y508" s="209"/>
      <c r="Z508" s="206"/>
    </row>
    <row r="509" spans="2:26" ht="83.25" customHeight="1" x14ac:dyDescent="0.25">
      <c r="B509" s="258"/>
      <c r="C509" s="214"/>
      <c r="D509" s="221"/>
      <c r="E509" s="219"/>
      <c r="F509" s="214"/>
      <c r="G509" s="268"/>
      <c r="H509" s="277"/>
      <c r="I509" s="110"/>
      <c r="J509" s="227"/>
      <c r="K509" s="285"/>
      <c r="L509" s="111"/>
      <c r="M509" s="60">
        <v>0.1</v>
      </c>
      <c r="N509" s="79" t="s">
        <v>34</v>
      </c>
      <c r="O509" s="48"/>
      <c r="P509" s="48" t="s">
        <v>356</v>
      </c>
      <c r="Q509" s="48" t="s">
        <v>543</v>
      </c>
      <c r="R509" s="48">
        <v>1</v>
      </c>
      <c r="S509" s="80" t="s">
        <v>544</v>
      </c>
      <c r="T509" s="73"/>
      <c r="U509" s="25">
        <v>4</v>
      </c>
      <c r="V509" s="134"/>
      <c r="W509" s="103" t="s">
        <v>673</v>
      </c>
      <c r="X509" s="156">
        <v>1</v>
      </c>
      <c r="Y509" s="209"/>
      <c r="Z509" s="206"/>
    </row>
    <row r="510" spans="2:26" ht="83.25" customHeight="1" x14ac:dyDescent="0.25">
      <c r="B510" s="258"/>
      <c r="C510" s="214"/>
      <c r="D510" s="221"/>
      <c r="E510" s="219"/>
      <c r="F510" s="214"/>
      <c r="G510" s="268"/>
      <c r="H510" s="277"/>
      <c r="I510" s="110"/>
      <c r="J510" s="227"/>
      <c r="K510" s="285"/>
      <c r="L510" s="111"/>
      <c r="M510" s="60">
        <v>1</v>
      </c>
      <c r="N510" s="79" t="s">
        <v>34</v>
      </c>
      <c r="O510" s="48"/>
      <c r="P510" s="48" t="s">
        <v>356</v>
      </c>
      <c r="Q510" s="48" t="s">
        <v>172</v>
      </c>
      <c r="R510" s="48">
        <v>2</v>
      </c>
      <c r="S510" s="80" t="s">
        <v>545</v>
      </c>
      <c r="T510" s="73"/>
      <c r="U510" s="25">
        <v>15</v>
      </c>
      <c r="V510" s="134"/>
      <c r="W510" s="103">
        <v>0</v>
      </c>
      <c r="X510" s="155">
        <v>0</v>
      </c>
      <c r="Y510" s="209"/>
      <c r="Z510" s="206"/>
    </row>
    <row r="511" spans="2:26" ht="83.25" customHeight="1" x14ac:dyDescent="0.25">
      <c r="B511" s="258"/>
      <c r="C511" s="214"/>
      <c r="D511" s="221"/>
      <c r="E511" s="219"/>
      <c r="F511" s="214"/>
      <c r="G511" s="268"/>
      <c r="H511" s="277"/>
      <c r="I511" s="110"/>
      <c r="J511" s="227"/>
      <c r="K511" s="285"/>
      <c r="L511" s="111"/>
      <c r="M511" s="60">
        <v>0.2</v>
      </c>
      <c r="N511" s="79" t="s">
        <v>34</v>
      </c>
      <c r="O511" s="48"/>
      <c r="P511" s="48" t="s">
        <v>356</v>
      </c>
      <c r="Q511" s="48" t="s">
        <v>521</v>
      </c>
      <c r="R511" s="48">
        <v>1</v>
      </c>
      <c r="S511" s="80" t="s">
        <v>546</v>
      </c>
      <c r="T511" s="73"/>
      <c r="U511" s="25">
        <v>10</v>
      </c>
      <c r="V511" s="134"/>
      <c r="W511" s="103" t="s">
        <v>673</v>
      </c>
      <c r="X511" s="156">
        <v>1</v>
      </c>
      <c r="Y511" s="209"/>
      <c r="Z511" s="206"/>
    </row>
    <row r="512" spans="2:26" ht="83.25" customHeight="1" x14ac:dyDescent="0.25">
      <c r="B512" s="258"/>
      <c r="C512" s="214"/>
      <c r="D512" s="221"/>
      <c r="E512" s="219"/>
      <c r="F512" s="214"/>
      <c r="G512" s="268"/>
      <c r="H512" s="277"/>
      <c r="I512" s="110"/>
      <c r="J512" s="227"/>
      <c r="K512" s="285"/>
      <c r="L512" s="111"/>
      <c r="M512" s="60">
        <v>0.02</v>
      </c>
      <c r="N512" s="79" t="s">
        <v>34</v>
      </c>
      <c r="O512" s="48"/>
      <c r="P512" s="48" t="s">
        <v>356</v>
      </c>
      <c r="Q512" s="48" t="s">
        <v>547</v>
      </c>
      <c r="R512" s="48">
        <v>600</v>
      </c>
      <c r="S512" s="80" t="s">
        <v>548</v>
      </c>
      <c r="T512" s="73"/>
      <c r="U512" s="25">
        <v>3</v>
      </c>
      <c r="V512" s="134"/>
      <c r="W512" s="103">
        <v>0</v>
      </c>
      <c r="X512" s="155">
        <v>0</v>
      </c>
      <c r="Y512" s="209"/>
      <c r="Z512" s="206"/>
    </row>
    <row r="513" spans="2:26" ht="83.25" customHeight="1" x14ac:dyDescent="0.25">
      <c r="B513" s="258"/>
      <c r="C513" s="214"/>
      <c r="D513" s="221"/>
      <c r="E513" s="219"/>
      <c r="F513" s="214"/>
      <c r="G513" s="268"/>
      <c r="H513" s="277"/>
      <c r="I513" s="110"/>
      <c r="J513" s="227"/>
      <c r="K513" s="285"/>
      <c r="L513" s="111"/>
      <c r="M513" s="60">
        <v>0.1</v>
      </c>
      <c r="N513" s="79" t="s">
        <v>34</v>
      </c>
      <c r="O513" s="48"/>
      <c r="P513" s="48" t="s">
        <v>356</v>
      </c>
      <c r="Q513" s="48" t="s">
        <v>549</v>
      </c>
      <c r="R513" s="48">
        <v>1</v>
      </c>
      <c r="S513" s="80" t="s">
        <v>550</v>
      </c>
      <c r="T513" s="73"/>
      <c r="U513" s="25">
        <v>15</v>
      </c>
      <c r="V513" s="134"/>
      <c r="W513" s="103">
        <v>0</v>
      </c>
      <c r="X513" s="155">
        <v>0</v>
      </c>
      <c r="Y513" s="209"/>
      <c r="Z513" s="206"/>
    </row>
    <row r="514" spans="2:26" ht="171.75" customHeight="1" x14ac:dyDescent="0.25">
      <c r="B514" s="258"/>
      <c r="C514" s="214"/>
      <c r="D514" s="221"/>
      <c r="E514" s="219"/>
      <c r="F514" s="214"/>
      <c r="G514" s="268"/>
      <c r="H514" s="277"/>
      <c r="I514" s="110"/>
      <c r="J514" s="227"/>
      <c r="K514" s="285"/>
      <c r="L514" s="111"/>
      <c r="M514" s="60">
        <v>0.1</v>
      </c>
      <c r="N514" s="79" t="s">
        <v>34</v>
      </c>
      <c r="O514" s="48"/>
      <c r="P514" s="48" t="s">
        <v>356</v>
      </c>
      <c r="Q514" s="48" t="s">
        <v>551</v>
      </c>
      <c r="R514" s="48">
        <v>30</v>
      </c>
      <c r="S514" s="80" t="s">
        <v>552</v>
      </c>
      <c r="T514" s="73"/>
      <c r="U514" s="25">
        <v>3</v>
      </c>
      <c r="V514" s="134"/>
      <c r="W514" s="103">
        <v>10</v>
      </c>
      <c r="X514" s="154">
        <v>1.2</v>
      </c>
      <c r="Y514" s="209"/>
      <c r="Z514" s="206"/>
    </row>
    <row r="515" spans="2:26" ht="171.75" customHeight="1" x14ac:dyDescent="0.25">
      <c r="B515" s="258"/>
      <c r="C515" s="214"/>
      <c r="D515" s="221"/>
      <c r="E515" s="219"/>
      <c r="F515" s="214"/>
      <c r="G515" s="268"/>
      <c r="H515" s="277"/>
      <c r="I515" s="110"/>
      <c r="J515" s="227"/>
      <c r="K515" s="285"/>
      <c r="L515" s="111"/>
      <c r="M515" s="60"/>
      <c r="N515" s="79" t="s">
        <v>34</v>
      </c>
      <c r="O515" s="48"/>
      <c r="P515" s="48" t="s">
        <v>366</v>
      </c>
      <c r="Q515" s="48" t="s">
        <v>399</v>
      </c>
      <c r="R515" s="48">
        <v>3</v>
      </c>
      <c r="S515" s="80" t="s">
        <v>400</v>
      </c>
      <c r="T515" s="73"/>
      <c r="U515" s="25">
        <v>3</v>
      </c>
      <c r="V515" s="134"/>
      <c r="W515" s="103">
        <v>1</v>
      </c>
      <c r="X515" s="156">
        <v>1</v>
      </c>
      <c r="Y515" s="209"/>
      <c r="Z515" s="206"/>
    </row>
    <row r="516" spans="2:26" ht="171.75" customHeight="1" x14ac:dyDescent="0.25">
      <c r="B516" s="258"/>
      <c r="C516" s="214"/>
      <c r="D516" s="221"/>
      <c r="E516" s="219"/>
      <c r="F516" s="214"/>
      <c r="G516" s="268"/>
      <c r="H516" s="277"/>
      <c r="I516" s="110"/>
      <c r="J516" s="227"/>
      <c r="K516" s="285"/>
      <c r="L516" s="111"/>
      <c r="M516" s="60"/>
      <c r="N516" s="79" t="s">
        <v>34</v>
      </c>
      <c r="O516" s="48"/>
      <c r="P516" s="48" t="s">
        <v>366</v>
      </c>
      <c r="Q516" s="48" t="s">
        <v>401</v>
      </c>
      <c r="R516" s="48">
        <v>9</v>
      </c>
      <c r="S516" s="80" t="s">
        <v>402</v>
      </c>
      <c r="T516" s="73"/>
      <c r="U516" s="25">
        <v>3</v>
      </c>
      <c r="V516" s="134"/>
      <c r="W516" s="103" t="s">
        <v>673</v>
      </c>
      <c r="X516" s="156">
        <v>1</v>
      </c>
      <c r="Y516" s="209"/>
      <c r="Z516" s="206"/>
    </row>
    <row r="517" spans="2:26" ht="171.75" customHeight="1" x14ac:dyDescent="0.25">
      <c r="B517" s="258"/>
      <c r="C517" s="214"/>
      <c r="D517" s="221" t="s">
        <v>553</v>
      </c>
      <c r="E517" s="219" t="s">
        <v>554</v>
      </c>
      <c r="F517" s="219" t="s">
        <v>555</v>
      </c>
      <c r="G517" s="268"/>
      <c r="H517" s="277"/>
      <c r="I517" s="110"/>
      <c r="J517" s="227"/>
      <c r="K517" s="285"/>
      <c r="L517" s="111"/>
      <c r="M517" s="60"/>
      <c r="N517" s="79" t="s">
        <v>34</v>
      </c>
      <c r="O517" s="48"/>
      <c r="P517" s="48" t="s">
        <v>366</v>
      </c>
      <c r="Q517" s="48" t="s">
        <v>403</v>
      </c>
      <c r="R517" s="48">
        <v>1</v>
      </c>
      <c r="S517" s="80" t="s">
        <v>404</v>
      </c>
      <c r="T517" s="73"/>
      <c r="U517" s="25">
        <v>3</v>
      </c>
      <c r="V517" s="134"/>
      <c r="W517" s="103" t="s">
        <v>673</v>
      </c>
      <c r="X517" s="156">
        <v>1</v>
      </c>
      <c r="Y517" s="209"/>
      <c r="Z517" s="206"/>
    </row>
    <row r="518" spans="2:26" ht="171.75" hidden="1" customHeight="1" x14ac:dyDescent="0.25">
      <c r="B518" s="258"/>
      <c r="C518" s="214"/>
      <c r="D518" s="221"/>
      <c r="E518" s="219"/>
      <c r="F518" s="219"/>
      <c r="G518" s="268"/>
      <c r="H518" s="277"/>
      <c r="I518" s="110"/>
      <c r="J518" s="227"/>
      <c r="K518" s="285"/>
      <c r="L518" s="111"/>
      <c r="M518" s="60"/>
      <c r="N518" s="121" t="s">
        <v>34</v>
      </c>
      <c r="O518" s="122"/>
      <c r="P518" s="122" t="s">
        <v>366</v>
      </c>
      <c r="Q518" s="122" t="s">
        <v>510</v>
      </c>
      <c r="R518" s="122">
        <v>6</v>
      </c>
      <c r="S518" s="123" t="s">
        <v>511</v>
      </c>
      <c r="T518" s="73"/>
      <c r="U518" s="25">
        <v>3</v>
      </c>
      <c r="V518" s="134"/>
      <c r="W518" s="124"/>
      <c r="X518" s="152"/>
      <c r="Y518" s="209"/>
      <c r="Z518" s="206"/>
    </row>
    <row r="519" spans="2:26" ht="171.75" hidden="1" customHeight="1" x14ac:dyDescent="0.25">
      <c r="B519" s="258"/>
      <c r="C519" s="214"/>
      <c r="D519" s="221"/>
      <c r="E519" s="219"/>
      <c r="F519" s="219"/>
      <c r="G519" s="268"/>
      <c r="H519" s="277"/>
      <c r="I519" s="110"/>
      <c r="J519" s="227"/>
      <c r="K519" s="285"/>
      <c r="L519" s="111"/>
      <c r="M519" s="60"/>
      <c r="N519" s="121" t="s">
        <v>34</v>
      </c>
      <c r="O519" s="122"/>
      <c r="P519" s="122" t="s">
        <v>366</v>
      </c>
      <c r="Q519" s="122" t="s">
        <v>510</v>
      </c>
      <c r="R519" s="122">
        <v>6</v>
      </c>
      <c r="S519" s="123" t="s">
        <v>511</v>
      </c>
      <c r="T519" s="73"/>
      <c r="U519" s="25">
        <v>3</v>
      </c>
      <c r="V519" s="134"/>
      <c r="W519" s="124"/>
      <c r="X519" s="152"/>
      <c r="Y519" s="209"/>
      <c r="Z519" s="206"/>
    </row>
    <row r="520" spans="2:26" ht="171.75" hidden="1" customHeight="1" x14ac:dyDescent="0.25">
      <c r="B520" s="258"/>
      <c r="C520" s="214"/>
      <c r="D520" s="221"/>
      <c r="E520" s="219"/>
      <c r="F520" s="219"/>
      <c r="G520" s="268"/>
      <c r="H520" s="277"/>
      <c r="I520" s="110"/>
      <c r="J520" s="227"/>
      <c r="K520" s="285"/>
      <c r="L520" s="111"/>
      <c r="M520" s="60"/>
      <c r="N520" s="121" t="s">
        <v>34</v>
      </c>
      <c r="O520" s="122"/>
      <c r="P520" s="122" t="s">
        <v>366</v>
      </c>
      <c r="Q520" s="122" t="s">
        <v>510</v>
      </c>
      <c r="R520" s="122">
        <v>6</v>
      </c>
      <c r="S520" s="123" t="s">
        <v>513</v>
      </c>
      <c r="T520" s="73"/>
      <c r="U520" s="25">
        <v>2</v>
      </c>
      <c r="V520" s="134"/>
      <c r="W520" s="124"/>
      <c r="X520" s="152"/>
      <c r="Y520" s="209"/>
      <c r="Z520" s="206"/>
    </row>
    <row r="521" spans="2:26" ht="119.25" hidden="1" customHeight="1" x14ac:dyDescent="0.25">
      <c r="B521" s="258"/>
      <c r="C521" s="214"/>
      <c r="D521" s="221"/>
      <c r="E521" s="219"/>
      <c r="F521" s="219"/>
      <c r="G521" s="268"/>
      <c r="H521" s="277"/>
      <c r="I521" s="110"/>
      <c r="J521" s="227"/>
      <c r="K521" s="285"/>
      <c r="L521" s="111"/>
      <c r="M521" s="60"/>
      <c r="N521" s="121" t="s">
        <v>34</v>
      </c>
      <c r="O521" s="122"/>
      <c r="P521" s="122" t="s">
        <v>366</v>
      </c>
      <c r="Q521" s="122" t="s">
        <v>510</v>
      </c>
      <c r="R521" s="122">
        <v>6</v>
      </c>
      <c r="S521" s="123" t="s">
        <v>511</v>
      </c>
      <c r="T521" s="73"/>
      <c r="U521" s="25">
        <v>2</v>
      </c>
      <c r="V521" s="134"/>
      <c r="W521" s="124"/>
      <c r="X521" s="152"/>
      <c r="Y521" s="209"/>
      <c r="Z521" s="206"/>
    </row>
    <row r="522" spans="2:26" ht="119.25" hidden="1" customHeight="1" x14ac:dyDescent="0.25">
      <c r="B522" s="258"/>
      <c r="C522" s="214"/>
      <c r="D522" s="221"/>
      <c r="E522" s="219"/>
      <c r="F522" s="219"/>
      <c r="G522" s="268"/>
      <c r="H522" s="277"/>
      <c r="I522" s="110"/>
      <c r="J522" s="227"/>
      <c r="K522" s="285"/>
      <c r="L522" s="111"/>
      <c r="M522" s="60"/>
      <c r="N522" s="121" t="s">
        <v>34</v>
      </c>
      <c r="O522" s="122"/>
      <c r="P522" s="122" t="s">
        <v>366</v>
      </c>
      <c r="Q522" s="122" t="s">
        <v>510</v>
      </c>
      <c r="R522" s="122">
        <v>6</v>
      </c>
      <c r="S522" s="123" t="s">
        <v>511</v>
      </c>
      <c r="T522" s="73"/>
      <c r="U522" s="25">
        <v>2</v>
      </c>
      <c r="V522" s="134"/>
      <c r="W522" s="124"/>
      <c r="X522" s="152"/>
      <c r="Y522" s="209"/>
      <c r="Z522" s="206"/>
    </row>
    <row r="523" spans="2:26" ht="119.25" hidden="1" customHeight="1" x14ac:dyDescent="0.25">
      <c r="B523" s="258"/>
      <c r="C523" s="214"/>
      <c r="D523" s="221"/>
      <c r="E523" s="219"/>
      <c r="F523" s="219"/>
      <c r="G523" s="268"/>
      <c r="H523" s="277"/>
      <c r="I523" s="110"/>
      <c r="J523" s="227"/>
      <c r="K523" s="285"/>
      <c r="L523" s="111"/>
      <c r="M523" s="60"/>
      <c r="N523" s="121" t="s">
        <v>34</v>
      </c>
      <c r="O523" s="122"/>
      <c r="P523" s="122" t="s">
        <v>366</v>
      </c>
      <c r="Q523" s="122" t="s">
        <v>510</v>
      </c>
      <c r="R523" s="122">
        <v>6</v>
      </c>
      <c r="S523" s="123" t="s">
        <v>511</v>
      </c>
      <c r="T523" s="73"/>
      <c r="U523" s="25">
        <v>2</v>
      </c>
      <c r="V523" s="134"/>
      <c r="W523" s="124"/>
      <c r="X523" s="152"/>
      <c r="Y523" s="209"/>
      <c r="Z523" s="206"/>
    </row>
    <row r="524" spans="2:26" ht="119.25" customHeight="1" x14ac:dyDescent="0.25">
      <c r="B524" s="258"/>
      <c r="C524" s="214"/>
      <c r="D524" s="221"/>
      <c r="E524" s="219"/>
      <c r="F524" s="219"/>
      <c r="G524" s="268"/>
      <c r="H524" s="277"/>
      <c r="I524" s="110"/>
      <c r="J524" s="228"/>
      <c r="K524" s="286"/>
      <c r="L524" s="111"/>
      <c r="M524" s="60">
        <v>1</v>
      </c>
      <c r="N524" s="79" t="s">
        <v>34</v>
      </c>
      <c r="O524" s="48"/>
      <c r="P524" s="48" t="s">
        <v>376</v>
      </c>
      <c r="Q524" s="48" t="s">
        <v>514</v>
      </c>
      <c r="R524" s="48">
        <v>4</v>
      </c>
      <c r="S524" s="80" t="s">
        <v>515</v>
      </c>
      <c r="T524" s="73"/>
      <c r="U524" s="25">
        <v>3</v>
      </c>
      <c r="V524" s="134"/>
      <c r="W524" s="103">
        <v>12</v>
      </c>
      <c r="X524" s="156">
        <v>1.2</v>
      </c>
      <c r="Y524" s="209"/>
      <c r="Z524" s="206"/>
    </row>
    <row r="525" spans="2:26" ht="119.25" customHeight="1" x14ac:dyDescent="0.25">
      <c r="B525" s="258"/>
      <c r="C525" s="214"/>
      <c r="D525" s="221"/>
      <c r="E525" s="219"/>
      <c r="F525" s="219"/>
      <c r="G525" s="268"/>
      <c r="H525" s="277"/>
      <c r="I525" s="110"/>
      <c r="J525" s="226" t="s">
        <v>556</v>
      </c>
      <c r="K525" s="284">
        <v>20</v>
      </c>
      <c r="L525" s="111"/>
      <c r="M525" s="60">
        <v>1</v>
      </c>
      <c r="N525" s="91" t="s">
        <v>171</v>
      </c>
      <c r="O525" s="10"/>
      <c r="P525" s="10" t="s">
        <v>171</v>
      </c>
      <c r="Q525" s="10" t="s">
        <v>557</v>
      </c>
      <c r="R525" s="10">
        <v>33</v>
      </c>
      <c r="S525" s="92" t="s">
        <v>558</v>
      </c>
      <c r="T525" s="76">
        <f>COUNTA(S525:S553)</f>
        <v>29</v>
      </c>
      <c r="U525" s="30">
        <v>10</v>
      </c>
      <c r="V525" s="133">
        <f>SUBTOTAL(9,U525:U553)</f>
        <v>100</v>
      </c>
      <c r="W525" s="146">
        <v>10</v>
      </c>
      <c r="X525" s="154">
        <v>1.2</v>
      </c>
      <c r="Y525" s="174">
        <f>AVERAGE(X525)</f>
        <v>1.2</v>
      </c>
      <c r="Z525" s="206">
        <f>AVERAGE(Y525:Y553)</f>
        <v>1.0705882352941176</v>
      </c>
    </row>
    <row r="526" spans="2:26" ht="119.25" hidden="1" customHeight="1" x14ac:dyDescent="0.25">
      <c r="B526" s="258"/>
      <c r="C526" s="214"/>
      <c r="D526" s="221"/>
      <c r="E526" s="219"/>
      <c r="F526" s="219"/>
      <c r="G526" s="268"/>
      <c r="H526" s="277"/>
      <c r="I526" s="110"/>
      <c r="J526" s="227"/>
      <c r="K526" s="285"/>
      <c r="L526" s="111"/>
      <c r="M526" s="60">
        <v>1</v>
      </c>
      <c r="N526" s="121" t="s">
        <v>171</v>
      </c>
      <c r="O526" s="122"/>
      <c r="P526" s="122" t="s">
        <v>171</v>
      </c>
      <c r="Q526" s="122" t="s">
        <v>559</v>
      </c>
      <c r="R526" s="122">
        <v>2</v>
      </c>
      <c r="S526" s="123" t="s">
        <v>560</v>
      </c>
      <c r="T526" s="73"/>
      <c r="U526" s="30">
        <v>4</v>
      </c>
      <c r="V526" s="134"/>
      <c r="W526" s="103"/>
      <c r="X526" s="155"/>
      <c r="Y526" s="173"/>
      <c r="Z526" s="206"/>
    </row>
    <row r="527" spans="2:26" ht="119.25" customHeight="1" x14ac:dyDescent="0.25">
      <c r="B527" s="258"/>
      <c r="C527" s="214"/>
      <c r="D527" s="221"/>
      <c r="E527" s="219"/>
      <c r="F527" s="219"/>
      <c r="G527" s="268"/>
      <c r="H527" s="277"/>
      <c r="I527" s="110"/>
      <c r="J527" s="227"/>
      <c r="K527" s="285"/>
      <c r="L527" s="111"/>
      <c r="M527" s="67">
        <v>0.1</v>
      </c>
      <c r="N527" s="77" t="s">
        <v>27</v>
      </c>
      <c r="O527" s="1"/>
      <c r="P527" s="1" t="s">
        <v>730</v>
      </c>
      <c r="Q527" s="1" t="s">
        <v>561</v>
      </c>
      <c r="R527" s="51">
        <v>3</v>
      </c>
      <c r="S527" s="78" t="s">
        <v>562</v>
      </c>
      <c r="T527" s="72"/>
      <c r="U527" s="29">
        <v>4</v>
      </c>
      <c r="V527" s="134"/>
      <c r="W527" s="103" t="s">
        <v>673</v>
      </c>
      <c r="X527" s="156">
        <v>1</v>
      </c>
      <c r="Y527" s="208">
        <f>AVERAGE(X527:X528)</f>
        <v>1</v>
      </c>
      <c r="Z527" s="206"/>
    </row>
    <row r="528" spans="2:26" ht="119.25" customHeight="1" x14ac:dyDescent="0.25">
      <c r="B528" s="258"/>
      <c r="C528" s="214"/>
      <c r="D528" s="221"/>
      <c r="E528" s="219"/>
      <c r="F528" s="219"/>
      <c r="G528" s="268"/>
      <c r="H528" s="277"/>
      <c r="I528" s="110"/>
      <c r="J528" s="227"/>
      <c r="K528" s="285"/>
      <c r="L528" s="111"/>
      <c r="M528" s="67">
        <v>0.05</v>
      </c>
      <c r="N528" s="77" t="s">
        <v>27</v>
      </c>
      <c r="O528" s="1"/>
      <c r="P528" s="1" t="s">
        <v>730</v>
      </c>
      <c r="Q528" s="1" t="s">
        <v>561</v>
      </c>
      <c r="R528" s="51">
        <v>3</v>
      </c>
      <c r="S528" s="78" t="s">
        <v>563</v>
      </c>
      <c r="T528" s="72"/>
      <c r="U528" s="29">
        <v>4</v>
      </c>
      <c r="V528" s="134"/>
      <c r="W528" s="103" t="s">
        <v>673</v>
      </c>
      <c r="X528" s="156">
        <v>1</v>
      </c>
      <c r="Y528" s="208"/>
      <c r="Z528" s="206"/>
    </row>
    <row r="529" spans="2:26" ht="169.5" hidden="1" customHeight="1" x14ac:dyDescent="0.25">
      <c r="B529" s="258"/>
      <c r="C529" s="214"/>
      <c r="D529" s="221"/>
      <c r="E529" s="219"/>
      <c r="F529" s="219"/>
      <c r="G529" s="268"/>
      <c r="H529" s="277"/>
      <c r="I529" s="110"/>
      <c r="J529" s="276"/>
      <c r="K529" s="285"/>
      <c r="L529" s="111"/>
      <c r="M529" s="70">
        <v>1</v>
      </c>
      <c r="N529" s="121" t="s">
        <v>122</v>
      </c>
      <c r="O529" s="122"/>
      <c r="P529" s="122" t="s">
        <v>123</v>
      </c>
      <c r="Q529" s="122" t="s">
        <v>460</v>
      </c>
      <c r="R529" s="122">
        <v>1</v>
      </c>
      <c r="S529" s="123" t="s">
        <v>564</v>
      </c>
      <c r="T529" s="73"/>
      <c r="U529" s="29">
        <v>4</v>
      </c>
      <c r="V529" s="134"/>
      <c r="W529" s="103"/>
      <c r="X529" s="156">
        <v>1</v>
      </c>
      <c r="Y529" s="168"/>
      <c r="Z529" s="206"/>
    </row>
    <row r="530" spans="2:26" ht="113.25" hidden="1" customHeight="1" x14ac:dyDescent="0.25">
      <c r="B530" s="258"/>
      <c r="C530" s="214"/>
      <c r="D530" s="221" t="s">
        <v>565</v>
      </c>
      <c r="E530" s="219" t="s">
        <v>566</v>
      </c>
      <c r="F530" s="219"/>
      <c r="G530" s="268"/>
      <c r="H530" s="277"/>
      <c r="I530" s="110"/>
      <c r="J530" s="227"/>
      <c r="K530" s="285"/>
      <c r="L530" s="111"/>
      <c r="M530" s="60">
        <v>0.8</v>
      </c>
      <c r="N530" s="121" t="s">
        <v>107</v>
      </c>
      <c r="O530" s="122"/>
      <c r="P530" s="122" t="s">
        <v>107</v>
      </c>
      <c r="Q530" s="122" t="s">
        <v>567</v>
      </c>
      <c r="R530" s="122">
        <v>2</v>
      </c>
      <c r="S530" s="123" t="s">
        <v>568</v>
      </c>
      <c r="T530" s="73"/>
      <c r="U530" s="126">
        <v>4</v>
      </c>
      <c r="V530" s="134"/>
      <c r="W530" s="103"/>
      <c r="X530" s="156">
        <v>1</v>
      </c>
      <c r="Y530" s="168"/>
      <c r="Z530" s="206"/>
    </row>
    <row r="531" spans="2:26" ht="119.25" customHeight="1" x14ac:dyDescent="0.25">
      <c r="B531" s="258"/>
      <c r="C531" s="214"/>
      <c r="D531" s="221"/>
      <c r="E531" s="219"/>
      <c r="F531" s="219"/>
      <c r="G531" s="268"/>
      <c r="H531" s="277"/>
      <c r="I531" s="110"/>
      <c r="J531" s="227"/>
      <c r="K531" s="285"/>
      <c r="L531" s="111"/>
      <c r="M531" s="60">
        <v>0.3</v>
      </c>
      <c r="N531" s="79" t="s">
        <v>34</v>
      </c>
      <c r="O531" s="48"/>
      <c r="P531" s="48" t="s">
        <v>356</v>
      </c>
      <c r="Q531" s="48" t="s">
        <v>521</v>
      </c>
      <c r="R531" s="48">
        <v>1</v>
      </c>
      <c r="S531" s="80" t="s">
        <v>569</v>
      </c>
      <c r="T531" s="73"/>
      <c r="U531" s="29">
        <v>6</v>
      </c>
      <c r="V531" s="134"/>
      <c r="W531" s="103" t="s">
        <v>673</v>
      </c>
      <c r="X531" s="156">
        <v>1</v>
      </c>
      <c r="Y531" s="208">
        <f>AVERAGE(X531:X553)</f>
        <v>1.0117647058823529</v>
      </c>
      <c r="Z531" s="206"/>
    </row>
    <row r="532" spans="2:26" ht="119.25" customHeight="1" x14ac:dyDescent="0.25">
      <c r="B532" s="258"/>
      <c r="C532" s="214"/>
      <c r="D532" s="221"/>
      <c r="E532" s="219"/>
      <c r="F532" s="219"/>
      <c r="G532" s="268"/>
      <c r="H532" s="277"/>
      <c r="I532" s="110"/>
      <c r="J532" s="227"/>
      <c r="K532" s="285"/>
      <c r="L532" s="111"/>
      <c r="M532" s="60">
        <v>0.2</v>
      </c>
      <c r="N532" s="79" t="s">
        <v>34</v>
      </c>
      <c r="O532" s="48"/>
      <c r="P532" s="48" t="s">
        <v>356</v>
      </c>
      <c r="Q532" s="48" t="s">
        <v>570</v>
      </c>
      <c r="R532" s="48">
        <v>8</v>
      </c>
      <c r="S532" s="80" t="s">
        <v>571</v>
      </c>
      <c r="T532" s="73"/>
      <c r="U532" s="29">
        <v>6</v>
      </c>
      <c r="V532" s="134"/>
      <c r="W532" s="103" t="s">
        <v>673</v>
      </c>
      <c r="X532" s="156">
        <v>1</v>
      </c>
      <c r="Y532" s="208"/>
      <c r="Z532" s="206"/>
    </row>
    <row r="533" spans="2:26" ht="119.25" customHeight="1" x14ac:dyDescent="0.25">
      <c r="B533" s="258"/>
      <c r="C533" s="214"/>
      <c r="D533" s="221"/>
      <c r="E533" s="219"/>
      <c r="F533" s="219"/>
      <c r="G533" s="268"/>
      <c r="H533" s="277"/>
      <c r="I533" s="110"/>
      <c r="J533" s="227"/>
      <c r="K533" s="285"/>
      <c r="L533" s="111"/>
      <c r="M533" s="60">
        <v>0.1</v>
      </c>
      <c r="N533" s="79" t="s">
        <v>34</v>
      </c>
      <c r="O533" s="48"/>
      <c r="P533" s="48" t="s">
        <v>356</v>
      </c>
      <c r="Q533" s="48" t="s">
        <v>572</v>
      </c>
      <c r="R533" s="48">
        <v>5</v>
      </c>
      <c r="S533" s="80" t="s">
        <v>573</v>
      </c>
      <c r="T533" s="73"/>
      <c r="U533" s="29">
        <v>6</v>
      </c>
      <c r="V533" s="134"/>
      <c r="W533" s="103" t="s">
        <v>673</v>
      </c>
      <c r="X533" s="156">
        <v>1</v>
      </c>
      <c r="Y533" s="208"/>
      <c r="Z533" s="206"/>
    </row>
    <row r="534" spans="2:26" ht="119.25" customHeight="1" x14ac:dyDescent="0.25">
      <c r="B534" s="258"/>
      <c r="C534" s="214"/>
      <c r="D534" s="221"/>
      <c r="E534" s="219"/>
      <c r="F534" s="219"/>
      <c r="G534" s="268"/>
      <c r="H534" s="277"/>
      <c r="I534" s="110"/>
      <c r="J534" s="227"/>
      <c r="K534" s="285"/>
      <c r="L534" s="111"/>
      <c r="M534" s="60">
        <v>0.1</v>
      </c>
      <c r="N534" s="79" t="s">
        <v>34</v>
      </c>
      <c r="O534" s="48"/>
      <c r="P534" s="48" t="s">
        <v>356</v>
      </c>
      <c r="Q534" s="48" t="s">
        <v>574</v>
      </c>
      <c r="R534" s="48">
        <v>5</v>
      </c>
      <c r="S534" s="80" t="s">
        <v>573</v>
      </c>
      <c r="T534" s="73"/>
      <c r="U534" s="29">
        <v>6</v>
      </c>
      <c r="V534" s="134"/>
      <c r="W534" s="103" t="s">
        <v>673</v>
      </c>
      <c r="X534" s="156">
        <v>1</v>
      </c>
      <c r="Y534" s="208"/>
      <c r="Z534" s="206"/>
    </row>
    <row r="535" spans="2:26" ht="119.25" customHeight="1" x14ac:dyDescent="0.25">
      <c r="B535" s="258"/>
      <c r="C535" s="214"/>
      <c r="D535" s="221"/>
      <c r="E535" s="219"/>
      <c r="F535" s="219"/>
      <c r="G535" s="268"/>
      <c r="H535" s="277"/>
      <c r="I535" s="110"/>
      <c r="J535" s="227"/>
      <c r="K535" s="285"/>
      <c r="L535" s="111"/>
      <c r="M535" s="60">
        <v>0.1</v>
      </c>
      <c r="N535" s="79" t="s">
        <v>34</v>
      </c>
      <c r="O535" s="48"/>
      <c r="P535" s="48" t="s">
        <v>356</v>
      </c>
      <c r="Q535" s="48" t="s">
        <v>436</v>
      </c>
      <c r="R535" s="48">
        <v>2</v>
      </c>
      <c r="S535" s="80" t="s">
        <v>575</v>
      </c>
      <c r="T535" s="73"/>
      <c r="U535" s="29">
        <v>6</v>
      </c>
      <c r="V535" s="134"/>
      <c r="W535" s="103" t="s">
        <v>673</v>
      </c>
      <c r="X535" s="156">
        <v>1</v>
      </c>
      <c r="Y535" s="208"/>
      <c r="Z535" s="206"/>
    </row>
    <row r="536" spans="2:26" ht="119.25" customHeight="1" x14ac:dyDescent="0.25">
      <c r="B536" s="258"/>
      <c r="C536" s="214"/>
      <c r="D536" s="221"/>
      <c r="E536" s="219"/>
      <c r="F536" s="219"/>
      <c r="G536" s="268"/>
      <c r="H536" s="277"/>
      <c r="I536" s="110"/>
      <c r="J536" s="227"/>
      <c r="K536" s="285"/>
      <c r="L536" s="111"/>
      <c r="M536" s="60"/>
      <c r="N536" s="79" t="s">
        <v>34</v>
      </c>
      <c r="O536" s="48"/>
      <c r="P536" s="48" t="s">
        <v>37</v>
      </c>
      <c r="Q536" s="48" t="s">
        <v>166</v>
      </c>
      <c r="R536" s="48">
        <v>18</v>
      </c>
      <c r="S536" s="80" t="s">
        <v>167</v>
      </c>
      <c r="T536" s="73"/>
      <c r="U536" s="29">
        <v>2</v>
      </c>
      <c r="V536" s="134"/>
      <c r="W536" s="146">
        <v>19</v>
      </c>
      <c r="X536" s="161">
        <v>1.2</v>
      </c>
      <c r="Y536" s="208"/>
      <c r="Z536" s="206"/>
    </row>
    <row r="537" spans="2:26" ht="119.25" hidden="1" customHeight="1" x14ac:dyDescent="0.25">
      <c r="B537" s="258"/>
      <c r="C537" s="214"/>
      <c r="D537" s="221"/>
      <c r="E537" s="219"/>
      <c r="F537" s="219"/>
      <c r="G537" s="268"/>
      <c r="H537" s="277"/>
      <c r="I537" s="110"/>
      <c r="J537" s="227"/>
      <c r="K537" s="285"/>
      <c r="L537" s="111"/>
      <c r="M537" s="60"/>
      <c r="N537" s="121" t="s">
        <v>34</v>
      </c>
      <c r="O537" s="122"/>
      <c r="P537" s="122" t="s">
        <v>366</v>
      </c>
      <c r="Q537" s="122" t="s">
        <v>510</v>
      </c>
      <c r="R537" s="122">
        <v>6</v>
      </c>
      <c r="S537" s="123" t="s">
        <v>511</v>
      </c>
      <c r="T537" s="73"/>
      <c r="U537" s="30">
        <v>2</v>
      </c>
      <c r="V537" s="134"/>
      <c r="W537" s="124"/>
      <c r="X537" s="152"/>
      <c r="Y537" s="208"/>
      <c r="Z537" s="206"/>
    </row>
    <row r="538" spans="2:26" ht="119.25" hidden="1" customHeight="1" x14ac:dyDescent="0.25">
      <c r="B538" s="258"/>
      <c r="C538" s="214"/>
      <c r="D538" s="221"/>
      <c r="E538" s="219"/>
      <c r="F538" s="219"/>
      <c r="G538" s="268"/>
      <c r="H538" s="277"/>
      <c r="I538" s="110"/>
      <c r="J538" s="227"/>
      <c r="K538" s="285"/>
      <c r="L538" s="111"/>
      <c r="M538" s="60"/>
      <c r="N538" s="121" t="s">
        <v>34</v>
      </c>
      <c r="O538" s="122"/>
      <c r="P538" s="122" t="s">
        <v>366</v>
      </c>
      <c r="Q538" s="122" t="s">
        <v>510</v>
      </c>
      <c r="R538" s="122">
        <v>6</v>
      </c>
      <c r="S538" s="123" t="s">
        <v>511</v>
      </c>
      <c r="T538" s="73"/>
      <c r="U538" s="30">
        <v>2</v>
      </c>
      <c r="V538" s="134"/>
      <c r="W538" s="124"/>
      <c r="X538" s="152"/>
      <c r="Y538" s="208"/>
      <c r="Z538" s="206"/>
    </row>
    <row r="539" spans="2:26" ht="78" hidden="1" customHeight="1" x14ac:dyDescent="0.25">
      <c r="B539" s="258"/>
      <c r="C539" s="214"/>
      <c r="D539" s="221"/>
      <c r="E539" s="219"/>
      <c r="F539" s="219"/>
      <c r="G539" s="268"/>
      <c r="H539" s="277"/>
      <c r="I539" s="110"/>
      <c r="J539" s="227"/>
      <c r="K539" s="285"/>
      <c r="L539" s="111"/>
      <c r="M539" s="60"/>
      <c r="N539" s="121" t="s">
        <v>34</v>
      </c>
      <c r="O539" s="122"/>
      <c r="P539" s="122" t="s">
        <v>366</v>
      </c>
      <c r="Q539" s="122" t="s">
        <v>510</v>
      </c>
      <c r="R539" s="122">
        <v>6</v>
      </c>
      <c r="S539" s="123" t="s">
        <v>513</v>
      </c>
      <c r="T539" s="73"/>
      <c r="U539" s="30">
        <v>2</v>
      </c>
      <c r="V539" s="134"/>
      <c r="W539" s="124"/>
      <c r="X539" s="152"/>
      <c r="Y539" s="208"/>
      <c r="Z539" s="206"/>
    </row>
    <row r="540" spans="2:26" ht="77.25" hidden="1" customHeight="1" x14ac:dyDescent="0.25">
      <c r="B540" s="258"/>
      <c r="C540" s="214"/>
      <c r="D540" s="221"/>
      <c r="E540" s="219"/>
      <c r="F540" s="219"/>
      <c r="G540" s="268"/>
      <c r="H540" s="277"/>
      <c r="I540" s="110"/>
      <c r="J540" s="227"/>
      <c r="K540" s="285"/>
      <c r="L540" s="111"/>
      <c r="M540" s="60"/>
      <c r="N540" s="121" t="s">
        <v>34</v>
      </c>
      <c r="O540" s="122"/>
      <c r="P540" s="122" t="s">
        <v>366</v>
      </c>
      <c r="Q540" s="122" t="s">
        <v>510</v>
      </c>
      <c r="R540" s="122">
        <v>6</v>
      </c>
      <c r="S540" s="123" t="s">
        <v>511</v>
      </c>
      <c r="T540" s="73"/>
      <c r="U540" s="30">
        <v>2</v>
      </c>
      <c r="V540" s="134"/>
      <c r="W540" s="124"/>
      <c r="X540" s="152"/>
      <c r="Y540" s="208"/>
      <c r="Z540" s="206"/>
    </row>
    <row r="541" spans="2:26" ht="77.25" hidden="1" customHeight="1" x14ac:dyDescent="0.25">
      <c r="B541" s="258"/>
      <c r="C541" s="214"/>
      <c r="D541" s="221"/>
      <c r="E541" s="219"/>
      <c r="F541" s="219"/>
      <c r="G541" s="268"/>
      <c r="H541" s="277"/>
      <c r="I541" s="110"/>
      <c r="J541" s="227"/>
      <c r="K541" s="285"/>
      <c r="L541" s="111"/>
      <c r="M541" s="60"/>
      <c r="N541" s="121" t="s">
        <v>34</v>
      </c>
      <c r="O541" s="122"/>
      <c r="P541" s="122" t="s">
        <v>366</v>
      </c>
      <c r="Q541" s="122" t="s">
        <v>510</v>
      </c>
      <c r="R541" s="122">
        <v>6</v>
      </c>
      <c r="S541" s="123" t="s">
        <v>511</v>
      </c>
      <c r="T541" s="73"/>
      <c r="U541" s="30">
        <v>2</v>
      </c>
      <c r="V541" s="134"/>
      <c r="W541" s="124"/>
      <c r="X541" s="152"/>
      <c r="Y541" s="208"/>
      <c r="Z541" s="206"/>
    </row>
    <row r="542" spans="2:26" ht="113.25" hidden="1" customHeight="1" x14ac:dyDescent="0.25">
      <c r="B542" s="258"/>
      <c r="C542" s="214"/>
      <c r="D542" s="221"/>
      <c r="E542" s="219"/>
      <c r="F542" s="219"/>
      <c r="G542" s="268"/>
      <c r="H542" s="277"/>
      <c r="I542" s="110"/>
      <c r="J542" s="227"/>
      <c r="K542" s="285"/>
      <c r="L542" s="111"/>
      <c r="M542" s="60"/>
      <c r="N542" s="121" t="s">
        <v>34</v>
      </c>
      <c r="O542" s="122"/>
      <c r="P542" s="122" t="s">
        <v>366</v>
      </c>
      <c r="Q542" s="122" t="s">
        <v>510</v>
      </c>
      <c r="R542" s="122">
        <v>6</v>
      </c>
      <c r="S542" s="123" t="s">
        <v>511</v>
      </c>
      <c r="T542" s="73"/>
      <c r="U542" s="30">
        <v>2</v>
      </c>
      <c r="V542" s="134"/>
      <c r="W542" s="124"/>
      <c r="X542" s="152"/>
      <c r="Y542" s="208"/>
      <c r="Z542" s="206"/>
    </row>
    <row r="543" spans="2:26" ht="113.25" customHeight="1" x14ac:dyDescent="0.25">
      <c r="B543" s="258"/>
      <c r="C543" s="214"/>
      <c r="D543" s="221"/>
      <c r="E543" s="219"/>
      <c r="F543" s="219"/>
      <c r="G543" s="268"/>
      <c r="H543" s="277"/>
      <c r="I543" s="110"/>
      <c r="J543" s="227"/>
      <c r="K543" s="285"/>
      <c r="L543" s="111"/>
      <c r="M543" s="60">
        <v>0.1</v>
      </c>
      <c r="N543" s="79" t="s">
        <v>34</v>
      </c>
      <c r="O543" s="48"/>
      <c r="P543" s="48" t="s">
        <v>376</v>
      </c>
      <c r="Q543" s="48" t="s">
        <v>377</v>
      </c>
      <c r="R543" s="48">
        <v>1</v>
      </c>
      <c r="S543" s="80" t="s">
        <v>576</v>
      </c>
      <c r="T543" s="73"/>
      <c r="U543" s="30">
        <v>3</v>
      </c>
      <c r="V543" s="134"/>
      <c r="W543" s="103" t="s">
        <v>673</v>
      </c>
      <c r="X543" s="156">
        <v>1</v>
      </c>
      <c r="Y543" s="208"/>
      <c r="Z543" s="206"/>
    </row>
    <row r="544" spans="2:26" ht="113.25" customHeight="1" x14ac:dyDescent="0.25">
      <c r="B544" s="258"/>
      <c r="C544" s="214"/>
      <c r="D544" s="221" t="s">
        <v>577</v>
      </c>
      <c r="E544" s="219" t="s">
        <v>566</v>
      </c>
      <c r="F544" s="219"/>
      <c r="G544" s="268"/>
      <c r="H544" s="277"/>
      <c r="I544" s="110"/>
      <c r="J544" s="227"/>
      <c r="K544" s="285"/>
      <c r="L544" s="111"/>
      <c r="M544" s="60">
        <v>0.1</v>
      </c>
      <c r="N544" s="79" t="s">
        <v>34</v>
      </c>
      <c r="O544" s="48"/>
      <c r="P544" s="48" t="s">
        <v>376</v>
      </c>
      <c r="Q544" s="48" t="s">
        <v>377</v>
      </c>
      <c r="R544" s="48">
        <v>1</v>
      </c>
      <c r="S544" s="80" t="s">
        <v>578</v>
      </c>
      <c r="T544" s="73"/>
      <c r="U544" s="30">
        <v>3</v>
      </c>
      <c r="V544" s="134"/>
      <c r="W544" s="103" t="s">
        <v>673</v>
      </c>
      <c r="X544" s="156">
        <v>1</v>
      </c>
      <c r="Y544" s="208"/>
      <c r="Z544" s="206"/>
    </row>
    <row r="545" spans="2:26" ht="113.25" customHeight="1" x14ac:dyDescent="0.25">
      <c r="B545" s="258"/>
      <c r="C545" s="214"/>
      <c r="D545" s="221"/>
      <c r="E545" s="219"/>
      <c r="F545" s="219"/>
      <c r="G545" s="268"/>
      <c r="H545" s="277"/>
      <c r="I545" s="110"/>
      <c r="J545" s="227"/>
      <c r="K545" s="285"/>
      <c r="L545" s="111"/>
      <c r="M545" s="60">
        <v>9.5000000000000001E-2</v>
      </c>
      <c r="N545" s="79" t="s">
        <v>34</v>
      </c>
      <c r="O545" s="48"/>
      <c r="P545" s="48" t="s">
        <v>376</v>
      </c>
      <c r="Q545" s="48" t="s">
        <v>377</v>
      </c>
      <c r="R545" s="48">
        <v>1</v>
      </c>
      <c r="S545" s="80" t="s">
        <v>378</v>
      </c>
      <c r="T545" s="73"/>
      <c r="U545" s="30">
        <v>2</v>
      </c>
      <c r="V545" s="134"/>
      <c r="W545" s="145">
        <v>1</v>
      </c>
      <c r="X545" s="156">
        <v>1</v>
      </c>
      <c r="Y545" s="208"/>
      <c r="Z545" s="206"/>
    </row>
    <row r="546" spans="2:26" ht="113.25" customHeight="1" x14ac:dyDescent="0.25">
      <c r="B546" s="258"/>
      <c r="C546" s="214"/>
      <c r="D546" s="221"/>
      <c r="E546" s="219"/>
      <c r="F546" s="219"/>
      <c r="G546" s="268"/>
      <c r="H546" s="277"/>
      <c r="I546" s="110"/>
      <c r="J546" s="227"/>
      <c r="K546" s="285"/>
      <c r="L546" s="111"/>
      <c r="M546" s="66">
        <v>9.5000000000000001E-2</v>
      </c>
      <c r="N546" s="79" t="s">
        <v>34</v>
      </c>
      <c r="O546" s="48"/>
      <c r="P546" s="48" t="s">
        <v>376</v>
      </c>
      <c r="Q546" s="48" t="s">
        <v>377</v>
      </c>
      <c r="R546" s="48">
        <v>1</v>
      </c>
      <c r="S546" s="80" t="s">
        <v>579</v>
      </c>
      <c r="T546" s="73"/>
      <c r="U546" s="30">
        <v>2</v>
      </c>
      <c r="V546" s="134"/>
      <c r="W546" s="103" t="s">
        <v>673</v>
      </c>
      <c r="X546" s="156">
        <v>1</v>
      </c>
      <c r="Y546" s="208"/>
      <c r="Z546" s="206"/>
    </row>
    <row r="547" spans="2:26" ht="113.25" customHeight="1" x14ac:dyDescent="0.25">
      <c r="B547" s="258"/>
      <c r="C547" s="214"/>
      <c r="D547" s="221"/>
      <c r="E547" s="219"/>
      <c r="F547" s="219"/>
      <c r="G547" s="268"/>
      <c r="H547" s="277"/>
      <c r="I547" s="110"/>
      <c r="J547" s="227"/>
      <c r="K547" s="285"/>
      <c r="L547" s="111"/>
      <c r="M547" s="60">
        <v>0.09</v>
      </c>
      <c r="N547" s="79" t="s">
        <v>34</v>
      </c>
      <c r="O547" s="48"/>
      <c r="P547" s="48" t="s">
        <v>376</v>
      </c>
      <c r="Q547" s="48" t="s">
        <v>377</v>
      </c>
      <c r="R547" s="48">
        <v>1</v>
      </c>
      <c r="S547" s="80" t="s">
        <v>580</v>
      </c>
      <c r="T547" s="73"/>
      <c r="U547" s="30">
        <v>2</v>
      </c>
      <c r="V547" s="134"/>
      <c r="W547" s="103" t="s">
        <v>673</v>
      </c>
      <c r="X547" s="156">
        <v>1</v>
      </c>
      <c r="Y547" s="208"/>
      <c r="Z547" s="206"/>
    </row>
    <row r="548" spans="2:26" ht="113.25" customHeight="1" x14ac:dyDescent="0.25">
      <c r="B548" s="258"/>
      <c r="C548" s="214"/>
      <c r="D548" s="221"/>
      <c r="E548" s="219"/>
      <c r="F548" s="219"/>
      <c r="G548" s="268"/>
      <c r="H548" s="277"/>
      <c r="I548" s="110"/>
      <c r="J548" s="227"/>
      <c r="K548" s="285"/>
      <c r="L548" s="111"/>
      <c r="M548" s="60">
        <v>0.09</v>
      </c>
      <c r="N548" s="79" t="s">
        <v>34</v>
      </c>
      <c r="O548" s="48"/>
      <c r="P548" s="48" t="s">
        <v>376</v>
      </c>
      <c r="Q548" s="48" t="s">
        <v>377</v>
      </c>
      <c r="R548" s="48">
        <v>1</v>
      </c>
      <c r="S548" s="80" t="s">
        <v>441</v>
      </c>
      <c r="T548" s="73"/>
      <c r="U548" s="30">
        <v>2</v>
      </c>
      <c r="V548" s="134"/>
      <c r="W548" s="103">
        <v>1</v>
      </c>
      <c r="X548" s="156">
        <v>1</v>
      </c>
      <c r="Y548" s="208"/>
      <c r="Z548" s="206"/>
    </row>
    <row r="549" spans="2:26" ht="113.25" customHeight="1" x14ac:dyDescent="0.25">
      <c r="B549" s="258"/>
      <c r="C549" s="214"/>
      <c r="D549" s="221"/>
      <c r="E549" s="219"/>
      <c r="F549" s="219"/>
      <c r="G549" s="268"/>
      <c r="H549" s="277"/>
      <c r="I549" s="110"/>
      <c r="J549" s="227"/>
      <c r="K549" s="285"/>
      <c r="L549" s="111"/>
      <c r="M549" s="60">
        <v>0.09</v>
      </c>
      <c r="N549" s="79" t="s">
        <v>34</v>
      </c>
      <c r="O549" s="48"/>
      <c r="P549" s="48" t="s">
        <v>376</v>
      </c>
      <c r="Q549" s="48" t="s">
        <v>377</v>
      </c>
      <c r="R549" s="48">
        <v>1</v>
      </c>
      <c r="S549" s="80" t="s">
        <v>761</v>
      </c>
      <c r="T549" s="73"/>
      <c r="U549" s="30">
        <v>2</v>
      </c>
      <c r="V549" s="134"/>
      <c r="W549" s="103" t="s">
        <v>673</v>
      </c>
      <c r="X549" s="156">
        <v>1</v>
      </c>
      <c r="Y549" s="208"/>
      <c r="Z549" s="206"/>
    </row>
    <row r="550" spans="2:26" ht="113.25" customHeight="1" x14ac:dyDescent="0.25">
      <c r="B550" s="258"/>
      <c r="C550" s="214"/>
      <c r="D550" s="221"/>
      <c r="E550" s="219"/>
      <c r="F550" s="219"/>
      <c r="G550" s="268"/>
      <c r="H550" s="277"/>
      <c r="I550" s="110"/>
      <c r="J550" s="227"/>
      <c r="K550" s="285"/>
      <c r="L550" s="111"/>
      <c r="M550" s="60">
        <v>0.09</v>
      </c>
      <c r="N550" s="79" t="s">
        <v>34</v>
      </c>
      <c r="O550" s="48"/>
      <c r="P550" s="48" t="s">
        <v>376</v>
      </c>
      <c r="Q550" s="48" t="s">
        <v>377</v>
      </c>
      <c r="R550" s="48">
        <v>1</v>
      </c>
      <c r="S550" s="80" t="s">
        <v>581</v>
      </c>
      <c r="T550" s="73"/>
      <c r="U550" s="30">
        <v>3</v>
      </c>
      <c r="V550" s="134"/>
      <c r="W550" s="103">
        <v>1</v>
      </c>
      <c r="X550" s="156">
        <v>1</v>
      </c>
      <c r="Y550" s="208"/>
      <c r="Z550" s="206"/>
    </row>
    <row r="551" spans="2:26" ht="113.25" customHeight="1" x14ac:dyDescent="0.25">
      <c r="B551" s="258"/>
      <c r="C551" s="214"/>
      <c r="D551" s="221"/>
      <c r="E551" s="219"/>
      <c r="F551" s="219"/>
      <c r="G551" s="268"/>
      <c r="H551" s="277"/>
      <c r="I551" s="110"/>
      <c r="J551" s="227"/>
      <c r="K551" s="285"/>
      <c r="L551" s="111"/>
      <c r="M551" s="66">
        <v>8.3000000000000004E-2</v>
      </c>
      <c r="N551" s="79" t="s">
        <v>34</v>
      </c>
      <c r="O551" s="48"/>
      <c r="P551" s="48" t="s">
        <v>376</v>
      </c>
      <c r="Q551" s="48" t="s">
        <v>529</v>
      </c>
      <c r="R551" s="48">
        <v>1</v>
      </c>
      <c r="S551" s="80" t="s">
        <v>530</v>
      </c>
      <c r="T551" s="73"/>
      <c r="U551" s="30">
        <v>2</v>
      </c>
      <c r="V551" s="134"/>
      <c r="W551" s="103" t="s">
        <v>673</v>
      </c>
      <c r="X551" s="156">
        <v>1</v>
      </c>
      <c r="Y551" s="208"/>
      <c r="Z551" s="206"/>
    </row>
    <row r="552" spans="2:26" ht="113.25" customHeight="1" x14ac:dyDescent="0.25">
      <c r="B552" s="258"/>
      <c r="C552" s="214"/>
      <c r="D552" s="221"/>
      <c r="E552" s="219"/>
      <c r="F552" s="219"/>
      <c r="G552" s="268"/>
      <c r="H552" s="277"/>
      <c r="I552" s="110"/>
      <c r="J552" s="227"/>
      <c r="K552" s="285"/>
      <c r="L552" s="111"/>
      <c r="M552" s="66">
        <v>8.3000000000000004E-2</v>
      </c>
      <c r="N552" s="79" t="s">
        <v>34</v>
      </c>
      <c r="O552" s="48"/>
      <c r="P552" s="48" t="s">
        <v>376</v>
      </c>
      <c r="Q552" s="48" t="s">
        <v>529</v>
      </c>
      <c r="R552" s="48">
        <v>1</v>
      </c>
      <c r="S552" s="80" t="s">
        <v>582</v>
      </c>
      <c r="T552" s="73"/>
      <c r="U552" s="30">
        <v>2</v>
      </c>
      <c r="V552" s="134"/>
      <c r="W552" s="103" t="s">
        <v>673</v>
      </c>
      <c r="X552" s="156">
        <v>1</v>
      </c>
      <c r="Y552" s="208"/>
      <c r="Z552" s="206"/>
    </row>
    <row r="553" spans="2:26" ht="113.25" customHeight="1" x14ac:dyDescent="0.25">
      <c r="B553" s="258"/>
      <c r="C553" s="214"/>
      <c r="D553" s="221"/>
      <c r="E553" s="219"/>
      <c r="F553" s="219"/>
      <c r="G553" s="268"/>
      <c r="H553" s="277"/>
      <c r="I553" s="110"/>
      <c r="J553" s="228"/>
      <c r="K553" s="286"/>
      <c r="L553" s="111"/>
      <c r="M553" s="66">
        <v>8.3000000000000004E-2</v>
      </c>
      <c r="N553" s="79" t="s">
        <v>34</v>
      </c>
      <c r="O553" s="48"/>
      <c r="P553" s="48" t="s">
        <v>376</v>
      </c>
      <c r="Q553" s="48" t="s">
        <v>531</v>
      </c>
      <c r="R553" s="48">
        <v>5</v>
      </c>
      <c r="S553" s="80" t="s">
        <v>532</v>
      </c>
      <c r="T553" s="73"/>
      <c r="U553" s="30">
        <v>3</v>
      </c>
      <c r="V553" s="134"/>
      <c r="W553" s="103" t="s">
        <v>673</v>
      </c>
      <c r="X553" s="156">
        <v>1</v>
      </c>
      <c r="Y553" s="208"/>
      <c r="Z553" s="206"/>
    </row>
    <row r="554" spans="2:26" ht="113.25" customHeight="1" x14ac:dyDescent="0.25">
      <c r="B554" s="258"/>
      <c r="C554" s="214"/>
      <c r="D554" s="221"/>
      <c r="E554" s="219"/>
      <c r="F554" s="219"/>
      <c r="G554" s="268"/>
      <c r="H554" s="277"/>
      <c r="I554" s="110"/>
      <c r="J554" s="226" t="s">
        <v>583</v>
      </c>
      <c r="K554" s="284">
        <v>20</v>
      </c>
      <c r="L554" s="111"/>
      <c r="M554" s="67">
        <v>1</v>
      </c>
      <c r="N554" s="77" t="s">
        <v>27</v>
      </c>
      <c r="O554" s="1"/>
      <c r="P554" s="1" t="s">
        <v>28</v>
      </c>
      <c r="Q554" s="1" t="s">
        <v>584</v>
      </c>
      <c r="R554" s="51">
        <v>24</v>
      </c>
      <c r="S554" s="78" t="s">
        <v>585</v>
      </c>
      <c r="T554" s="76">
        <f>COUNTA(S554:S595)</f>
        <v>42</v>
      </c>
      <c r="U554" s="25">
        <v>10</v>
      </c>
      <c r="V554" s="133">
        <f>SUBTOTAL(9,U554:U595)</f>
        <v>100</v>
      </c>
      <c r="W554" s="146">
        <v>34</v>
      </c>
      <c r="X554" s="156">
        <v>1.2</v>
      </c>
      <c r="Y554" s="170">
        <f>AVERAGE(X554)</f>
        <v>1.2</v>
      </c>
      <c r="Z554" s="206">
        <f>AVERAGE(Y554:Y597)</f>
        <v>0.90467708333333341</v>
      </c>
    </row>
    <row r="555" spans="2:26" ht="144.75" customHeight="1" x14ac:dyDescent="0.25">
      <c r="B555" s="258"/>
      <c r="C555" s="214"/>
      <c r="D555" s="221"/>
      <c r="E555" s="219"/>
      <c r="F555" s="219"/>
      <c r="G555" s="268"/>
      <c r="H555" s="277"/>
      <c r="I555" s="110"/>
      <c r="J555" s="227"/>
      <c r="K555" s="285"/>
      <c r="L555" s="111"/>
      <c r="M555" s="71">
        <v>0.05</v>
      </c>
      <c r="N555" s="87" t="s">
        <v>122</v>
      </c>
      <c r="O555" s="52"/>
      <c r="P555" s="52" t="s">
        <v>517</v>
      </c>
      <c r="Q555" s="52" t="s">
        <v>586</v>
      </c>
      <c r="R555" s="52">
        <v>1</v>
      </c>
      <c r="S555" s="88" t="s">
        <v>587</v>
      </c>
      <c r="T555" s="73"/>
      <c r="U555" s="25">
        <v>10</v>
      </c>
      <c r="V555" s="134"/>
      <c r="W555" s="103">
        <v>1</v>
      </c>
      <c r="X555" s="156">
        <v>1</v>
      </c>
      <c r="Y555" s="215">
        <f>AVERAGE(X555:X586)</f>
        <v>0.5740312500000001</v>
      </c>
      <c r="Z555" s="206"/>
    </row>
    <row r="556" spans="2:26" ht="144.75" customHeight="1" x14ac:dyDescent="0.25">
      <c r="B556" s="258"/>
      <c r="C556" s="214"/>
      <c r="D556" s="221"/>
      <c r="E556" s="219"/>
      <c r="F556" s="219"/>
      <c r="G556" s="268"/>
      <c r="H556" s="277"/>
      <c r="I556" s="110"/>
      <c r="J556" s="227"/>
      <c r="K556" s="285"/>
      <c r="L556" s="111"/>
      <c r="M556" s="71">
        <v>0.04</v>
      </c>
      <c r="N556" s="87" t="s">
        <v>122</v>
      </c>
      <c r="O556" s="52"/>
      <c r="P556" s="52" t="s">
        <v>517</v>
      </c>
      <c r="Q556" s="52" t="s">
        <v>588</v>
      </c>
      <c r="R556" s="52">
        <v>1</v>
      </c>
      <c r="S556" s="88" t="s">
        <v>589</v>
      </c>
      <c r="T556" s="73"/>
      <c r="U556" s="25">
        <v>2</v>
      </c>
      <c r="V556" s="134"/>
      <c r="W556" s="103">
        <v>1</v>
      </c>
      <c r="X556" s="154">
        <v>0.33333333333333298</v>
      </c>
      <c r="Y556" s="215"/>
      <c r="Z556" s="206"/>
    </row>
    <row r="557" spans="2:26" ht="113.25" customHeight="1" x14ac:dyDescent="0.25">
      <c r="B557" s="258"/>
      <c r="C557" s="214"/>
      <c r="D557" s="221" t="s">
        <v>590</v>
      </c>
      <c r="E557" s="219" t="s">
        <v>591</v>
      </c>
      <c r="F557" s="222" t="s">
        <v>592</v>
      </c>
      <c r="G557" s="268"/>
      <c r="H557" s="277"/>
      <c r="I557" s="110"/>
      <c r="J557" s="227"/>
      <c r="K557" s="285"/>
      <c r="L557" s="111"/>
      <c r="M557" s="71">
        <v>0.02</v>
      </c>
      <c r="N557" s="87" t="s">
        <v>122</v>
      </c>
      <c r="O557" s="52"/>
      <c r="P557" s="52" t="s">
        <v>517</v>
      </c>
      <c r="Q557" s="52" t="s">
        <v>593</v>
      </c>
      <c r="R557" s="52" t="s">
        <v>594</v>
      </c>
      <c r="S557" s="88" t="s">
        <v>595</v>
      </c>
      <c r="T557" s="73"/>
      <c r="U557" s="25">
        <v>2</v>
      </c>
      <c r="V557" s="134"/>
      <c r="W557" s="135">
        <v>0.79</v>
      </c>
      <c r="X557" s="156">
        <v>0.79</v>
      </c>
      <c r="Y557" s="215"/>
      <c r="Z557" s="206"/>
    </row>
    <row r="558" spans="2:26" ht="113.25" customHeight="1" x14ac:dyDescent="0.25">
      <c r="B558" s="258"/>
      <c r="C558" s="214"/>
      <c r="D558" s="221"/>
      <c r="E558" s="219"/>
      <c r="F558" s="222"/>
      <c r="G558" s="268"/>
      <c r="H558" s="277"/>
      <c r="I558" s="110"/>
      <c r="J558" s="227"/>
      <c r="K558" s="285"/>
      <c r="L558" s="111"/>
      <c r="M558" s="71">
        <v>0.02</v>
      </c>
      <c r="N558" s="87" t="s">
        <v>122</v>
      </c>
      <c r="O558" s="52"/>
      <c r="P558" s="52" t="s">
        <v>517</v>
      </c>
      <c r="Q558" s="52" t="s">
        <v>596</v>
      </c>
      <c r="R558" s="52" t="s">
        <v>594</v>
      </c>
      <c r="S558" s="88" t="s">
        <v>597</v>
      </c>
      <c r="T558" s="73"/>
      <c r="U558" s="25">
        <v>2</v>
      </c>
      <c r="V558" s="134"/>
      <c r="W558" s="135">
        <v>1.0686666666666667</v>
      </c>
      <c r="X558" s="156">
        <v>1.07</v>
      </c>
      <c r="Y558" s="215"/>
      <c r="Z558" s="206"/>
    </row>
    <row r="559" spans="2:26" ht="165.75" customHeight="1" x14ac:dyDescent="0.25">
      <c r="B559" s="258"/>
      <c r="C559" s="214"/>
      <c r="D559" s="221"/>
      <c r="E559" s="219"/>
      <c r="F559" s="222"/>
      <c r="G559" s="268"/>
      <c r="H559" s="277"/>
      <c r="I559" s="110"/>
      <c r="J559" s="227"/>
      <c r="K559" s="285"/>
      <c r="L559" s="111"/>
      <c r="M559" s="71">
        <v>0.02</v>
      </c>
      <c r="N559" s="87" t="s">
        <v>122</v>
      </c>
      <c r="O559" s="52"/>
      <c r="P559" s="52" t="s">
        <v>517</v>
      </c>
      <c r="Q559" s="52" t="s">
        <v>598</v>
      </c>
      <c r="R559" s="52" t="s">
        <v>594</v>
      </c>
      <c r="S559" s="88" t="s">
        <v>599</v>
      </c>
      <c r="T559" s="73"/>
      <c r="U559" s="25">
        <v>2</v>
      </c>
      <c r="V559" s="134"/>
      <c r="W559" s="135">
        <v>8.2000000000000003E-2</v>
      </c>
      <c r="X559" s="156">
        <v>0.08</v>
      </c>
      <c r="Y559" s="215"/>
      <c r="Z559" s="206"/>
    </row>
    <row r="560" spans="2:26" s="43" customFormat="1" ht="232.5" customHeight="1" x14ac:dyDescent="0.25">
      <c r="B560" s="258"/>
      <c r="C560" s="214"/>
      <c r="D560" s="221"/>
      <c r="E560" s="219"/>
      <c r="F560" s="222"/>
      <c r="G560" s="268"/>
      <c r="H560" s="277"/>
      <c r="I560" s="110"/>
      <c r="J560" s="227"/>
      <c r="K560" s="285"/>
      <c r="L560" s="111"/>
      <c r="M560" s="71">
        <v>0.02</v>
      </c>
      <c r="N560" s="87" t="s">
        <v>122</v>
      </c>
      <c r="O560" s="52"/>
      <c r="P560" s="52" t="s">
        <v>517</v>
      </c>
      <c r="Q560" s="52" t="s">
        <v>600</v>
      </c>
      <c r="R560" s="52" t="s">
        <v>594</v>
      </c>
      <c r="S560" s="88" t="s">
        <v>601</v>
      </c>
      <c r="T560" s="73"/>
      <c r="U560" s="25">
        <v>2</v>
      </c>
      <c r="V560" s="134"/>
      <c r="W560" s="103">
        <v>0</v>
      </c>
      <c r="X560" s="155">
        <v>0</v>
      </c>
      <c r="Y560" s="215"/>
      <c r="Z560" s="206"/>
    </row>
    <row r="561" spans="2:26" s="43" customFormat="1" ht="103.5" customHeight="1" x14ac:dyDescent="0.25">
      <c r="B561" s="258"/>
      <c r="C561" s="214"/>
      <c r="D561" s="221"/>
      <c r="E561" s="219"/>
      <c r="F561" s="222"/>
      <c r="G561" s="268"/>
      <c r="H561" s="277"/>
      <c r="I561" s="110"/>
      <c r="J561" s="227"/>
      <c r="K561" s="285"/>
      <c r="L561" s="111"/>
      <c r="M561" s="71">
        <v>0.03</v>
      </c>
      <c r="N561" s="87" t="s">
        <v>122</v>
      </c>
      <c r="O561" s="52"/>
      <c r="P561" s="52" t="s">
        <v>517</v>
      </c>
      <c r="Q561" s="52" t="s">
        <v>602</v>
      </c>
      <c r="R561" s="52">
        <v>1</v>
      </c>
      <c r="S561" s="88" t="s">
        <v>603</v>
      </c>
      <c r="T561" s="73"/>
      <c r="U561" s="25">
        <v>2</v>
      </c>
      <c r="V561" s="134"/>
      <c r="W561" s="103">
        <v>0</v>
      </c>
      <c r="X561" s="155">
        <v>0</v>
      </c>
      <c r="Y561" s="215"/>
      <c r="Z561" s="206"/>
    </row>
    <row r="562" spans="2:26" s="43" customFormat="1" ht="115.5" customHeight="1" x14ac:dyDescent="0.25">
      <c r="B562" s="258"/>
      <c r="C562" s="214"/>
      <c r="D562" s="221"/>
      <c r="E562" s="219"/>
      <c r="F562" s="222"/>
      <c r="G562" s="268"/>
      <c r="H562" s="277"/>
      <c r="I562" s="110"/>
      <c r="J562" s="227"/>
      <c r="K562" s="285"/>
      <c r="L562" s="111"/>
      <c r="M562" s="71">
        <v>0.03</v>
      </c>
      <c r="N562" s="87" t="s">
        <v>122</v>
      </c>
      <c r="O562" s="52"/>
      <c r="P562" s="52" t="s">
        <v>517</v>
      </c>
      <c r="Q562" s="52" t="s">
        <v>604</v>
      </c>
      <c r="R562" s="52">
        <v>12</v>
      </c>
      <c r="S562" s="88" t="s">
        <v>605</v>
      </c>
      <c r="T562" s="73"/>
      <c r="U562" s="25">
        <v>2</v>
      </c>
      <c r="V562" s="134"/>
      <c r="W562" s="103">
        <v>3</v>
      </c>
      <c r="X562" s="156">
        <v>1</v>
      </c>
      <c r="Y562" s="215"/>
      <c r="Z562" s="206"/>
    </row>
    <row r="563" spans="2:26" s="43" customFormat="1" ht="115.5" customHeight="1" x14ac:dyDescent="0.25">
      <c r="B563" s="258"/>
      <c r="C563" s="214"/>
      <c r="D563" s="221"/>
      <c r="E563" s="219"/>
      <c r="F563" s="222"/>
      <c r="G563" s="268"/>
      <c r="H563" s="277"/>
      <c r="I563" s="110"/>
      <c r="J563" s="227"/>
      <c r="K563" s="285"/>
      <c r="L563" s="111"/>
      <c r="M563" s="71">
        <v>0.02</v>
      </c>
      <c r="N563" s="87" t="s">
        <v>122</v>
      </c>
      <c r="O563" s="52"/>
      <c r="P563" s="52" t="s">
        <v>517</v>
      </c>
      <c r="Q563" s="52" t="s">
        <v>604</v>
      </c>
      <c r="R563" s="52">
        <v>12</v>
      </c>
      <c r="S563" s="88" t="s">
        <v>606</v>
      </c>
      <c r="T563" s="73"/>
      <c r="U563" s="25">
        <v>2</v>
      </c>
      <c r="V563" s="134"/>
      <c r="W563" s="103">
        <v>3</v>
      </c>
      <c r="X563" s="156">
        <v>1</v>
      </c>
      <c r="Y563" s="215"/>
      <c r="Z563" s="206"/>
    </row>
    <row r="564" spans="2:26" s="43" customFormat="1" ht="72" customHeight="1" x14ac:dyDescent="0.25">
      <c r="B564" s="258"/>
      <c r="C564" s="214"/>
      <c r="D564" s="221"/>
      <c r="E564" s="219"/>
      <c r="F564" s="222"/>
      <c r="G564" s="268"/>
      <c r="H564" s="277"/>
      <c r="I564" s="110"/>
      <c r="J564" s="227"/>
      <c r="K564" s="285"/>
      <c r="L564" s="111"/>
      <c r="M564" s="71">
        <v>0.02</v>
      </c>
      <c r="N564" s="87" t="s">
        <v>122</v>
      </c>
      <c r="O564" s="52"/>
      <c r="P564" s="52" t="s">
        <v>517</v>
      </c>
      <c r="Q564" s="52" t="s">
        <v>598</v>
      </c>
      <c r="R564" s="52" t="s">
        <v>594</v>
      </c>
      <c r="S564" s="88" t="s">
        <v>607</v>
      </c>
      <c r="T564" s="73"/>
      <c r="U564" s="25">
        <v>2</v>
      </c>
      <c r="V564" s="134"/>
      <c r="W564" s="103">
        <v>0.98770000000000002</v>
      </c>
      <c r="X564" s="154">
        <v>0.32919999999999999</v>
      </c>
      <c r="Y564" s="215"/>
      <c r="Z564" s="206"/>
    </row>
    <row r="565" spans="2:26" s="43" customFormat="1" ht="72" customHeight="1" x14ac:dyDescent="0.25">
      <c r="B565" s="258"/>
      <c r="C565" s="214"/>
      <c r="D565" s="221"/>
      <c r="E565" s="219"/>
      <c r="F565" s="222"/>
      <c r="G565" s="268"/>
      <c r="H565" s="277"/>
      <c r="I565" s="110"/>
      <c r="J565" s="227"/>
      <c r="K565" s="285"/>
      <c r="L565" s="111"/>
      <c r="M565" s="71">
        <v>0.02</v>
      </c>
      <c r="N565" s="87" t="s">
        <v>122</v>
      </c>
      <c r="O565" s="52"/>
      <c r="P565" s="52" t="s">
        <v>517</v>
      </c>
      <c r="Q565" s="52" t="s">
        <v>608</v>
      </c>
      <c r="R565" s="52" t="s">
        <v>594</v>
      </c>
      <c r="S565" s="88" t="s">
        <v>609</v>
      </c>
      <c r="T565" s="73"/>
      <c r="U565" s="25">
        <v>2</v>
      </c>
      <c r="V565" s="134"/>
      <c r="W565" s="136">
        <v>8.3299999999999999E-2</v>
      </c>
      <c r="X565" s="154">
        <v>8.3299999999999999E-2</v>
      </c>
      <c r="Y565" s="215"/>
      <c r="Z565" s="206"/>
    </row>
    <row r="566" spans="2:26" s="43" customFormat="1" ht="72" customHeight="1" x14ac:dyDescent="0.25">
      <c r="B566" s="258"/>
      <c r="C566" s="214"/>
      <c r="D566" s="221"/>
      <c r="E566" s="219"/>
      <c r="F566" s="222"/>
      <c r="G566" s="268"/>
      <c r="H566" s="277"/>
      <c r="I566" s="110"/>
      <c r="J566" s="227"/>
      <c r="K566" s="285"/>
      <c r="L566" s="111"/>
      <c r="M566" s="71">
        <v>0.02</v>
      </c>
      <c r="N566" s="87" t="s">
        <v>122</v>
      </c>
      <c r="O566" s="52"/>
      <c r="P566" s="52" t="s">
        <v>517</v>
      </c>
      <c r="Q566" s="52" t="s">
        <v>610</v>
      </c>
      <c r="R566" s="52">
        <v>12</v>
      </c>
      <c r="S566" s="88" t="s">
        <v>611</v>
      </c>
      <c r="T566" s="73"/>
      <c r="U566" s="25">
        <v>2</v>
      </c>
      <c r="V566" s="134"/>
      <c r="W566" s="103">
        <v>3</v>
      </c>
      <c r="X566" s="156">
        <v>1</v>
      </c>
      <c r="Y566" s="215"/>
      <c r="Z566" s="206"/>
    </row>
    <row r="567" spans="2:26" s="43" customFormat="1" ht="126.75" customHeight="1" x14ac:dyDescent="0.25">
      <c r="B567" s="258"/>
      <c r="C567" s="214"/>
      <c r="D567" s="221"/>
      <c r="E567" s="219"/>
      <c r="F567" s="222"/>
      <c r="G567" s="268"/>
      <c r="H567" s="277"/>
      <c r="I567" s="110"/>
      <c r="J567" s="227"/>
      <c r="K567" s="285"/>
      <c r="L567" s="111"/>
      <c r="M567" s="71">
        <v>0.02</v>
      </c>
      <c r="N567" s="87" t="s">
        <v>122</v>
      </c>
      <c r="O567" s="52"/>
      <c r="P567" s="52" t="s">
        <v>517</v>
      </c>
      <c r="Q567" s="52" t="s">
        <v>612</v>
      </c>
      <c r="R567" s="52" t="s">
        <v>594</v>
      </c>
      <c r="S567" s="88" t="s">
        <v>613</v>
      </c>
      <c r="T567" s="73"/>
      <c r="U567" s="25">
        <v>2</v>
      </c>
      <c r="V567" s="134"/>
      <c r="W567" s="136">
        <v>8.3299999999999999E-2</v>
      </c>
      <c r="X567" s="154">
        <v>8.3299999999999999E-2</v>
      </c>
      <c r="Y567" s="215"/>
      <c r="Z567" s="206"/>
    </row>
    <row r="568" spans="2:26" s="43" customFormat="1" ht="72" customHeight="1" x14ac:dyDescent="0.25">
      <c r="B568" s="258"/>
      <c r="C568" s="214"/>
      <c r="D568" s="221"/>
      <c r="E568" s="219"/>
      <c r="F568" s="222"/>
      <c r="G568" s="268"/>
      <c r="H568" s="277"/>
      <c r="I568" s="110"/>
      <c r="J568" s="227"/>
      <c r="K568" s="285"/>
      <c r="L568" s="111"/>
      <c r="M568" s="71">
        <v>0.02</v>
      </c>
      <c r="N568" s="87" t="s">
        <v>122</v>
      </c>
      <c r="O568" s="52"/>
      <c r="P568" s="52" t="s">
        <v>517</v>
      </c>
      <c r="Q568" s="52" t="s">
        <v>608</v>
      </c>
      <c r="R568" s="52" t="s">
        <v>594</v>
      </c>
      <c r="S568" s="88" t="s">
        <v>614</v>
      </c>
      <c r="T568" s="73"/>
      <c r="U568" s="25">
        <v>2</v>
      </c>
      <c r="V568" s="134"/>
      <c r="W568" s="136">
        <v>8.3299999999999999E-2</v>
      </c>
      <c r="X568" s="154">
        <v>8.3299999999999999E-2</v>
      </c>
      <c r="Y568" s="215"/>
      <c r="Z568" s="206"/>
    </row>
    <row r="569" spans="2:26" s="43" customFormat="1" ht="72" customHeight="1" x14ac:dyDescent="0.25">
      <c r="B569" s="258"/>
      <c r="C569" s="214"/>
      <c r="D569" s="221"/>
      <c r="E569" s="219"/>
      <c r="F569" s="222"/>
      <c r="G569" s="268"/>
      <c r="H569" s="277"/>
      <c r="I569" s="110"/>
      <c r="J569" s="227"/>
      <c r="K569" s="285"/>
      <c r="L569" s="111"/>
      <c r="M569" s="71">
        <v>0.02</v>
      </c>
      <c r="N569" s="87" t="s">
        <v>122</v>
      </c>
      <c r="O569" s="52"/>
      <c r="P569" s="52" t="s">
        <v>517</v>
      </c>
      <c r="Q569" s="52" t="s">
        <v>615</v>
      </c>
      <c r="R569" s="52" t="s">
        <v>594</v>
      </c>
      <c r="S569" s="88" t="s">
        <v>616</v>
      </c>
      <c r="T569" s="73"/>
      <c r="U569" s="25">
        <v>2</v>
      </c>
      <c r="V569" s="134"/>
      <c r="W569" s="136">
        <v>8.3299999999999999E-2</v>
      </c>
      <c r="X569" s="154">
        <v>8.3299999999999999E-2</v>
      </c>
      <c r="Y569" s="215"/>
      <c r="Z569" s="206"/>
    </row>
    <row r="570" spans="2:26" s="43" customFormat="1" ht="72" customHeight="1" x14ac:dyDescent="0.25">
      <c r="B570" s="258"/>
      <c r="C570" s="219" t="s">
        <v>617</v>
      </c>
      <c r="D570" s="221" t="s">
        <v>618</v>
      </c>
      <c r="E570" s="219" t="s">
        <v>619</v>
      </c>
      <c r="F570" s="222" t="s">
        <v>620</v>
      </c>
      <c r="G570" s="268"/>
      <c r="H570" s="277"/>
      <c r="I570" s="110"/>
      <c r="J570" s="227"/>
      <c r="K570" s="285"/>
      <c r="L570" s="111"/>
      <c r="M570" s="71">
        <v>0.03</v>
      </c>
      <c r="N570" s="87" t="s">
        <v>122</v>
      </c>
      <c r="O570" s="52"/>
      <c r="P570" s="52" t="s">
        <v>517</v>
      </c>
      <c r="Q570" s="52" t="s">
        <v>602</v>
      </c>
      <c r="R570" s="52">
        <v>1</v>
      </c>
      <c r="S570" s="88" t="s">
        <v>621</v>
      </c>
      <c r="T570" s="73"/>
      <c r="U570" s="25">
        <v>2</v>
      </c>
      <c r="V570" s="134"/>
      <c r="W570" s="103">
        <v>0</v>
      </c>
      <c r="X570" s="155">
        <v>0</v>
      </c>
      <c r="Y570" s="215"/>
      <c r="Z570" s="206"/>
    </row>
    <row r="571" spans="2:26" s="43" customFormat="1" ht="72" customHeight="1" x14ac:dyDescent="0.25">
      <c r="B571" s="258"/>
      <c r="C571" s="219"/>
      <c r="D571" s="221"/>
      <c r="E571" s="219"/>
      <c r="F571" s="222"/>
      <c r="G571" s="268"/>
      <c r="H571" s="277"/>
      <c r="I571" s="110"/>
      <c r="J571" s="227"/>
      <c r="K571" s="285"/>
      <c r="L571" s="111"/>
      <c r="M571" s="71">
        <v>0.02</v>
      </c>
      <c r="N571" s="87" t="s">
        <v>122</v>
      </c>
      <c r="O571" s="52"/>
      <c r="P571" s="52" t="s">
        <v>517</v>
      </c>
      <c r="Q571" s="52" t="s">
        <v>423</v>
      </c>
      <c r="R571" s="52">
        <v>4</v>
      </c>
      <c r="S571" s="88" t="s">
        <v>622</v>
      </c>
      <c r="T571" s="73"/>
      <c r="U571" s="25">
        <v>2</v>
      </c>
      <c r="V571" s="134"/>
      <c r="W571" s="103">
        <v>1</v>
      </c>
      <c r="X571" s="156">
        <v>1</v>
      </c>
      <c r="Y571" s="215"/>
      <c r="Z571" s="206"/>
    </row>
    <row r="572" spans="2:26" s="43" customFormat="1" ht="72" customHeight="1" x14ac:dyDescent="0.25">
      <c r="B572" s="258"/>
      <c r="C572" s="219"/>
      <c r="D572" s="221"/>
      <c r="E572" s="219"/>
      <c r="F572" s="222"/>
      <c r="G572" s="268"/>
      <c r="H572" s="277"/>
      <c r="I572" s="110"/>
      <c r="J572" s="227"/>
      <c r="K572" s="285"/>
      <c r="L572" s="111"/>
      <c r="M572" s="71">
        <v>0.02</v>
      </c>
      <c r="N572" s="87" t="s">
        <v>122</v>
      </c>
      <c r="O572" s="52"/>
      <c r="P572" s="52" t="s">
        <v>517</v>
      </c>
      <c r="Q572" s="52" t="s">
        <v>423</v>
      </c>
      <c r="R572" s="52">
        <v>1</v>
      </c>
      <c r="S572" s="88" t="s">
        <v>623</v>
      </c>
      <c r="T572" s="73"/>
      <c r="U572" s="25">
        <v>2</v>
      </c>
      <c r="V572" s="134"/>
      <c r="W572" s="103">
        <v>1</v>
      </c>
      <c r="X572" s="156">
        <v>1</v>
      </c>
      <c r="Y572" s="215"/>
      <c r="Z572" s="206"/>
    </row>
    <row r="573" spans="2:26" s="43" customFormat="1" ht="72" customHeight="1" x14ac:dyDescent="0.25">
      <c r="B573" s="258"/>
      <c r="C573" s="219"/>
      <c r="D573" s="221"/>
      <c r="E573" s="219"/>
      <c r="F573" s="222"/>
      <c r="G573" s="268"/>
      <c r="H573" s="277"/>
      <c r="I573" s="110"/>
      <c r="J573" s="227"/>
      <c r="K573" s="285"/>
      <c r="L573" s="111"/>
      <c r="M573" s="71">
        <v>0.02</v>
      </c>
      <c r="N573" s="87" t="s">
        <v>122</v>
      </c>
      <c r="O573" s="52"/>
      <c r="P573" s="52" t="s">
        <v>517</v>
      </c>
      <c r="Q573" s="52" t="s">
        <v>423</v>
      </c>
      <c r="R573" s="52">
        <v>12</v>
      </c>
      <c r="S573" s="88" t="s">
        <v>624</v>
      </c>
      <c r="T573" s="73"/>
      <c r="U573" s="25">
        <v>2</v>
      </c>
      <c r="V573" s="134"/>
      <c r="W573" s="103">
        <v>3</v>
      </c>
      <c r="X573" s="156">
        <v>1</v>
      </c>
      <c r="Y573" s="215"/>
      <c r="Z573" s="206"/>
    </row>
    <row r="574" spans="2:26" s="43" customFormat="1" ht="72" customHeight="1" x14ac:dyDescent="0.25">
      <c r="B574" s="258"/>
      <c r="C574" s="219"/>
      <c r="D574" s="221"/>
      <c r="E574" s="219"/>
      <c r="F574" s="222"/>
      <c r="G574" s="268"/>
      <c r="H574" s="277"/>
      <c r="I574" s="110"/>
      <c r="J574" s="227"/>
      <c r="K574" s="285"/>
      <c r="L574" s="111"/>
      <c r="M574" s="71">
        <v>0.02</v>
      </c>
      <c r="N574" s="87" t="s">
        <v>122</v>
      </c>
      <c r="O574" s="52"/>
      <c r="P574" s="52" t="s">
        <v>517</v>
      </c>
      <c r="Q574" s="52" t="s">
        <v>625</v>
      </c>
      <c r="R574" s="52">
        <v>2</v>
      </c>
      <c r="S574" s="88" t="s">
        <v>626</v>
      </c>
      <c r="T574" s="73"/>
      <c r="U574" s="25">
        <v>2</v>
      </c>
      <c r="V574" s="134"/>
      <c r="W574" s="103" t="s">
        <v>673</v>
      </c>
      <c r="X574" s="156">
        <v>1</v>
      </c>
      <c r="Y574" s="215"/>
      <c r="Z574" s="206"/>
    </row>
    <row r="575" spans="2:26" s="43" customFormat="1" ht="72" customHeight="1" x14ac:dyDescent="0.25">
      <c r="B575" s="258"/>
      <c r="C575" s="219"/>
      <c r="D575" s="221"/>
      <c r="E575" s="219"/>
      <c r="F575" s="222"/>
      <c r="G575" s="268"/>
      <c r="H575" s="277"/>
      <c r="I575" s="110"/>
      <c r="J575" s="227"/>
      <c r="K575" s="285"/>
      <c r="L575" s="111"/>
      <c r="M575" s="71">
        <v>0.02</v>
      </c>
      <c r="N575" s="87" t="s">
        <v>122</v>
      </c>
      <c r="O575" s="52"/>
      <c r="P575" s="52" t="s">
        <v>517</v>
      </c>
      <c r="Q575" s="52" t="s">
        <v>423</v>
      </c>
      <c r="R575" s="52">
        <v>1</v>
      </c>
      <c r="S575" s="88" t="s">
        <v>627</v>
      </c>
      <c r="T575" s="73"/>
      <c r="U575" s="25">
        <v>2</v>
      </c>
      <c r="V575" s="134"/>
      <c r="W575" s="103" t="s">
        <v>673</v>
      </c>
      <c r="X575" s="156">
        <v>1</v>
      </c>
      <c r="Y575" s="215"/>
      <c r="Z575" s="206"/>
    </row>
    <row r="576" spans="2:26" s="43" customFormat="1" ht="72" customHeight="1" x14ac:dyDescent="0.25">
      <c r="B576" s="258"/>
      <c r="C576" s="219"/>
      <c r="D576" s="221"/>
      <c r="E576" s="219"/>
      <c r="F576" s="222"/>
      <c r="G576" s="268"/>
      <c r="H576" s="277"/>
      <c r="I576" s="110"/>
      <c r="J576" s="227"/>
      <c r="K576" s="285"/>
      <c r="L576" s="111"/>
      <c r="M576" s="71">
        <v>0.02</v>
      </c>
      <c r="N576" s="87" t="s">
        <v>122</v>
      </c>
      <c r="O576" s="52"/>
      <c r="P576" s="52" t="s">
        <v>517</v>
      </c>
      <c r="Q576" s="52" t="s">
        <v>423</v>
      </c>
      <c r="R576" s="52">
        <v>4</v>
      </c>
      <c r="S576" s="88" t="s">
        <v>628</v>
      </c>
      <c r="T576" s="73"/>
      <c r="U576" s="25">
        <v>2</v>
      </c>
      <c r="V576" s="134"/>
      <c r="W576" s="103">
        <v>1</v>
      </c>
      <c r="X576" s="156">
        <v>1</v>
      </c>
      <c r="Y576" s="215"/>
      <c r="Z576" s="206"/>
    </row>
    <row r="577" spans="2:35" s="43" customFormat="1" ht="72" customHeight="1" x14ac:dyDescent="0.25">
      <c r="B577" s="258"/>
      <c r="C577" s="219"/>
      <c r="D577" s="221"/>
      <c r="E577" s="219"/>
      <c r="F577" s="222"/>
      <c r="G577" s="268"/>
      <c r="H577" s="277"/>
      <c r="I577" s="110"/>
      <c r="J577" s="227"/>
      <c r="K577" s="285"/>
      <c r="L577" s="111"/>
      <c r="M577" s="71">
        <v>0.02</v>
      </c>
      <c r="N577" s="87" t="s">
        <v>122</v>
      </c>
      <c r="O577" s="52"/>
      <c r="P577" s="52" t="s">
        <v>517</v>
      </c>
      <c r="Q577" s="52" t="s">
        <v>423</v>
      </c>
      <c r="R577" s="52">
        <v>1</v>
      </c>
      <c r="S577" s="88" t="s">
        <v>629</v>
      </c>
      <c r="T577" s="73"/>
      <c r="U577" s="25">
        <v>2</v>
      </c>
      <c r="V577" s="134"/>
      <c r="W577" s="103" t="s">
        <v>673</v>
      </c>
      <c r="X577" s="156">
        <v>1</v>
      </c>
      <c r="Y577" s="215"/>
      <c r="Z577" s="206"/>
    </row>
    <row r="578" spans="2:35" s="43" customFormat="1" ht="72" customHeight="1" x14ac:dyDescent="0.25">
      <c r="B578" s="258"/>
      <c r="C578" s="219"/>
      <c r="D578" s="221"/>
      <c r="E578" s="219"/>
      <c r="F578" s="222"/>
      <c r="G578" s="268"/>
      <c r="H578" s="277"/>
      <c r="I578" s="110"/>
      <c r="J578" s="227"/>
      <c r="K578" s="285"/>
      <c r="L578" s="111"/>
      <c r="M578" s="71">
        <v>0.01</v>
      </c>
      <c r="N578" s="87" t="s">
        <v>122</v>
      </c>
      <c r="O578" s="52"/>
      <c r="P578" s="52" t="s">
        <v>517</v>
      </c>
      <c r="Q578" s="52" t="s">
        <v>423</v>
      </c>
      <c r="R578" s="52">
        <v>1</v>
      </c>
      <c r="S578" s="88" t="s">
        <v>630</v>
      </c>
      <c r="T578" s="73"/>
      <c r="U578" s="25">
        <v>2</v>
      </c>
      <c r="V578" s="134"/>
      <c r="W578" s="103" t="s">
        <v>673</v>
      </c>
      <c r="X578" s="156">
        <v>1</v>
      </c>
      <c r="Y578" s="215"/>
      <c r="Z578" s="206"/>
    </row>
    <row r="579" spans="2:35" s="43" customFormat="1" ht="72" customHeight="1" x14ac:dyDescent="0.25">
      <c r="B579" s="258"/>
      <c r="C579" s="219"/>
      <c r="D579" s="221"/>
      <c r="E579" s="219"/>
      <c r="F579" s="222"/>
      <c r="G579" s="268"/>
      <c r="H579" s="277"/>
      <c r="I579" s="110"/>
      <c r="J579" s="227"/>
      <c r="K579" s="285"/>
      <c r="L579" s="111"/>
      <c r="M579" s="71">
        <v>0.03</v>
      </c>
      <c r="N579" s="87" t="s">
        <v>122</v>
      </c>
      <c r="O579" s="52"/>
      <c r="P579" s="52" t="s">
        <v>517</v>
      </c>
      <c r="Q579" s="52" t="s">
        <v>602</v>
      </c>
      <c r="R579" s="52">
        <v>1</v>
      </c>
      <c r="S579" s="88" t="s">
        <v>631</v>
      </c>
      <c r="T579" s="73"/>
      <c r="U579" s="25">
        <v>2</v>
      </c>
      <c r="V579" s="134"/>
      <c r="W579" s="103" t="s">
        <v>673</v>
      </c>
      <c r="X579" s="156">
        <v>1</v>
      </c>
      <c r="Y579" s="215"/>
      <c r="Z579" s="206"/>
    </row>
    <row r="580" spans="2:35" s="43" customFormat="1" ht="72" customHeight="1" x14ac:dyDescent="0.25">
      <c r="B580" s="258"/>
      <c r="C580" s="219"/>
      <c r="D580" s="221"/>
      <c r="E580" s="219"/>
      <c r="F580" s="222"/>
      <c r="G580" s="268"/>
      <c r="H580" s="277"/>
      <c r="I580" s="110"/>
      <c r="J580" s="227"/>
      <c r="K580" s="285"/>
      <c r="L580" s="111"/>
      <c r="M580" s="71">
        <v>0.02</v>
      </c>
      <c r="N580" s="87" t="s">
        <v>122</v>
      </c>
      <c r="O580" s="52"/>
      <c r="P580" s="52" t="s">
        <v>517</v>
      </c>
      <c r="Q580" s="52" t="s">
        <v>423</v>
      </c>
      <c r="R580" s="52">
        <v>4</v>
      </c>
      <c r="S580" s="88" t="s">
        <v>632</v>
      </c>
      <c r="T580" s="73"/>
      <c r="U580" s="25">
        <v>2</v>
      </c>
      <c r="V580" s="134"/>
      <c r="W580" s="103">
        <v>1</v>
      </c>
      <c r="X580" s="156">
        <v>1</v>
      </c>
      <c r="Y580" s="215"/>
      <c r="Z580" s="206"/>
    </row>
    <row r="581" spans="2:35" s="43" customFormat="1" ht="72" customHeight="1" x14ac:dyDescent="0.25">
      <c r="B581" s="258"/>
      <c r="C581" s="219"/>
      <c r="D581" s="221"/>
      <c r="E581" s="219"/>
      <c r="F581" s="222"/>
      <c r="G581" s="268"/>
      <c r="H581" s="277"/>
      <c r="I581" s="110"/>
      <c r="J581" s="227"/>
      <c r="K581" s="285"/>
      <c r="L581" s="111"/>
      <c r="M581" s="71">
        <v>0.03</v>
      </c>
      <c r="N581" s="87" t="s">
        <v>122</v>
      </c>
      <c r="O581" s="52"/>
      <c r="P581" s="52" t="s">
        <v>517</v>
      </c>
      <c r="Q581" s="52" t="s">
        <v>633</v>
      </c>
      <c r="R581" s="52">
        <v>1</v>
      </c>
      <c r="S581" s="88" t="s">
        <v>634</v>
      </c>
      <c r="T581" s="73"/>
      <c r="U581" s="25">
        <v>2</v>
      </c>
      <c r="V581" s="134"/>
      <c r="W581" s="136">
        <v>8.3299999999999999E-2</v>
      </c>
      <c r="X581" s="154">
        <v>8.3299999999999999E-2</v>
      </c>
      <c r="Y581" s="215"/>
      <c r="Z581" s="206"/>
    </row>
    <row r="582" spans="2:35" s="43" customFormat="1" ht="72" customHeight="1" x14ac:dyDescent="0.25">
      <c r="B582" s="258"/>
      <c r="C582" s="219"/>
      <c r="D582" s="221"/>
      <c r="E582" s="219"/>
      <c r="F582" s="222"/>
      <c r="G582" s="268"/>
      <c r="H582" s="277"/>
      <c r="I582" s="110"/>
      <c r="J582" s="227"/>
      <c r="K582" s="285"/>
      <c r="L582" s="111"/>
      <c r="M582" s="71">
        <v>0.03</v>
      </c>
      <c r="N582" s="87" t="s">
        <v>122</v>
      </c>
      <c r="O582" s="52"/>
      <c r="P582" s="52" t="s">
        <v>517</v>
      </c>
      <c r="Q582" s="52" t="s">
        <v>635</v>
      </c>
      <c r="R582" s="52">
        <v>1000</v>
      </c>
      <c r="S582" s="88" t="s">
        <v>636</v>
      </c>
      <c r="T582" s="73"/>
      <c r="U582" s="25">
        <v>2</v>
      </c>
      <c r="V582" s="134"/>
      <c r="W582" s="103">
        <v>0</v>
      </c>
      <c r="X582" s="155">
        <v>0</v>
      </c>
      <c r="Y582" s="215"/>
      <c r="Z582" s="206"/>
    </row>
    <row r="583" spans="2:35" s="43" customFormat="1" ht="72" customHeight="1" x14ac:dyDescent="0.25">
      <c r="B583" s="258"/>
      <c r="C583" s="219"/>
      <c r="D583" s="221" t="s">
        <v>637</v>
      </c>
      <c r="E583" s="219" t="s">
        <v>638</v>
      </c>
      <c r="F583" s="222"/>
      <c r="G583" s="268"/>
      <c r="H583" s="277"/>
      <c r="I583" s="110"/>
      <c r="J583" s="227"/>
      <c r="K583" s="285"/>
      <c r="L583" s="111"/>
      <c r="M583" s="71">
        <v>0.04</v>
      </c>
      <c r="N583" s="87" t="s">
        <v>122</v>
      </c>
      <c r="O583" s="52"/>
      <c r="P583" s="52" t="s">
        <v>517</v>
      </c>
      <c r="Q583" s="52" t="s">
        <v>639</v>
      </c>
      <c r="R583" s="52" t="s">
        <v>594</v>
      </c>
      <c r="S583" s="88" t="s">
        <v>640</v>
      </c>
      <c r="T583" s="73"/>
      <c r="U583" s="25">
        <v>2</v>
      </c>
      <c r="V583" s="134"/>
      <c r="W583" s="136">
        <v>8.3299999999999999E-2</v>
      </c>
      <c r="X583" s="154">
        <v>8.3299999999999999E-2</v>
      </c>
      <c r="Y583" s="215"/>
      <c r="Z583" s="206"/>
    </row>
    <row r="584" spans="2:35" s="43" customFormat="1" ht="72" customHeight="1" x14ac:dyDescent="0.25">
      <c r="B584" s="258"/>
      <c r="C584" s="219"/>
      <c r="D584" s="221"/>
      <c r="E584" s="219"/>
      <c r="F584" s="222"/>
      <c r="G584" s="268"/>
      <c r="H584" s="277"/>
      <c r="I584" s="110"/>
      <c r="J584" s="227"/>
      <c r="K584" s="285"/>
      <c r="L584" s="111"/>
      <c r="M584" s="71">
        <v>0.04</v>
      </c>
      <c r="N584" s="87" t="s">
        <v>122</v>
      </c>
      <c r="O584" s="52"/>
      <c r="P584" s="52" t="s">
        <v>517</v>
      </c>
      <c r="Q584" s="52" t="s">
        <v>639</v>
      </c>
      <c r="R584" s="52">
        <v>1</v>
      </c>
      <c r="S584" s="88" t="s">
        <v>641</v>
      </c>
      <c r="T584" s="73"/>
      <c r="U584" s="25">
        <v>2</v>
      </c>
      <c r="V584" s="134"/>
      <c r="W584" s="136">
        <v>0.9</v>
      </c>
      <c r="X584" s="154">
        <v>0.9</v>
      </c>
      <c r="Y584" s="215"/>
      <c r="Z584" s="206"/>
    </row>
    <row r="585" spans="2:35" s="43" customFormat="1" ht="72" customHeight="1" x14ac:dyDescent="0.25">
      <c r="B585" s="258"/>
      <c r="C585" s="219"/>
      <c r="D585" s="221"/>
      <c r="E585" s="219"/>
      <c r="F585" s="222"/>
      <c r="G585" s="268"/>
      <c r="H585" s="277"/>
      <c r="I585" s="110"/>
      <c r="J585" s="227"/>
      <c r="K585" s="285"/>
      <c r="L585" s="111"/>
      <c r="M585" s="71">
        <v>0.04</v>
      </c>
      <c r="N585" s="87" t="s">
        <v>122</v>
      </c>
      <c r="O585" s="52"/>
      <c r="P585" s="52" t="s">
        <v>517</v>
      </c>
      <c r="Q585" s="52" t="s">
        <v>639</v>
      </c>
      <c r="R585" s="53" t="s">
        <v>642</v>
      </c>
      <c r="S585" s="88" t="s">
        <v>643</v>
      </c>
      <c r="T585" s="73"/>
      <c r="U585" s="25">
        <v>2</v>
      </c>
      <c r="V585" s="134"/>
      <c r="W585" s="136">
        <v>0.1</v>
      </c>
      <c r="X585" s="154">
        <v>0.1</v>
      </c>
      <c r="Y585" s="215"/>
      <c r="Z585" s="206"/>
      <c r="AA585" s="12"/>
      <c r="AB585" s="12"/>
      <c r="AC585" s="12"/>
      <c r="AD585" s="12"/>
      <c r="AE585" s="12"/>
      <c r="AF585" s="12"/>
      <c r="AG585" s="12"/>
      <c r="AH585" s="12"/>
      <c r="AI585" s="12"/>
    </row>
    <row r="586" spans="2:35" s="43" customFormat="1" ht="72" customHeight="1" x14ac:dyDescent="0.25">
      <c r="B586" s="258"/>
      <c r="C586" s="219"/>
      <c r="D586" s="221"/>
      <c r="E586" s="219"/>
      <c r="F586" s="222"/>
      <c r="G586" s="268"/>
      <c r="H586" s="277"/>
      <c r="I586" s="110"/>
      <c r="J586" s="227"/>
      <c r="K586" s="285"/>
      <c r="L586" s="111"/>
      <c r="M586" s="71">
        <v>0.08</v>
      </c>
      <c r="N586" s="87" t="s">
        <v>122</v>
      </c>
      <c r="O586" s="52"/>
      <c r="P586" s="52" t="s">
        <v>517</v>
      </c>
      <c r="Q586" s="52" t="s">
        <v>639</v>
      </c>
      <c r="R586" s="52" t="s">
        <v>594</v>
      </c>
      <c r="S586" s="88" t="s">
        <v>644</v>
      </c>
      <c r="T586" s="73"/>
      <c r="U586" s="25">
        <v>2</v>
      </c>
      <c r="V586" s="134"/>
      <c r="W586" s="136">
        <v>0.26666666666666666</v>
      </c>
      <c r="X586" s="154">
        <v>0.26666666666666666</v>
      </c>
      <c r="Y586" s="215"/>
      <c r="Z586" s="206"/>
      <c r="AA586" s="12"/>
      <c r="AB586" s="12"/>
      <c r="AC586" s="12"/>
      <c r="AD586" s="12"/>
      <c r="AE586" s="12"/>
      <c r="AF586" s="12"/>
      <c r="AG586" s="12"/>
      <c r="AH586" s="12"/>
      <c r="AI586" s="12"/>
    </row>
    <row r="587" spans="2:35" s="43" customFormat="1" ht="72" customHeight="1" x14ac:dyDescent="0.25">
      <c r="B587" s="258"/>
      <c r="C587" s="219"/>
      <c r="D587" s="221"/>
      <c r="E587" s="219"/>
      <c r="F587" s="222"/>
      <c r="G587" s="268"/>
      <c r="H587" s="277"/>
      <c r="I587" s="110"/>
      <c r="J587" s="227"/>
      <c r="K587" s="285"/>
      <c r="L587" s="111"/>
      <c r="M587" s="60">
        <v>0.4</v>
      </c>
      <c r="N587" s="79" t="s">
        <v>34</v>
      </c>
      <c r="O587" s="48"/>
      <c r="P587" s="48" t="s">
        <v>721</v>
      </c>
      <c r="Q587" s="48" t="s">
        <v>35</v>
      </c>
      <c r="R587" s="48">
        <v>1</v>
      </c>
      <c r="S587" s="80" t="s">
        <v>645</v>
      </c>
      <c r="T587" s="73"/>
      <c r="U587" s="25">
        <v>2</v>
      </c>
      <c r="V587" s="134"/>
      <c r="W587" s="103">
        <v>1</v>
      </c>
      <c r="X587" s="156">
        <v>1</v>
      </c>
      <c r="Y587" s="209">
        <f>AVERAGE(X587:X597)</f>
        <v>0.94000000000000006</v>
      </c>
      <c r="Z587" s="206"/>
      <c r="AA587" s="12"/>
      <c r="AB587" s="12"/>
      <c r="AC587" s="12"/>
      <c r="AD587" s="12"/>
      <c r="AE587" s="12"/>
      <c r="AF587" s="12"/>
      <c r="AG587" s="12"/>
      <c r="AH587" s="12"/>
      <c r="AI587" s="12"/>
    </row>
    <row r="588" spans="2:35" s="43" customFormat="1" ht="221.25" customHeight="1" x14ac:dyDescent="0.25">
      <c r="B588" s="258"/>
      <c r="C588" s="219"/>
      <c r="D588" s="221"/>
      <c r="E588" s="219"/>
      <c r="F588" s="222"/>
      <c r="G588" s="268"/>
      <c r="H588" s="277"/>
      <c r="I588" s="110"/>
      <c r="J588" s="227"/>
      <c r="K588" s="285"/>
      <c r="L588" s="46"/>
      <c r="M588" s="60"/>
      <c r="N588" s="79" t="s">
        <v>34</v>
      </c>
      <c r="O588" s="48"/>
      <c r="P588" s="48" t="s">
        <v>366</v>
      </c>
      <c r="Q588" s="48" t="s">
        <v>367</v>
      </c>
      <c r="R588" s="48">
        <v>1</v>
      </c>
      <c r="S588" s="80" t="s">
        <v>368</v>
      </c>
      <c r="T588" s="73"/>
      <c r="U588" s="25">
        <v>2</v>
      </c>
      <c r="V588" s="134"/>
      <c r="W588" s="103" t="s">
        <v>673</v>
      </c>
      <c r="X588" s="156">
        <v>1</v>
      </c>
      <c r="Y588" s="209"/>
      <c r="Z588" s="206"/>
      <c r="AA588" s="12"/>
      <c r="AB588" s="12"/>
      <c r="AC588" s="12"/>
      <c r="AD588" s="12"/>
      <c r="AE588" s="12"/>
      <c r="AF588" s="12"/>
      <c r="AG588" s="12"/>
      <c r="AH588" s="12"/>
      <c r="AI588" s="12"/>
    </row>
    <row r="589" spans="2:35" s="43" customFormat="1" ht="72" customHeight="1" x14ac:dyDescent="0.25">
      <c r="B589" s="258"/>
      <c r="C589" s="219"/>
      <c r="D589" s="221"/>
      <c r="E589" s="219"/>
      <c r="F589" s="222"/>
      <c r="G589" s="268"/>
      <c r="H589" s="277"/>
      <c r="I589" s="110"/>
      <c r="J589" s="227"/>
      <c r="K589" s="285"/>
      <c r="L589" s="107"/>
      <c r="M589" s="60"/>
      <c r="N589" s="79" t="s">
        <v>34</v>
      </c>
      <c r="O589" s="48"/>
      <c r="P589" s="48" t="s">
        <v>366</v>
      </c>
      <c r="Q589" s="48" t="s">
        <v>399</v>
      </c>
      <c r="R589" s="48">
        <v>3</v>
      </c>
      <c r="S589" s="80" t="s">
        <v>400</v>
      </c>
      <c r="T589" s="73"/>
      <c r="U589" s="25">
        <v>2</v>
      </c>
      <c r="V589" s="134"/>
      <c r="W589" s="103">
        <v>1</v>
      </c>
      <c r="X589" s="156">
        <v>1</v>
      </c>
      <c r="Y589" s="209"/>
      <c r="Z589" s="206"/>
      <c r="AA589" s="12"/>
      <c r="AB589" s="12"/>
      <c r="AC589" s="12"/>
      <c r="AD589" s="12"/>
      <c r="AE589" s="12"/>
      <c r="AF589" s="12"/>
      <c r="AG589" s="12"/>
      <c r="AH589" s="12"/>
      <c r="AI589" s="12"/>
    </row>
    <row r="590" spans="2:35" s="43" customFormat="1" ht="72" hidden="1" customHeight="1" x14ac:dyDescent="0.25">
      <c r="B590" s="258"/>
      <c r="C590" s="219"/>
      <c r="D590" s="221"/>
      <c r="E590" s="219"/>
      <c r="F590" s="222"/>
      <c r="G590" s="268"/>
      <c r="H590" s="277"/>
      <c r="I590" s="110"/>
      <c r="J590" s="227"/>
      <c r="K590" s="285"/>
      <c r="L590" s="107"/>
      <c r="M590" s="60"/>
      <c r="N590" s="121" t="s">
        <v>34</v>
      </c>
      <c r="O590" s="122"/>
      <c r="P590" s="122" t="s">
        <v>366</v>
      </c>
      <c r="Q590" s="122" t="s">
        <v>510</v>
      </c>
      <c r="R590" s="122">
        <v>6</v>
      </c>
      <c r="S590" s="123" t="s">
        <v>511</v>
      </c>
      <c r="T590" s="73"/>
      <c r="U590" s="25">
        <v>2</v>
      </c>
      <c r="V590" s="134"/>
      <c r="W590" s="124"/>
      <c r="X590" s="152"/>
      <c r="Y590" s="209"/>
      <c r="Z590" s="206"/>
      <c r="AA590" s="12"/>
      <c r="AB590" s="12"/>
      <c r="AC590" s="12"/>
      <c r="AD590" s="12"/>
      <c r="AE590" s="12"/>
      <c r="AF590" s="12"/>
      <c r="AG590" s="12"/>
      <c r="AH590" s="12"/>
      <c r="AI590" s="12"/>
    </row>
    <row r="591" spans="2:35" s="43" customFormat="1" ht="112.5" hidden="1" customHeight="1" x14ac:dyDescent="0.25">
      <c r="B591" s="258"/>
      <c r="C591" s="219"/>
      <c r="D591" s="221"/>
      <c r="E591" s="219"/>
      <c r="F591" s="222"/>
      <c r="G591" s="268"/>
      <c r="H591" s="277"/>
      <c r="I591" s="110"/>
      <c r="J591" s="227"/>
      <c r="K591" s="285"/>
      <c r="L591" s="107"/>
      <c r="M591" s="60"/>
      <c r="N591" s="121" t="s">
        <v>34</v>
      </c>
      <c r="O591" s="122"/>
      <c r="P591" s="122" t="s">
        <v>366</v>
      </c>
      <c r="Q591" s="122" t="s">
        <v>510</v>
      </c>
      <c r="R591" s="122">
        <v>6</v>
      </c>
      <c r="S591" s="123" t="s">
        <v>511</v>
      </c>
      <c r="T591" s="73"/>
      <c r="U591" s="25">
        <v>2</v>
      </c>
      <c r="V591" s="134"/>
      <c r="W591" s="124"/>
      <c r="X591" s="152"/>
      <c r="Y591" s="209"/>
      <c r="Z591" s="206"/>
      <c r="AA591" s="12"/>
      <c r="AB591" s="12"/>
      <c r="AC591" s="12"/>
      <c r="AD591" s="12"/>
      <c r="AE591" s="12"/>
      <c r="AF591" s="12"/>
      <c r="AG591" s="12"/>
      <c r="AH591" s="12"/>
      <c r="AI591" s="12"/>
    </row>
    <row r="592" spans="2:35" s="43" customFormat="1" ht="112.5" hidden="1" customHeight="1" x14ac:dyDescent="0.25">
      <c r="B592" s="258"/>
      <c r="C592" s="219"/>
      <c r="D592" s="221"/>
      <c r="E592" s="219"/>
      <c r="F592" s="222"/>
      <c r="G592" s="268"/>
      <c r="H592" s="277"/>
      <c r="I592" s="110"/>
      <c r="J592" s="227"/>
      <c r="K592" s="285"/>
      <c r="L592" s="107"/>
      <c r="M592" s="60"/>
      <c r="N592" s="121" t="s">
        <v>34</v>
      </c>
      <c r="O592" s="122"/>
      <c r="P592" s="122" t="s">
        <v>366</v>
      </c>
      <c r="Q592" s="122" t="s">
        <v>510</v>
      </c>
      <c r="R592" s="122">
        <v>6</v>
      </c>
      <c r="S592" s="123" t="s">
        <v>513</v>
      </c>
      <c r="T592" s="73"/>
      <c r="U592" s="25">
        <v>2</v>
      </c>
      <c r="V592" s="134"/>
      <c r="W592" s="124"/>
      <c r="X592" s="152"/>
      <c r="Y592" s="209"/>
      <c r="Z592" s="206"/>
      <c r="AA592" s="12"/>
      <c r="AB592" s="12"/>
      <c r="AC592" s="12"/>
      <c r="AD592" s="12"/>
      <c r="AE592" s="12"/>
      <c r="AF592" s="12"/>
      <c r="AG592" s="12"/>
      <c r="AH592" s="12"/>
      <c r="AI592" s="12"/>
    </row>
    <row r="593" spans="2:35" s="43" customFormat="1" ht="112.5" hidden="1" customHeight="1" x14ac:dyDescent="0.25">
      <c r="B593" s="258"/>
      <c r="C593" s="219"/>
      <c r="D593" s="221"/>
      <c r="E593" s="219"/>
      <c r="F593" s="222"/>
      <c r="G593" s="268"/>
      <c r="H593" s="277"/>
      <c r="I593" s="110"/>
      <c r="J593" s="227"/>
      <c r="K593" s="285"/>
      <c r="L593" s="107"/>
      <c r="M593" s="60"/>
      <c r="N593" s="121" t="s">
        <v>34</v>
      </c>
      <c r="O593" s="122"/>
      <c r="P593" s="122" t="s">
        <v>366</v>
      </c>
      <c r="Q593" s="122" t="s">
        <v>510</v>
      </c>
      <c r="R593" s="122">
        <v>6</v>
      </c>
      <c r="S593" s="123" t="s">
        <v>511</v>
      </c>
      <c r="T593" s="73"/>
      <c r="U593" s="25">
        <v>2</v>
      </c>
      <c r="V593" s="134"/>
      <c r="W593" s="124"/>
      <c r="X593" s="152"/>
      <c r="Y593" s="209"/>
      <c r="Z593" s="206"/>
      <c r="AA593" s="12"/>
      <c r="AB593" s="12"/>
      <c r="AC593" s="12"/>
      <c r="AD593" s="12"/>
      <c r="AE593" s="12"/>
      <c r="AF593" s="12"/>
      <c r="AG593" s="12"/>
      <c r="AH593" s="12"/>
      <c r="AI593" s="12"/>
    </row>
    <row r="594" spans="2:35" ht="112.5" hidden="1" customHeight="1" x14ac:dyDescent="0.25">
      <c r="B594" s="258"/>
      <c r="C594" s="219"/>
      <c r="D594" s="221"/>
      <c r="E594" s="219"/>
      <c r="F594" s="222"/>
      <c r="G594" s="268"/>
      <c r="H594" s="277"/>
      <c r="I594" s="110"/>
      <c r="J594" s="227"/>
      <c r="K594" s="285"/>
      <c r="L594" s="107"/>
      <c r="M594" s="60"/>
      <c r="N594" s="121" t="s">
        <v>34</v>
      </c>
      <c r="O594" s="122"/>
      <c r="P594" s="122" t="s">
        <v>366</v>
      </c>
      <c r="Q594" s="122" t="s">
        <v>510</v>
      </c>
      <c r="R594" s="122">
        <v>6</v>
      </c>
      <c r="S594" s="123" t="s">
        <v>511</v>
      </c>
      <c r="T594" s="73"/>
      <c r="U594" s="25">
        <v>2</v>
      </c>
      <c r="V594" s="134"/>
      <c r="W594" s="124"/>
      <c r="X594" s="152"/>
      <c r="Y594" s="209"/>
      <c r="Z594" s="206"/>
    </row>
    <row r="595" spans="2:35" ht="112.5" hidden="1" customHeight="1" x14ac:dyDescent="0.25">
      <c r="B595" s="258"/>
      <c r="C595" s="219"/>
      <c r="D595" s="221"/>
      <c r="E595" s="219"/>
      <c r="F595" s="222"/>
      <c r="G595" s="268"/>
      <c r="H595" s="277"/>
      <c r="I595" s="110"/>
      <c r="J595" s="227"/>
      <c r="K595" s="285"/>
      <c r="L595" s="107"/>
      <c r="M595" s="60"/>
      <c r="N595" s="121" t="s">
        <v>34</v>
      </c>
      <c r="O595" s="122"/>
      <c r="P595" s="122" t="s">
        <v>366</v>
      </c>
      <c r="Q595" s="122" t="s">
        <v>510</v>
      </c>
      <c r="R595" s="122">
        <v>6</v>
      </c>
      <c r="S595" s="123" t="s">
        <v>511</v>
      </c>
      <c r="T595" s="73"/>
      <c r="U595" s="25">
        <v>2</v>
      </c>
      <c r="V595" s="134"/>
      <c r="W595" s="124"/>
      <c r="X595" s="152"/>
      <c r="Y595" s="209"/>
      <c r="Z595" s="206"/>
    </row>
    <row r="596" spans="2:35" ht="150.75" customHeight="1" x14ac:dyDescent="0.25">
      <c r="B596" s="258"/>
      <c r="C596" s="219"/>
      <c r="D596" s="221"/>
      <c r="E596" s="219"/>
      <c r="F596" s="222"/>
      <c r="G596" s="268"/>
      <c r="H596" s="277"/>
      <c r="I596" s="35"/>
      <c r="J596" s="227"/>
      <c r="K596" s="285"/>
      <c r="L596" s="107"/>
      <c r="M596" s="60">
        <v>0.3</v>
      </c>
      <c r="N596" s="79" t="s">
        <v>34</v>
      </c>
      <c r="O596" s="48"/>
      <c r="P596" s="48" t="s">
        <v>721</v>
      </c>
      <c r="Q596" s="48" t="s">
        <v>646</v>
      </c>
      <c r="R596" s="48">
        <v>6</v>
      </c>
      <c r="S596" s="80" t="s">
        <v>647</v>
      </c>
      <c r="T596" s="73"/>
      <c r="U596" s="25">
        <v>3</v>
      </c>
      <c r="V596" s="151"/>
      <c r="W596" s="146">
        <v>2</v>
      </c>
      <c r="X596" s="156">
        <v>1.2</v>
      </c>
      <c r="Y596" s="209"/>
      <c r="Z596" s="206"/>
    </row>
    <row r="597" spans="2:35" ht="151.5" customHeight="1" thickBot="1" x14ac:dyDescent="0.3">
      <c r="B597" s="259"/>
      <c r="C597" s="220"/>
      <c r="D597" s="224"/>
      <c r="E597" s="220"/>
      <c r="F597" s="223"/>
      <c r="G597" s="269"/>
      <c r="H597" s="283"/>
      <c r="I597" s="35"/>
      <c r="J597" s="228"/>
      <c r="K597" s="286"/>
      <c r="L597" s="107"/>
      <c r="M597" s="60">
        <v>0.3</v>
      </c>
      <c r="N597" s="99" t="s">
        <v>34</v>
      </c>
      <c r="O597" s="59"/>
      <c r="P597" s="59" t="s">
        <v>721</v>
      </c>
      <c r="Q597" s="59" t="s">
        <v>646</v>
      </c>
      <c r="R597" s="59">
        <v>7</v>
      </c>
      <c r="S597" s="100" t="s">
        <v>648</v>
      </c>
      <c r="T597" s="73"/>
      <c r="U597" s="25">
        <v>3</v>
      </c>
      <c r="V597" s="134"/>
      <c r="W597" s="103">
        <v>2</v>
      </c>
      <c r="X597" s="156">
        <v>0.5</v>
      </c>
      <c r="Y597" s="209"/>
      <c r="Z597" s="206"/>
    </row>
    <row r="598" spans="2:35" ht="26.25" customHeight="1" x14ac:dyDescent="0.25">
      <c r="B598" s="12"/>
      <c r="C598" s="12"/>
      <c r="D598" s="12"/>
      <c r="E598" s="12"/>
      <c r="F598" s="11"/>
      <c r="S598" s="37"/>
      <c r="T598" s="38">
        <f>SUM(T12:T597)</f>
        <v>581</v>
      </c>
      <c r="U598" s="14"/>
      <c r="X598" s="12"/>
    </row>
    <row r="599" spans="2:35" s="43" customFormat="1" ht="37.5" customHeight="1" x14ac:dyDescent="0.25">
      <c r="B599" s="39"/>
      <c r="D599" s="39"/>
      <c r="E599" s="39"/>
      <c r="F599" s="109"/>
      <c r="G599" s="114" t="s">
        <v>649</v>
      </c>
      <c r="H599" s="40">
        <v>30</v>
      </c>
      <c r="I599" s="41"/>
      <c r="J599" s="41"/>
      <c r="L599" s="42"/>
      <c r="N599" s="42"/>
      <c r="O599" s="42"/>
      <c r="T599" s="44"/>
      <c r="U599" s="41"/>
      <c r="Y599" s="159"/>
    </row>
    <row r="600" spans="2:35" s="43" customFormat="1" x14ac:dyDescent="0.25">
      <c r="F600" s="41"/>
      <c r="G600" s="41"/>
      <c r="H600" s="40"/>
      <c r="I600" s="41"/>
      <c r="J600" s="41"/>
      <c r="L600" s="42"/>
      <c r="N600" s="42"/>
      <c r="O600" s="42"/>
      <c r="T600" s="44"/>
      <c r="U600" s="41"/>
      <c r="X600" s="140"/>
      <c r="Y600" s="159"/>
    </row>
    <row r="601" spans="2:35" s="43" customFormat="1" x14ac:dyDescent="0.25">
      <c r="F601" s="41"/>
      <c r="G601" s="41"/>
      <c r="H601" s="40"/>
      <c r="I601" s="41"/>
      <c r="J601" s="41"/>
      <c r="L601" s="42"/>
      <c r="N601" s="42"/>
      <c r="O601" s="42"/>
      <c r="T601" s="44"/>
      <c r="U601" s="41"/>
      <c r="X601" s="140"/>
      <c r="Y601" s="159"/>
    </row>
    <row r="602" spans="2:35" s="43" customFormat="1" x14ac:dyDescent="0.25">
      <c r="F602" s="41"/>
      <c r="G602" s="41"/>
      <c r="H602" s="40"/>
      <c r="I602" s="41"/>
      <c r="J602" s="41"/>
      <c r="L602" s="42"/>
      <c r="N602" s="42"/>
      <c r="O602" s="42"/>
      <c r="T602" s="44"/>
      <c r="U602" s="41"/>
      <c r="X602" s="140"/>
      <c r="Y602" s="159"/>
    </row>
    <row r="603" spans="2:35" s="43" customFormat="1" x14ac:dyDescent="0.25">
      <c r="F603" s="41"/>
      <c r="G603" s="41"/>
      <c r="H603" s="40"/>
      <c r="I603" s="41"/>
      <c r="J603" s="41"/>
      <c r="L603" s="42"/>
      <c r="N603" s="42"/>
      <c r="O603" s="42"/>
      <c r="T603" s="44"/>
      <c r="U603" s="41"/>
      <c r="X603" s="140"/>
      <c r="Y603" s="159"/>
    </row>
    <row r="604" spans="2:35" s="43" customFormat="1" x14ac:dyDescent="0.25">
      <c r="F604" s="41"/>
      <c r="G604" s="41"/>
      <c r="H604" s="40"/>
      <c r="I604" s="41"/>
      <c r="J604" s="41"/>
      <c r="L604" s="42"/>
      <c r="N604" s="42"/>
      <c r="O604" s="42"/>
      <c r="S604" s="45"/>
      <c r="T604" s="44"/>
      <c r="U604" s="41"/>
      <c r="X604" s="140"/>
      <c r="Y604" s="159"/>
    </row>
    <row r="605" spans="2:35" s="43" customFormat="1" x14ac:dyDescent="0.25">
      <c r="F605" s="41"/>
      <c r="G605" s="41"/>
      <c r="H605" s="40"/>
      <c r="I605" s="41"/>
      <c r="J605" s="41"/>
      <c r="L605" s="42"/>
      <c r="N605" s="42"/>
      <c r="O605" s="42"/>
      <c r="T605" s="44"/>
      <c r="U605" s="41"/>
      <c r="X605" s="140"/>
      <c r="Y605" s="159"/>
    </row>
    <row r="606" spans="2:35" s="43" customFormat="1" x14ac:dyDescent="0.25">
      <c r="F606" s="41"/>
      <c r="G606" s="41"/>
      <c r="H606" s="40"/>
      <c r="I606" s="41"/>
      <c r="J606" s="41"/>
      <c r="L606" s="42"/>
      <c r="N606" s="42"/>
      <c r="O606" s="42"/>
      <c r="T606" s="44"/>
      <c r="U606" s="41"/>
      <c r="X606" s="140"/>
      <c r="Y606" s="159"/>
    </row>
    <row r="607" spans="2:35" s="43" customFormat="1" x14ac:dyDescent="0.25">
      <c r="F607" s="41"/>
      <c r="G607" s="41"/>
      <c r="H607" s="40"/>
      <c r="I607" s="41"/>
      <c r="J607" s="41"/>
      <c r="L607" s="42"/>
      <c r="N607" s="42"/>
      <c r="O607" s="42"/>
      <c r="T607" s="44"/>
      <c r="U607" s="41"/>
      <c r="X607" s="140"/>
      <c r="Y607" s="159"/>
    </row>
    <row r="608" spans="2:35" s="43" customFormat="1" x14ac:dyDescent="0.25">
      <c r="F608" s="41"/>
      <c r="G608" s="41"/>
      <c r="H608" s="40"/>
      <c r="I608" s="41"/>
      <c r="J608" s="41"/>
      <c r="L608" s="42"/>
      <c r="N608" s="42"/>
      <c r="O608" s="42"/>
      <c r="T608" s="44"/>
      <c r="U608" s="41"/>
      <c r="X608" s="140"/>
      <c r="Y608" s="159"/>
    </row>
    <row r="609" spans="6:25" s="43" customFormat="1" x14ac:dyDescent="0.25">
      <c r="F609" s="41"/>
      <c r="G609" s="41"/>
      <c r="H609" s="40"/>
      <c r="I609" s="41"/>
      <c r="J609" s="41"/>
      <c r="L609" s="42"/>
      <c r="N609" s="42"/>
      <c r="O609" s="42"/>
      <c r="T609" s="44"/>
      <c r="U609" s="41"/>
      <c r="X609" s="140"/>
      <c r="Y609" s="159"/>
    </row>
    <row r="610" spans="6:25" s="43" customFormat="1" x14ac:dyDescent="0.25">
      <c r="F610" s="41"/>
      <c r="G610" s="41"/>
      <c r="H610" s="40"/>
      <c r="I610" s="41"/>
      <c r="J610" s="41"/>
      <c r="L610" s="42"/>
      <c r="N610" s="42"/>
      <c r="O610" s="42"/>
      <c r="T610" s="44"/>
      <c r="U610" s="41"/>
      <c r="X610" s="140"/>
      <c r="Y610" s="159"/>
    </row>
    <row r="611" spans="6:25" s="43" customFormat="1" x14ac:dyDescent="0.25">
      <c r="F611" s="41"/>
      <c r="G611" s="41"/>
      <c r="H611" s="40"/>
      <c r="I611" s="41"/>
      <c r="J611" s="41"/>
      <c r="L611" s="42"/>
      <c r="N611" s="42"/>
      <c r="O611" s="42"/>
      <c r="T611" s="44"/>
      <c r="U611" s="41"/>
      <c r="X611" s="140"/>
      <c r="Y611" s="159"/>
    </row>
    <row r="612" spans="6:25" s="43" customFormat="1" x14ac:dyDescent="0.25">
      <c r="F612" s="41"/>
      <c r="G612" s="41"/>
      <c r="H612" s="40"/>
      <c r="I612" s="41"/>
      <c r="J612" s="41"/>
      <c r="L612" s="42"/>
      <c r="N612" s="42"/>
      <c r="O612" s="42"/>
      <c r="T612" s="44"/>
      <c r="U612" s="41"/>
      <c r="X612" s="140"/>
      <c r="Y612" s="159"/>
    </row>
    <row r="613" spans="6:25" s="43" customFormat="1" x14ac:dyDescent="0.25">
      <c r="F613" s="41"/>
      <c r="G613" s="41"/>
      <c r="H613" s="40"/>
      <c r="I613" s="41"/>
      <c r="J613" s="41"/>
      <c r="L613" s="42"/>
      <c r="N613" s="42"/>
      <c r="O613" s="42"/>
      <c r="T613" s="44"/>
      <c r="U613" s="41"/>
      <c r="X613" s="140"/>
      <c r="Y613" s="159"/>
    </row>
    <row r="614" spans="6:25" s="43" customFormat="1" x14ac:dyDescent="0.25">
      <c r="F614" s="41"/>
      <c r="G614" s="41"/>
      <c r="H614" s="40"/>
      <c r="I614" s="41"/>
      <c r="J614" s="41"/>
      <c r="L614" s="42"/>
      <c r="N614" s="42"/>
      <c r="O614" s="42"/>
      <c r="T614" s="44"/>
      <c r="U614" s="41"/>
      <c r="X614" s="140"/>
      <c r="Y614" s="159"/>
    </row>
    <row r="615" spans="6:25" s="43" customFormat="1" x14ac:dyDescent="0.25">
      <c r="F615" s="41"/>
      <c r="G615" s="41"/>
      <c r="H615" s="40"/>
      <c r="I615" s="41"/>
      <c r="J615" s="41"/>
      <c r="L615" s="42"/>
      <c r="N615" s="42"/>
      <c r="O615" s="42"/>
      <c r="T615" s="44"/>
      <c r="U615" s="41"/>
      <c r="X615" s="140"/>
      <c r="Y615" s="159"/>
    </row>
    <row r="616" spans="6:25" s="43" customFormat="1" x14ac:dyDescent="0.25">
      <c r="F616" s="41"/>
      <c r="G616" s="41"/>
      <c r="H616" s="40"/>
      <c r="I616" s="41"/>
      <c r="J616" s="41"/>
      <c r="L616" s="42"/>
      <c r="N616" s="42"/>
      <c r="O616" s="42"/>
      <c r="T616" s="44"/>
      <c r="U616" s="41"/>
      <c r="X616" s="140"/>
      <c r="Y616" s="159"/>
    </row>
    <row r="617" spans="6:25" s="43" customFormat="1" x14ac:dyDescent="0.25">
      <c r="F617" s="41"/>
      <c r="G617" s="41"/>
      <c r="H617" s="40"/>
      <c r="I617" s="41"/>
      <c r="J617" s="41"/>
      <c r="L617" s="42"/>
      <c r="N617" s="42"/>
      <c r="O617" s="42"/>
      <c r="T617" s="44"/>
      <c r="U617" s="41"/>
      <c r="X617" s="140"/>
      <c r="Y617" s="159"/>
    </row>
    <row r="618" spans="6:25" s="43" customFormat="1" x14ac:dyDescent="0.25">
      <c r="F618" s="41"/>
      <c r="G618" s="41"/>
      <c r="H618" s="40"/>
      <c r="I618" s="41"/>
      <c r="J618" s="41"/>
      <c r="L618" s="42"/>
      <c r="N618" s="42"/>
      <c r="O618" s="42"/>
      <c r="T618" s="44"/>
      <c r="U618" s="41"/>
      <c r="X618" s="140"/>
      <c r="Y618" s="159"/>
    </row>
    <row r="619" spans="6:25" s="43" customFormat="1" x14ac:dyDescent="0.25">
      <c r="F619" s="41"/>
      <c r="G619" s="41"/>
      <c r="H619" s="40"/>
      <c r="I619" s="41"/>
      <c r="J619" s="41"/>
      <c r="L619" s="42"/>
      <c r="N619" s="42"/>
      <c r="O619" s="42"/>
      <c r="T619" s="44"/>
      <c r="U619" s="41"/>
      <c r="X619" s="140"/>
      <c r="Y619" s="159"/>
    </row>
    <row r="620" spans="6:25" s="43" customFormat="1" x14ac:dyDescent="0.25">
      <c r="F620" s="41"/>
      <c r="G620" s="41"/>
      <c r="H620" s="40"/>
      <c r="I620" s="41"/>
      <c r="J620" s="41"/>
      <c r="L620" s="42"/>
      <c r="N620" s="42"/>
      <c r="O620" s="42"/>
      <c r="T620" s="44"/>
      <c r="U620" s="41"/>
      <c r="X620" s="140"/>
      <c r="Y620" s="159"/>
    </row>
    <row r="621" spans="6:25" s="43" customFormat="1" x14ac:dyDescent="0.25">
      <c r="F621" s="41"/>
      <c r="G621" s="41"/>
      <c r="H621" s="40"/>
      <c r="I621" s="41"/>
      <c r="J621" s="41"/>
      <c r="L621" s="42"/>
      <c r="N621" s="42"/>
      <c r="O621" s="42"/>
      <c r="T621" s="44"/>
      <c r="U621" s="41"/>
      <c r="X621" s="140"/>
      <c r="Y621" s="159"/>
    </row>
    <row r="622" spans="6:25" s="43" customFormat="1" x14ac:dyDescent="0.25">
      <c r="F622" s="41"/>
      <c r="G622" s="41"/>
      <c r="H622" s="40"/>
      <c r="I622" s="41"/>
      <c r="J622" s="41"/>
      <c r="L622" s="42"/>
      <c r="N622" s="42"/>
      <c r="O622" s="42"/>
      <c r="T622" s="44"/>
      <c r="U622" s="41"/>
      <c r="X622" s="140"/>
      <c r="Y622" s="159"/>
    </row>
    <row r="623" spans="6:25" s="43" customFormat="1" x14ac:dyDescent="0.25">
      <c r="F623" s="41"/>
      <c r="G623" s="41"/>
      <c r="H623" s="40"/>
      <c r="I623" s="41"/>
      <c r="J623" s="41"/>
      <c r="L623" s="42"/>
      <c r="N623" s="42"/>
      <c r="O623" s="42"/>
      <c r="T623" s="44"/>
      <c r="U623" s="41"/>
      <c r="X623" s="140"/>
      <c r="Y623" s="159"/>
    </row>
    <row r="624" spans="6:25" s="43" customFormat="1" x14ac:dyDescent="0.25">
      <c r="F624" s="41"/>
      <c r="G624" s="41"/>
      <c r="H624" s="40"/>
      <c r="I624" s="41"/>
      <c r="J624" s="41"/>
      <c r="L624" s="42"/>
      <c r="N624" s="42"/>
      <c r="O624" s="42"/>
      <c r="T624" s="44"/>
      <c r="U624" s="41"/>
      <c r="X624" s="140"/>
      <c r="Y624" s="159"/>
    </row>
    <row r="625" spans="6:25" s="43" customFormat="1" x14ac:dyDescent="0.25">
      <c r="F625" s="41"/>
      <c r="G625" s="41"/>
      <c r="H625" s="40"/>
      <c r="I625" s="41"/>
      <c r="J625" s="41"/>
      <c r="L625" s="42"/>
      <c r="N625" s="42"/>
      <c r="O625" s="42"/>
      <c r="T625" s="44"/>
      <c r="U625" s="41"/>
      <c r="X625" s="140"/>
      <c r="Y625" s="159"/>
    </row>
    <row r="626" spans="6:25" s="43" customFormat="1" x14ac:dyDescent="0.25">
      <c r="F626" s="41"/>
      <c r="G626" s="41"/>
      <c r="H626" s="40"/>
      <c r="I626" s="41"/>
      <c r="J626" s="41"/>
      <c r="L626" s="42"/>
      <c r="N626" s="42"/>
      <c r="O626" s="42"/>
      <c r="T626" s="44"/>
      <c r="U626" s="41"/>
      <c r="X626" s="140"/>
      <c r="Y626" s="159"/>
    </row>
    <row r="627" spans="6:25" s="43" customFormat="1" x14ac:dyDescent="0.25">
      <c r="F627" s="41"/>
      <c r="G627" s="41"/>
      <c r="H627" s="40"/>
      <c r="I627" s="41"/>
      <c r="J627" s="41"/>
      <c r="L627" s="42"/>
      <c r="N627" s="42"/>
      <c r="O627" s="42"/>
      <c r="T627" s="44"/>
      <c r="U627" s="41"/>
      <c r="X627" s="140"/>
      <c r="Y627" s="159"/>
    </row>
    <row r="628" spans="6:25" s="43" customFormat="1" x14ac:dyDescent="0.25">
      <c r="F628" s="41"/>
      <c r="G628" s="41"/>
      <c r="H628" s="40"/>
      <c r="I628" s="41"/>
      <c r="J628" s="41"/>
      <c r="L628" s="42"/>
      <c r="N628" s="42"/>
      <c r="O628" s="42"/>
      <c r="T628" s="44"/>
      <c r="U628" s="41"/>
      <c r="X628" s="140"/>
      <c r="Y628" s="159"/>
    </row>
    <row r="629" spans="6:25" s="43" customFormat="1" x14ac:dyDescent="0.25">
      <c r="F629" s="41"/>
      <c r="G629" s="41"/>
      <c r="H629" s="40"/>
      <c r="I629" s="41"/>
      <c r="J629" s="41"/>
      <c r="L629" s="42"/>
      <c r="N629" s="42"/>
      <c r="O629" s="42"/>
      <c r="T629" s="44"/>
      <c r="U629" s="41"/>
      <c r="X629" s="140"/>
      <c r="Y629" s="159"/>
    </row>
    <row r="630" spans="6:25" s="43" customFormat="1" x14ac:dyDescent="0.25">
      <c r="F630" s="41"/>
      <c r="G630" s="41"/>
      <c r="H630" s="40"/>
      <c r="I630" s="41"/>
      <c r="J630" s="41"/>
      <c r="L630" s="42"/>
      <c r="N630" s="42"/>
      <c r="O630" s="42"/>
      <c r="T630" s="44"/>
      <c r="U630" s="41"/>
      <c r="X630" s="140"/>
      <c r="Y630" s="159"/>
    </row>
    <row r="631" spans="6:25" s="43" customFormat="1" x14ac:dyDescent="0.25">
      <c r="F631" s="41"/>
      <c r="G631" s="41"/>
      <c r="H631" s="40"/>
      <c r="I631" s="41"/>
      <c r="J631" s="41"/>
      <c r="L631" s="42"/>
      <c r="N631" s="42"/>
      <c r="O631" s="42"/>
      <c r="T631" s="44"/>
      <c r="U631" s="41"/>
      <c r="X631" s="140"/>
      <c r="Y631" s="159"/>
    </row>
    <row r="632" spans="6:25" s="43" customFormat="1" x14ac:dyDescent="0.25">
      <c r="F632" s="41"/>
      <c r="G632" s="41"/>
      <c r="H632" s="40"/>
      <c r="I632" s="41"/>
      <c r="J632" s="41"/>
      <c r="L632" s="42"/>
      <c r="N632" s="42"/>
      <c r="O632" s="42"/>
      <c r="T632" s="44"/>
      <c r="U632" s="41"/>
      <c r="X632" s="140"/>
      <c r="Y632" s="159"/>
    </row>
    <row r="633" spans="6:25" s="43" customFormat="1" x14ac:dyDescent="0.25">
      <c r="F633" s="41"/>
      <c r="G633" s="41"/>
      <c r="H633" s="40"/>
      <c r="I633" s="41"/>
      <c r="J633" s="41"/>
      <c r="L633" s="42"/>
      <c r="N633" s="42"/>
      <c r="O633" s="42"/>
      <c r="T633" s="44"/>
      <c r="U633" s="41"/>
      <c r="X633" s="140"/>
      <c r="Y633" s="159"/>
    </row>
    <row r="634" spans="6:25" s="43" customFormat="1" x14ac:dyDescent="0.25">
      <c r="F634" s="41"/>
      <c r="G634" s="41"/>
      <c r="H634" s="40"/>
      <c r="I634" s="41"/>
      <c r="J634" s="41"/>
      <c r="L634" s="42"/>
      <c r="N634" s="42"/>
      <c r="O634" s="42"/>
      <c r="T634" s="44"/>
      <c r="U634" s="41"/>
      <c r="X634" s="140"/>
      <c r="Y634" s="159"/>
    </row>
    <row r="635" spans="6:25" s="43" customFormat="1" x14ac:dyDescent="0.25">
      <c r="F635" s="41"/>
      <c r="G635" s="41"/>
      <c r="H635" s="40"/>
      <c r="I635" s="41"/>
      <c r="J635" s="41"/>
      <c r="L635" s="42"/>
      <c r="N635" s="42"/>
      <c r="O635" s="42"/>
      <c r="T635" s="44"/>
      <c r="U635" s="41"/>
      <c r="X635" s="140"/>
      <c r="Y635" s="159"/>
    </row>
    <row r="636" spans="6:25" s="43" customFormat="1" x14ac:dyDescent="0.25">
      <c r="F636" s="41"/>
      <c r="G636" s="41"/>
      <c r="H636" s="40"/>
      <c r="I636" s="41"/>
      <c r="J636" s="41"/>
      <c r="L636" s="42"/>
      <c r="N636" s="42"/>
      <c r="O636" s="42"/>
      <c r="T636" s="44"/>
      <c r="U636" s="41"/>
      <c r="X636" s="140"/>
      <c r="Y636" s="159"/>
    </row>
    <row r="637" spans="6:25" s="43" customFormat="1" x14ac:dyDescent="0.25">
      <c r="F637" s="41"/>
      <c r="G637" s="41"/>
      <c r="H637" s="40"/>
      <c r="I637" s="41"/>
      <c r="J637" s="41"/>
      <c r="L637" s="42"/>
      <c r="N637" s="42"/>
      <c r="O637" s="42"/>
      <c r="T637" s="44"/>
      <c r="U637" s="41"/>
      <c r="X637" s="140"/>
      <c r="Y637" s="159"/>
    </row>
    <row r="638" spans="6:25" s="43" customFormat="1" x14ac:dyDescent="0.25">
      <c r="F638" s="41"/>
      <c r="G638" s="41"/>
      <c r="H638" s="40"/>
      <c r="I638" s="41"/>
      <c r="J638" s="41"/>
      <c r="L638" s="42"/>
      <c r="N638" s="42"/>
      <c r="O638" s="42"/>
      <c r="T638" s="44"/>
      <c r="U638" s="41"/>
      <c r="X638" s="140"/>
      <c r="Y638" s="159"/>
    </row>
    <row r="639" spans="6:25" s="43" customFormat="1" x14ac:dyDescent="0.25">
      <c r="F639" s="41"/>
      <c r="G639" s="41"/>
      <c r="H639" s="40"/>
      <c r="I639" s="41"/>
      <c r="J639" s="41"/>
      <c r="L639" s="42"/>
      <c r="N639" s="42"/>
      <c r="O639" s="42"/>
      <c r="T639" s="44"/>
      <c r="U639" s="41"/>
      <c r="X639" s="140"/>
      <c r="Y639" s="159"/>
    </row>
    <row r="640" spans="6:25" s="43" customFormat="1" x14ac:dyDescent="0.25">
      <c r="F640" s="41"/>
      <c r="G640" s="41"/>
      <c r="H640" s="40"/>
      <c r="I640" s="41"/>
      <c r="J640" s="41"/>
      <c r="L640" s="42"/>
      <c r="N640" s="42"/>
      <c r="O640" s="42"/>
      <c r="T640" s="44"/>
      <c r="U640" s="41"/>
      <c r="X640" s="140"/>
      <c r="Y640" s="159"/>
    </row>
    <row r="641" spans="6:25" s="43" customFormat="1" x14ac:dyDescent="0.25">
      <c r="F641" s="41"/>
      <c r="G641" s="41"/>
      <c r="H641" s="40"/>
      <c r="I641" s="41"/>
      <c r="J641" s="41"/>
      <c r="L641" s="42"/>
      <c r="N641" s="42"/>
      <c r="O641" s="42"/>
      <c r="T641" s="44"/>
      <c r="U641" s="41"/>
      <c r="X641" s="140"/>
      <c r="Y641" s="159"/>
    </row>
    <row r="642" spans="6:25" s="43" customFormat="1" x14ac:dyDescent="0.25">
      <c r="F642" s="41"/>
      <c r="G642" s="41"/>
      <c r="H642" s="40"/>
      <c r="I642" s="41"/>
      <c r="J642" s="41"/>
      <c r="L642" s="42"/>
      <c r="N642" s="42"/>
      <c r="O642" s="42"/>
      <c r="T642" s="44"/>
      <c r="U642" s="41"/>
      <c r="X642" s="140"/>
      <c r="Y642" s="159"/>
    </row>
    <row r="643" spans="6:25" s="43" customFormat="1" x14ac:dyDescent="0.25">
      <c r="F643" s="41"/>
      <c r="G643" s="41"/>
      <c r="H643" s="40"/>
      <c r="I643" s="41"/>
      <c r="J643" s="41"/>
      <c r="L643" s="42"/>
      <c r="N643" s="42"/>
      <c r="O643" s="42"/>
      <c r="T643" s="44"/>
      <c r="U643" s="41"/>
      <c r="X643" s="140"/>
      <c r="Y643" s="159"/>
    </row>
    <row r="644" spans="6:25" s="43" customFormat="1" x14ac:dyDescent="0.25">
      <c r="F644" s="41"/>
      <c r="G644" s="41"/>
      <c r="H644" s="40"/>
      <c r="I644" s="41"/>
      <c r="J644" s="41"/>
      <c r="L644" s="42"/>
      <c r="N644" s="42"/>
      <c r="O644" s="42"/>
      <c r="T644" s="44"/>
      <c r="U644" s="41"/>
      <c r="X644" s="140"/>
      <c r="Y644" s="159"/>
    </row>
    <row r="645" spans="6:25" s="43" customFormat="1" x14ac:dyDescent="0.25">
      <c r="F645" s="41"/>
      <c r="G645" s="41"/>
      <c r="H645" s="40"/>
      <c r="I645" s="41"/>
      <c r="J645" s="41"/>
      <c r="L645" s="42"/>
      <c r="N645" s="42"/>
      <c r="O645" s="42"/>
      <c r="T645" s="44"/>
      <c r="U645" s="41"/>
      <c r="X645" s="140"/>
      <c r="Y645" s="159"/>
    </row>
    <row r="646" spans="6:25" s="43" customFormat="1" x14ac:dyDescent="0.25">
      <c r="F646" s="41"/>
      <c r="G646" s="41"/>
      <c r="H646" s="40"/>
      <c r="I646" s="41"/>
      <c r="J646" s="41"/>
      <c r="L646" s="42"/>
      <c r="N646" s="42"/>
      <c r="O646" s="42"/>
      <c r="T646" s="44"/>
      <c r="U646" s="41"/>
      <c r="X646" s="140"/>
      <c r="Y646" s="159"/>
    </row>
    <row r="647" spans="6:25" s="43" customFormat="1" x14ac:dyDescent="0.25">
      <c r="F647" s="41"/>
      <c r="G647" s="41"/>
      <c r="H647" s="40"/>
      <c r="I647" s="41"/>
      <c r="J647" s="41"/>
      <c r="L647" s="42"/>
      <c r="N647" s="42"/>
      <c r="O647" s="42"/>
      <c r="T647" s="44"/>
      <c r="U647" s="41"/>
      <c r="X647" s="140"/>
      <c r="Y647" s="159"/>
    </row>
    <row r="648" spans="6:25" s="43" customFormat="1" x14ac:dyDescent="0.25">
      <c r="F648" s="41"/>
      <c r="G648" s="41"/>
      <c r="H648" s="40"/>
      <c r="I648" s="41"/>
      <c r="J648" s="41"/>
      <c r="L648" s="42"/>
      <c r="N648" s="42"/>
      <c r="O648" s="42"/>
      <c r="T648" s="44"/>
      <c r="U648" s="41"/>
      <c r="X648" s="140"/>
      <c r="Y648" s="159"/>
    </row>
    <row r="649" spans="6:25" s="43" customFormat="1" x14ac:dyDescent="0.25">
      <c r="F649" s="41"/>
      <c r="G649" s="41"/>
      <c r="H649" s="40"/>
      <c r="I649" s="41"/>
      <c r="J649" s="41"/>
      <c r="L649" s="42"/>
      <c r="N649" s="42"/>
      <c r="O649" s="42"/>
      <c r="T649" s="44"/>
      <c r="U649" s="41"/>
      <c r="X649" s="140"/>
      <c r="Y649" s="159"/>
    </row>
    <row r="650" spans="6:25" s="43" customFormat="1" x14ac:dyDescent="0.25">
      <c r="F650" s="41"/>
      <c r="G650" s="41"/>
      <c r="H650" s="40"/>
      <c r="I650" s="41"/>
      <c r="J650" s="41"/>
      <c r="L650" s="42"/>
      <c r="N650" s="42"/>
      <c r="O650" s="42"/>
      <c r="T650" s="44"/>
      <c r="U650" s="41"/>
      <c r="X650" s="140"/>
      <c r="Y650" s="159"/>
    </row>
    <row r="651" spans="6:25" s="43" customFormat="1" x14ac:dyDescent="0.25">
      <c r="F651" s="41"/>
      <c r="G651" s="41"/>
      <c r="H651" s="40"/>
      <c r="I651" s="41"/>
      <c r="J651" s="41"/>
      <c r="L651" s="42"/>
      <c r="N651" s="42"/>
      <c r="O651" s="42"/>
      <c r="T651" s="44"/>
      <c r="U651" s="41"/>
      <c r="X651" s="140"/>
      <c r="Y651" s="159"/>
    </row>
    <row r="652" spans="6:25" s="43" customFormat="1" x14ac:dyDescent="0.25">
      <c r="F652" s="41"/>
      <c r="G652" s="41"/>
      <c r="H652" s="40"/>
      <c r="I652" s="41"/>
      <c r="J652" s="41"/>
      <c r="L652" s="42"/>
      <c r="N652" s="42"/>
      <c r="O652" s="42"/>
      <c r="T652" s="44"/>
      <c r="U652" s="41"/>
      <c r="X652" s="140"/>
      <c r="Y652" s="159"/>
    </row>
    <row r="653" spans="6:25" s="43" customFormat="1" x14ac:dyDescent="0.25">
      <c r="F653" s="41"/>
      <c r="G653" s="41"/>
      <c r="H653" s="40"/>
      <c r="I653" s="41"/>
      <c r="J653" s="41"/>
      <c r="L653" s="42"/>
      <c r="N653" s="42"/>
      <c r="O653" s="42"/>
      <c r="T653" s="44"/>
      <c r="U653" s="41"/>
      <c r="X653" s="140"/>
      <c r="Y653" s="159"/>
    </row>
    <row r="654" spans="6:25" s="43" customFormat="1" x14ac:dyDescent="0.25">
      <c r="F654" s="41"/>
      <c r="G654" s="41"/>
      <c r="H654" s="40"/>
      <c r="I654" s="41"/>
      <c r="J654" s="41"/>
      <c r="L654" s="42"/>
      <c r="N654" s="42"/>
      <c r="O654" s="42"/>
      <c r="T654" s="44"/>
      <c r="U654" s="41"/>
      <c r="X654" s="140"/>
      <c r="Y654" s="159"/>
    </row>
    <row r="655" spans="6:25" s="43" customFormat="1" x14ac:dyDescent="0.25">
      <c r="F655" s="41"/>
      <c r="G655" s="41"/>
      <c r="H655" s="40"/>
      <c r="I655" s="41"/>
      <c r="J655" s="41"/>
      <c r="L655" s="42"/>
      <c r="N655" s="42"/>
      <c r="O655" s="42"/>
      <c r="T655" s="44"/>
      <c r="U655" s="41"/>
      <c r="X655" s="140"/>
      <c r="Y655" s="159"/>
    </row>
    <row r="656" spans="6:25" s="43" customFormat="1" x14ac:dyDescent="0.25">
      <c r="F656" s="41"/>
      <c r="G656" s="41"/>
      <c r="H656" s="40"/>
      <c r="I656" s="41"/>
      <c r="J656" s="41"/>
      <c r="L656" s="42"/>
      <c r="N656" s="42"/>
      <c r="O656" s="42"/>
      <c r="T656" s="44"/>
      <c r="U656" s="41"/>
      <c r="X656" s="140"/>
      <c r="Y656" s="159"/>
    </row>
    <row r="657" spans="6:25" s="43" customFormat="1" x14ac:dyDescent="0.25">
      <c r="F657" s="41"/>
      <c r="G657" s="41"/>
      <c r="H657" s="40"/>
      <c r="I657" s="41"/>
      <c r="J657" s="41"/>
      <c r="L657" s="42"/>
      <c r="N657" s="42"/>
      <c r="O657" s="42"/>
      <c r="T657" s="44"/>
      <c r="U657" s="41"/>
      <c r="X657" s="140"/>
      <c r="Y657" s="159"/>
    </row>
    <row r="658" spans="6:25" s="43" customFormat="1" x14ac:dyDescent="0.25">
      <c r="F658" s="41"/>
      <c r="G658" s="41"/>
      <c r="H658" s="40"/>
      <c r="I658" s="41"/>
      <c r="J658" s="41"/>
      <c r="L658" s="42"/>
      <c r="N658" s="42"/>
      <c r="O658" s="42"/>
      <c r="T658" s="44"/>
      <c r="U658" s="41"/>
      <c r="X658" s="140"/>
      <c r="Y658" s="159"/>
    </row>
    <row r="659" spans="6:25" s="43" customFormat="1" x14ac:dyDescent="0.25">
      <c r="F659" s="41"/>
      <c r="G659" s="41"/>
      <c r="H659" s="40"/>
      <c r="I659" s="41"/>
      <c r="J659" s="41"/>
      <c r="L659" s="42"/>
      <c r="N659" s="42"/>
      <c r="O659" s="42"/>
      <c r="T659" s="44"/>
      <c r="U659" s="41"/>
      <c r="X659" s="140"/>
      <c r="Y659" s="159"/>
    </row>
    <row r="660" spans="6:25" s="43" customFormat="1" x14ac:dyDescent="0.25">
      <c r="F660" s="41"/>
      <c r="G660" s="41"/>
      <c r="H660" s="40"/>
      <c r="I660" s="41"/>
      <c r="J660" s="41"/>
      <c r="L660" s="42"/>
      <c r="N660" s="42"/>
      <c r="O660" s="42"/>
      <c r="T660" s="44"/>
      <c r="U660" s="41"/>
      <c r="X660" s="140"/>
      <c r="Y660" s="159"/>
    </row>
    <row r="661" spans="6:25" s="43" customFormat="1" x14ac:dyDescent="0.25">
      <c r="F661" s="41"/>
      <c r="G661" s="41"/>
      <c r="H661" s="40"/>
      <c r="I661" s="41"/>
      <c r="J661" s="41"/>
      <c r="L661" s="42"/>
      <c r="N661" s="42"/>
      <c r="O661" s="42"/>
      <c r="T661" s="44"/>
      <c r="U661" s="41"/>
      <c r="X661" s="140"/>
      <c r="Y661" s="159"/>
    </row>
    <row r="662" spans="6:25" s="43" customFormat="1" x14ac:dyDescent="0.25">
      <c r="F662" s="41"/>
      <c r="G662" s="41"/>
      <c r="H662" s="40"/>
      <c r="I662" s="41"/>
      <c r="J662" s="41"/>
      <c r="L662" s="42"/>
      <c r="N662" s="42"/>
      <c r="O662" s="42"/>
      <c r="T662" s="44"/>
      <c r="U662" s="41"/>
      <c r="X662" s="140"/>
      <c r="Y662" s="159"/>
    </row>
    <row r="663" spans="6:25" s="43" customFormat="1" x14ac:dyDescent="0.25">
      <c r="F663" s="41"/>
      <c r="G663" s="41"/>
      <c r="H663" s="40"/>
      <c r="I663" s="41"/>
      <c r="J663" s="41"/>
      <c r="L663" s="42"/>
      <c r="N663" s="42"/>
      <c r="O663" s="42"/>
      <c r="T663" s="44"/>
      <c r="U663" s="41"/>
      <c r="X663" s="140"/>
      <c r="Y663" s="159"/>
    </row>
    <row r="664" spans="6:25" s="43" customFormat="1" x14ac:dyDescent="0.25">
      <c r="F664" s="41"/>
      <c r="G664" s="41"/>
      <c r="H664" s="40"/>
      <c r="I664" s="41"/>
      <c r="J664" s="41"/>
      <c r="L664" s="42"/>
      <c r="N664" s="42"/>
      <c r="O664" s="42"/>
      <c r="T664" s="44"/>
      <c r="U664" s="41"/>
      <c r="X664" s="140"/>
      <c r="Y664" s="159"/>
    </row>
    <row r="665" spans="6:25" s="43" customFormat="1" x14ac:dyDescent="0.25">
      <c r="F665" s="41"/>
      <c r="G665" s="41"/>
      <c r="H665" s="40"/>
      <c r="I665" s="41"/>
      <c r="J665" s="41"/>
      <c r="L665" s="42"/>
      <c r="N665" s="42"/>
      <c r="O665" s="42"/>
      <c r="T665" s="44"/>
      <c r="U665" s="41"/>
      <c r="X665" s="140"/>
      <c r="Y665" s="159"/>
    </row>
    <row r="666" spans="6:25" s="43" customFormat="1" x14ac:dyDescent="0.25">
      <c r="F666" s="41"/>
      <c r="G666" s="41"/>
      <c r="H666" s="40"/>
      <c r="I666" s="41"/>
      <c r="J666" s="41"/>
      <c r="L666" s="42"/>
      <c r="N666" s="42"/>
      <c r="O666" s="42"/>
      <c r="T666" s="44"/>
      <c r="U666" s="41"/>
      <c r="X666" s="140"/>
      <c r="Y666" s="159"/>
    </row>
    <row r="667" spans="6:25" s="43" customFormat="1" x14ac:dyDescent="0.25">
      <c r="F667" s="41"/>
      <c r="G667" s="41"/>
      <c r="H667" s="40"/>
      <c r="I667" s="41"/>
      <c r="J667" s="41"/>
      <c r="L667" s="42"/>
      <c r="N667" s="42"/>
      <c r="O667" s="42"/>
      <c r="T667" s="44"/>
      <c r="U667" s="41"/>
      <c r="X667" s="140"/>
      <c r="Y667" s="159"/>
    </row>
    <row r="668" spans="6:25" s="43" customFormat="1" x14ac:dyDescent="0.25">
      <c r="F668" s="41"/>
      <c r="G668" s="41"/>
      <c r="H668" s="40"/>
      <c r="I668" s="41"/>
      <c r="J668" s="41"/>
      <c r="L668" s="42"/>
      <c r="N668" s="42"/>
      <c r="O668" s="42"/>
      <c r="T668" s="44"/>
      <c r="U668" s="41"/>
      <c r="X668" s="140"/>
      <c r="Y668" s="159"/>
    </row>
    <row r="669" spans="6:25" s="43" customFormat="1" x14ac:dyDescent="0.25">
      <c r="F669" s="41"/>
      <c r="G669" s="41"/>
      <c r="H669" s="40"/>
      <c r="I669" s="41"/>
      <c r="J669" s="41"/>
      <c r="L669" s="42"/>
      <c r="N669" s="42"/>
      <c r="O669" s="42"/>
      <c r="T669" s="44"/>
      <c r="U669" s="41"/>
      <c r="X669" s="140"/>
      <c r="Y669" s="159"/>
    </row>
    <row r="670" spans="6:25" s="43" customFormat="1" x14ac:dyDescent="0.25">
      <c r="F670" s="41"/>
      <c r="G670" s="41"/>
      <c r="H670" s="40"/>
      <c r="I670" s="41"/>
      <c r="J670" s="41"/>
      <c r="L670" s="42"/>
      <c r="N670" s="42"/>
      <c r="O670" s="42"/>
      <c r="T670" s="44"/>
      <c r="U670" s="41"/>
      <c r="X670" s="140"/>
      <c r="Y670" s="159"/>
    </row>
    <row r="671" spans="6:25" s="43" customFormat="1" x14ac:dyDescent="0.25">
      <c r="F671" s="41"/>
      <c r="G671" s="41"/>
      <c r="H671" s="40"/>
      <c r="I671" s="41"/>
      <c r="J671" s="41"/>
      <c r="L671" s="42"/>
      <c r="N671" s="42"/>
      <c r="O671" s="42"/>
      <c r="T671" s="44"/>
      <c r="U671" s="41"/>
      <c r="X671" s="140"/>
      <c r="Y671" s="159"/>
    </row>
    <row r="672" spans="6:25" s="43" customFormat="1" x14ac:dyDescent="0.25">
      <c r="F672" s="41"/>
      <c r="G672" s="41"/>
      <c r="H672" s="40"/>
      <c r="I672" s="41"/>
      <c r="J672" s="41"/>
      <c r="L672" s="42"/>
      <c r="N672" s="42"/>
      <c r="O672" s="42"/>
      <c r="T672" s="44"/>
      <c r="U672" s="41"/>
      <c r="X672" s="140"/>
      <c r="Y672" s="159"/>
    </row>
    <row r="673" spans="6:25" s="43" customFormat="1" x14ac:dyDescent="0.25">
      <c r="F673" s="41"/>
      <c r="G673" s="41"/>
      <c r="H673" s="40"/>
      <c r="I673" s="41"/>
      <c r="J673" s="41"/>
      <c r="L673" s="42"/>
      <c r="N673" s="42"/>
      <c r="O673" s="42"/>
      <c r="T673" s="44"/>
      <c r="U673" s="41"/>
      <c r="X673" s="140"/>
      <c r="Y673" s="159"/>
    </row>
    <row r="674" spans="6:25" s="43" customFormat="1" x14ac:dyDescent="0.25">
      <c r="F674" s="41"/>
      <c r="G674" s="41"/>
      <c r="H674" s="40"/>
      <c r="I674" s="41"/>
      <c r="J674" s="41"/>
      <c r="L674" s="42"/>
      <c r="N674" s="42"/>
      <c r="O674" s="42"/>
      <c r="T674" s="44"/>
      <c r="U674" s="41"/>
      <c r="X674" s="140"/>
      <c r="Y674" s="159"/>
    </row>
    <row r="675" spans="6:25" s="43" customFormat="1" x14ac:dyDescent="0.25">
      <c r="F675" s="41"/>
      <c r="G675" s="41"/>
      <c r="H675" s="40"/>
      <c r="I675" s="41"/>
      <c r="J675" s="41"/>
      <c r="L675" s="42"/>
      <c r="N675" s="42"/>
      <c r="O675" s="42"/>
      <c r="T675" s="44"/>
      <c r="U675" s="41"/>
      <c r="X675" s="140"/>
      <c r="Y675" s="159"/>
    </row>
    <row r="676" spans="6:25" s="43" customFormat="1" x14ac:dyDescent="0.25">
      <c r="F676" s="41"/>
      <c r="G676" s="41"/>
      <c r="H676" s="40"/>
      <c r="I676" s="41"/>
      <c r="J676" s="41"/>
      <c r="L676" s="42"/>
      <c r="N676" s="42"/>
      <c r="O676" s="42"/>
      <c r="T676" s="44"/>
      <c r="U676" s="41"/>
      <c r="X676" s="140"/>
      <c r="Y676" s="159"/>
    </row>
    <row r="677" spans="6:25" s="43" customFormat="1" x14ac:dyDescent="0.25">
      <c r="F677" s="41"/>
      <c r="G677" s="41"/>
      <c r="H677" s="40"/>
      <c r="I677" s="41"/>
      <c r="J677" s="41"/>
      <c r="L677" s="42"/>
      <c r="N677" s="42"/>
      <c r="O677" s="42"/>
      <c r="T677" s="44"/>
      <c r="U677" s="41"/>
      <c r="X677" s="140"/>
      <c r="Y677" s="159"/>
    </row>
    <row r="678" spans="6:25" s="43" customFormat="1" x14ac:dyDescent="0.25">
      <c r="F678" s="41"/>
      <c r="G678" s="41"/>
      <c r="H678" s="40"/>
      <c r="I678" s="41"/>
      <c r="J678" s="41"/>
      <c r="L678" s="42"/>
      <c r="N678" s="42"/>
      <c r="O678" s="42"/>
      <c r="T678" s="44"/>
      <c r="U678" s="41"/>
      <c r="X678" s="140"/>
      <c r="Y678" s="159"/>
    </row>
    <row r="679" spans="6:25" s="43" customFormat="1" x14ac:dyDescent="0.25">
      <c r="F679" s="41"/>
      <c r="G679" s="41"/>
      <c r="H679" s="40"/>
      <c r="I679" s="41"/>
      <c r="J679" s="41"/>
      <c r="L679" s="42"/>
      <c r="N679" s="42"/>
      <c r="O679" s="42"/>
      <c r="T679" s="44"/>
      <c r="U679" s="41"/>
      <c r="X679" s="140"/>
      <c r="Y679" s="159"/>
    </row>
    <row r="680" spans="6:25" s="43" customFormat="1" x14ac:dyDescent="0.25">
      <c r="F680" s="41"/>
      <c r="G680" s="41"/>
      <c r="H680" s="40"/>
      <c r="I680" s="41"/>
      <c r="J680" s="41"/>
      <c r="L680" s="42"/>
      <c r="N680" s="42"/>
      <c r="O680" s="42"/>
      <c r="T680" s="44"/>
      <c r="U680" s="41"/>
      <c r="X680" s="140"/>
      <c r="Y680" s="159"/>
    </row>
    <row r="681" spans="6:25" s="43" customFormat="1" x14ac:dyDescent="0.25">
      <c r="F681" s="41"/>
      <c r="G681" s="41"/>
      <c r="H681" s="40"/>
      <c r="I681" s="41"/>
      <c r="J681" s="41"/>
      <c r="L681" s="42"/>
      <c r="N681" s="42"/>
      <c r="O681" s="42"/>
      <c r="T681" s="44"/>
      <c r="U681" s="41"/>
      <c r="X681" s="140"/>
      <c r="Y681" s="159"/>
    </row>
    <row r="682" spans="6:25" s="43" customFormat="1" x14ac:dyDescent="0.25">
      <c r="F682" s="41"/>
      <c r="G682" s="41"/>
      <c r="H682" s="40"/>
      <c r="I682" s="41"/>
      <c r="J682" s="41"/>
      <c r="L682" s="42"/>
      <c r="N682" s="42"/>
      <c r="O682" s="42"/>
      <c r="T682" s="44"/>
      <c r="U682" s="41"/>
      <c r="X682" s="140"/>
      <c r="Y682" s="159"/>
    </row>
    <row r="683" spans="6:25" s="43" customFormat="1" x14ac:dyDescent="0.25">
      <c r="F683" s="41"/>
      <c r="G683" s="41"/>
      <c r="H683" s="40"/>
      <c r="I683" s="41"/>
      <c r="J683" s="41"/>
      <c r="L683" s="42"/>
      <c r="N683" s="42"/>
      <c r="O683" s="42"/>
      <c r="T683" s="44"/>
      <c r="U683" s="41"/>
      <c r="X683" s="140"/>
      <c r="Y683" s="159"/>
    </row>
    <row r="684" spans="6:25" s="43" customFormat="1" x14ac:dyDescent="0.25">
      <c r="F684" s="41"/>
      <c r="G684" s="41"/>
      <c r="H684" s="40"/>
      <c r="I684" s="41"/>
      <c r="J684" s="41"/>
      <c r="L684" s="42"/>
      <c r="N684" s="42"/>
      <c r="O684" s="42"/>
      <c r="T684" s="44"/>
      <c r="U684" s="41"/>
      <c r="X684" s="140"/>
      <c r="Y684" s="159"/>
    </row>
    <row r="685" spans="6:25" s="43" customFormat="1" x14ac:dyDescent="0.25">
      <c r="F685" s="41"/>
      <c r="G685" s="41"/>
      <c r="H685" s="40"/>
      <c r="I685" s="41"/>
      <c r="J685" s="41"/>
      <c r="L685" s="42"/>
      <c r="N685" s="42"/>
      <c r="O685" s="42"/>
      <c r="T685" s="44"/>
      <c r="U685" s="41"/>
      <c r="X685" s="140"/>
      <c r="Y685" s="159"/>
    </row>
    <row r="686" spans="6:25" s="43" customFormat="1" x14ac:dyDescent="0.25">
      <c r="F686" s="41"/>
      <c r="G686" s="41"/>
      <c r="H686" s="40"/>
      <c r="I686" s="41"/>
      <c r="J686" s="41"/>
      <c r="L686" s="42"/>
      <c r="N686" s="42"/>
      <c r="O686" s="42"/>
      <c r="T686" s="44"/>
      <c r="U686" s="41"/>
      <c r="X686" s="140"/>
      <c r="Y686" s="159"/>
    </row>
    <row r="687" spans="6:25" s="43" customFormat="1" x14ac:dyDescent="0.25">
      <c r="F687" s="41"/>
      <c r="G687" s="41"/>
      <c r="H687" s="40"/>
      <c r="I687" s="41"/>
      <c r="J687" s="41"/>
      <c r="L687" s="42"/>
      <c r="N687" s="42"/>
      <c r="O687" s="42"/>
      <c r="T687" s="44"/>
      <c r="U687" s="41"/>
      <c r="X687" s="140"/>
      <c r="Y687" s="159"/>
    </row>
    <row r="688" spans="6:25" s="43" customFormat="1" x14ac:dyDescent="0.25">
      <c r="F688" s="41"/>
      <c r="G688" s="41"/>
      <c r="H688" s="40"/>
      <c r="I688" s="41"/>
      <c r="J688" s="41"/>
      <c r="L688" s="42"/>
      <c r="N688" s="42"/>
      <c r="O688" s="42"/>
      <c r="T688" s="44"/>
      <c r="U688" s="41"/>
      <c r="X688" s="140"/>
      <c r="Y688" s="159"/>
    </row>
    <row r="689" spans="6:25" s="43" customFormat="1" x14ac:dyDescent="0.25">
      <c r="F689" s="41"/>
      <c r="G689" s="41"/>
      <c r="H689" s="40"/>
      <c r="I689" s="41"/>
      <c r="J689" s="41"/>
      <c r="L689" s="42"/>
      <c r="N689" s="42"/>
      <c r="O689" s="42"/>
      <c r="T689" s="44"/>
      <c r="U689" s="41"/>
      <c r="X689" s="140"/>
      <c r="Y689" s="159"/>
    </row>
    <row r="690" spans="6:25" s="43" customFormat="1" x14ac:dyDescent="0.25">
      <c r="F690" s="41"/>
      <c r="G690" s="41"/>
      <c r="H690" s="40"/>
      <c r="I690" s="41"/>
      <c r="J690" s="41"/>
      <c r="L690" s="42"/>
      <c r="N690" s="42"/>
      <c r="O690" s="42"/>
      <c r="T690" s="44"/>
      <c r="U690" s="41"/>
      <c r="X690" s="140"/>
      <c r="Y690" s="159"/>
    </row>
    <row r="691" spans="6:25" s="43" customFormat="1" x14ac:dyDescent="0.25">
      <c r="F691" s="41"/>
      <c r="G691" s="41"/>
      <c r="H691" s="40"/>
      <c r="I691" s="41"/>
      <c r="J691" s="41"/>
      <c r="L691" s="42"/>
      <c r="N691" s="42"/>
      <c r="O691" s="42"/>
      <c r="T691" s="44"/>
      <c r="U691" s="41"/>
      <c r="X691" s="140"/>
      <c r="Y691" s="159"/>
    </row>
    <row r="692" spans="6:25" s="43" customFormat="1" x14ac:dyDescent="0.25">
      <c r="F692" s="41"/>
      <c r="G692" s="41"/>
      <c r="H692" s="40"/>
      <c r="I692" s="41"/>
      <c r="J692" s="41"/>
      <c r="L692" s="42"/>
      <c r="N692" s="42"/>
      <c r="O692" s="42"/>
      <c r="T692" s="44"/>
      <c r="U692" s="41"/>
      <c r="X692" s="140"/>
      <c r="Y692" s="159"/>
    </row>
    <row r="693" spans="6:25" s="43" customFormat="1" x14ac:dyDescent="0.25">
      <c r="F693" s="41"/>
      <c r="G693" s="41"/>
      <c r="H693" s="40"/>
      <c r="I693" s="41"/>
      <c r="J693" s="41"/>
      <c r="L693" s="42"/>
      <c r="N693" s="42"/>
      <c r="O693" s="42"/>
      <c r="T693" s="44"/>
      <c r="U693" s="41"/>
      <c r="X693" s="140"/>
      <c r="Y693" s="159"/>
    </row>
    <row r="694" spans="6:25" s="43" customFormat="1" x14ac:dyDescent="0.25">
      <c r="F694" s="41"/>
      <c r="G694" s="41"/>
      <c r="H694" s="40"/>
      <c r="I694" s="41"/>
      <c r="J694" s="41"/>
      <c r="L694" s="42"/>
      <c r="N694" s="42"/>
      <c r="O694" s="42"/>
      <c r="T694" s="44"/>
      <c r="U694" s="41"/>
      <c r="X694" s="140"/>
      <c r="Y694" s="159"/>
    </row>
    <row r="695" spans="6:25" s="43" customFormat="1" x14ac:dyDescent="0.25">
      <c r="F695" s="41"/>
      <c r="G695" s="41"/>
      <c r="H695" s="40"/>
      <c r="I695" s="41"/>
      <c r="J695" s="41"/>
      <c r="L695" s="42"/>
      <c r="N695" s="42"/>
      <c r="O695" s="42"/>
      <c r="T695" s="44"/>
      <c r="U695" s="41"/>
      <c r="X695" s="140"/>
      <c r="Y695" s="159"/>
    </row>
    <row r="696" spans="6:25" s="43" customFormat="1" x14ac:dyDescent="0.25">
      <c r="F696" s="41"/>
      <c r="G696" s="41"/>
      <c r="H696" s="40"/>
      <c r="I696" s="41"/>
      <c r="J696" s="41"/>
      <c r="L696" s="42"/>
      <c r="N696" s="42"/>
      <c r="O696" s="42"/>
      <c r="T696" s="44"/>
      <c r="U696" s="41"/>
      <c r="X696" s="140"/>
      <c r="Y696" s="159"/>
    </row>
    <row r="697" spans="6:25" s="43" customFormat="1" x14ac:dyDescent="0.25">
      <c r="F697" s="41"/>
      <c r="G697" s="41"/>
      <c r="H697" s="40"/>
      <c r="I697" s="41"/>
      <c r="J697" s="41"/>
      <c r="L697" s="42"/>
      <c r="N697" s="42"/>
      <c r="O697" s="42"/>
      <c r="T697" s="44"/>
      <c r="U697" s="41"/>
      <c r="X697" s="140"/>
      <c r="Y697" s="159"/>
    </row>
    <row r="698" spans="6:25" s="43" customFormat="1" x14ac:dyDescent="0.25">
      <c r="F698" s="41"/>
      <c r="G698" s="41"/>
      <c r="H698" s="40"/>
      <c r="I698" s="41"/>
      <c r="J698" s="41"/>
      <c r="L698" s="42"/>
      <c r="N698" s="42"/>
      <c r="O698" s="42"/>
      <c r="T698" s="44"/>
      <c r="U698" s="41"/>
      <c r="X698" s="140"/>
      <c r="Y698" s="159"/>
    </row>
    <row r="699" spans="6:25" s="43" customFormat="1" x14ac:dyDescent="0.25">
      <c r="F699" s="41"/>
      <c r="G699" s="41"/>
      <c r="H699" s="40"/>
      <c r="I699" s="41"/>
      <c r="J699" s="41"/>
      <c r="L699" s="42"/>
      <c r="N699" s="42"/>
      <c r="O699" s="42"/>
      <c r="T699" s="44"/>
      <c r="U699" s="41"/>
      <c r="X699" s="140"/>
      <c r="Y699" s="159"/>
    </row>
    <row r="700" spans="6:25" s="43" customFormat="1" x14ac:dyDescent="0.25">
      <c r="F700" s="41"/>
      <c r="G700" s="41"/>
      <c r="H700" s="40"/>
      <c r="I700" s="41"/>
      <c r="J700" s="41"/>
      <c r="L700" s="42"/>
      <c r="N700" s="42"/>
      <c r="O700" s="42"/>
      <c r="T700" s="44"/>
      <c r="U700" s="41"/>
      <c r="X700" s="140"/>
      <c r="Y700" s="159"/>
    </row>
    <row r="701" spans="6:25" s="43" customFormat="1" x14ac:dyDescent="0.25">
      <c r="F701" s="41"/>
      <c r="G701" s="41"/>
      <c r="H701" s="40"/>
      <c r="I701" s="41"/>
      <c r="J701" s="41"/>
      <c r="L701" s="42"/>
      <c r="N701" s="42"/>
      <c r="O701" s="42"/>
      <c r="T701" s="44"/>
      <c r="U701" s="41"/>
      <c r="X701" s="140"/>
      <c r="Y701" s="159"/>
    </row>
    <row r="702" spans="6:25" s="43" customFormat="1" x14ac:dyDescent="0.25">
      <c r="F702" s="41"/>
      <c r="G702" s="41"/>
      <c r="H702" s="40"/>
      <c r="I702" s="41"/>
      <c r="J702" s="41"/>
      <c r="L702" s="42"/>
      <c r="N702" s="42"/>
      <c r="O702" s="42"/>
      <c r="T702" s="44"/>
      <c r="U702" s="41"/>
      <c r="X702" s="140"/>
      <c r="Y702" s="159"/>
    </row>
    <row r="703" spans="6:25" s="43" customFormat="1" x14ac:dyDescent="0.25">
      <c r="F703" s="41"/>
      <c r="G703" s="41"/>
      <c r="H703" s="40"/>
      <c r="I703" s="41"/>
      <c r="J703" s="41"/>
      <c r="L703" s="42"/>
      <c r="N703" s="42"/>
      <c r="O703" s="42"/>
      <c r="T703" s="44"/>
      <c r="U703" s="41"/>
      <c r="X703" s="140"/>
      <c r="Y703" s="159"/>
    </row>
    <row r="704" spans="6:25" s="43" customFormat="1" x14ac:dyDescent="0.25">
      <c r="F704" s="41"/>
      <c r="G704" s="41"/>
      <c r="H704" s="40"/>
      <c r="I704" s="41"/>
      <c r="J704" s="41"/>
      <c r="L704" s="42"/>
      <c r="N704" s="42"/>
      <c r="O704" s="42"/>
      <c r="T704" s="44"/>
      <c r="U704" s="41"/>
      <c r="X704" s="140"/>
      <c r="Y704" s="159"/>
    </row>
    <row r="705" spans="6:25" s="43" customFormat="1" x14ac:dyDescent="0.25">
      <c r="F705" s="41"/>
      <c r="G705" s="41"/>
      <c r="H705" s="40"/>
      <c r="I705" s="41"/>
      <c r="J705" s="41"/>
      <c r="L705" s="42"/>
      <c r="N705" s="42"/>
      <c r="O705" s="42"/>
      <c r="T705" s="44"/>
      <c r="U705" s="41"/>
      <c r="X705" s="140"/>
      <c r="Y705" s="159"/>
    </row>
    <row r="706" spans="6:25" s="43" customFormat="1" x14ac:dyDescent="0.25">
      <c r="F706" s="41"/>
      <c r="G706" s="41"/>
      <c r="H706" s="40"/>
      <c r="I706" s="41"/>
      <c r="J706" s="41"/>
      <c r="L706" s="42"/>
      <c r="N706" s="42"/>
      <c r="O706" s="42"/>
      <c r="T706" s="44"/>
      <c r="U706" s="41"/>
      <c r="X706" s="140"/>
      <c r="Y706" s="159"/>
    </row>
    <row r="707" spans="6:25" s="43" customFormat="1" x14ac:dyDescent="0.25">
      <c r="F707" s="41"/>
      <c r="G707" s="41"/>
      <c r="H707" s="40"/>
      <c r="I707" s="41"/>
      <c r="J707" s="41"/>
      <c r="L707" s="42"/>
      <c r="N707" s="42"/>
      <c r="O707" s="42"/>
      <c r="T707" s="44"/>
      <c r="U707" s="41"/>
      <c r="X707" s="140"/>
      <c r="Y707" s="159"/>
    </row>
    <row r="708" spans="6:25" s="43" customFormat="1" x14ac:dyDescent="0.25">
      <c r="F708" s="41"/>
      <c r="G708" s="41"/>
      <c r="H708" s="40"/>
      <c r="I708" s="41"/>
      <c r="J708" s="41"/>
      <c r="L708" s="42"/>
      <c r="N708" s="42"/>
      <c r="O708" s="42"/>
      <c r="T708" s="44"/>
      <c r="U708" s="41"/>
      <c r="X708" s="140"/>
      <c r="Y708" s="159"/>
    </row>
    <row r="709" spans="6:25" s="43" customFormat="1" x14ac:dyDescent="0.25">
      <c r="F709" s="41"/>
      <c r="G709" s="41"/>
      <c r="H709" s="40"/>
      <c r="I709" s="41"/>
      <c r="J709" s="41"/>
      <c r="L709" s="42"/>
      <c r="N709" s="42"/>
      <c r="O709" s="42"/>
      <c r="T709" s="44"/>
      <c r="U709" s="41"/>
      <c r="X709" s="140"/>
      <c r="Y709" s="159"/>
    </row>
    <row r="710" spans="6:25" s="43" customFormat="1" x14ac:dyDescent="0.25">
      <c r="F710" s="41"/>
      <c r="G710" s="41"/>
      <c r="H710" s="40"/>
      <c r="I710" s="41"/>
      <c r="J710" s="41"/>
      <c r="L710" s="42"/>
      <c r="N710" s="42"/>
      <c r="O710" s="42"/>
      <c r="T710" s="44"/>
      <c r="U710" s="41"/>
      <c r="X710" s="140"/>
      <c r="Y710" s="159"/>
    </row>
    <row r="711" spans="6:25" s="43" customFormat="1" x14ac:dyDescent="0.25">
      <c r="F711" s="41"/>
      <c r="G711" s="41"/>
      <c r="H711" s="40"/>
      <c r="I711" s="41"/>
      <c r="J711" s="41"/>
      <c r="L711" s="42"/>
      <c r="N711" s="42"/>
      <c r="O711" s="42"/>
      <c r="T711" s="44"/>
      <c r="U711" s="41"/>
      <c r="X711" s="140"/>
      <c r="Y711" s="159"/>
    </row>
    <row r="712" spans="6:25" s="43" customFormat="1" x14ac:dyDescent="0.25">
      <c r="F712" s="41"/>
      <c r="G712" s="41"/>
      <c r="H712" s="40"/>
      <c r="I712" s="41"/>
      <c r="J712" s="41"/>
      <c r="L712" s="42"/>
      <c r="N712" s="42"/>
      <c r="O712" s="42"/>
      <c r="T712" s="44"/>
      <c r="U712" s="41"/>
      <c r="X712" s="140"/>
      <c r="Y712" s="159"/>
    </row>
    <row r="713" spans="6:25" s="43" customFormat="1" x14ac:dyDescent="0.25">
      <c r="F713" s="41"/>
      <c r="G713" s="41"/>
      <c r="H713" s="40"/>
      <c r="I713" s="41"/>
      <c r="J713" s="41"/>
      <c r="L713" s="42"/>
      <c r="N713" s="42"/>
      <c r="O713" s="42"/>
      <c r="T713" s="44"/>
      <c r="U713" s="41"/>
      <c r="X713" s="140"/>
      <c r="Y713" s="159"/>
    </row>
    <row r="714" spans="6:25" s="43" customFormat="1" x14ac:dyDescent="0.25">
      <c r="F714" s="41"/>
      <c r="G714" s="41"/>
      <c r="H714" s="40"/>
      <c r="I714" s="41"/>
      <c r="J714" s="41"/>
      <c r="L714" s="42"/>
      <c r="N714" s="42"/>
      <c r="O714" s="42"/>
      <c r="T714" s="44"/>
      <c r="U714" s="41"/>
      <c r="X714" s="140"/>
      <c r="Y714" s="159"/>
    </row>
    <row r="715" spans="6:25" s="43" customFormat="1" x14ac:dyDescent="0.25">
      <c r="F715" s="41"/>
      <c r="G715" s="41"/>
      <c r="H715" s="40"/>
      <c r="I715" s="41"/>
      <c r="J715" s="41"/>
      <c r="L715" s="42"/>
      <c r="N715" s="42"/>
      <c r="O715" s="42"/>
      <c r="T715" s="44"/>
      <c r="U715" s="41"/>
      <c r="X715" s="140"/>
      <c r="Y715" s="159"/>
    </row>
    <row r="716" spans="6:25" s="43" customFormat="1" x14ac:dyDescent="0.25">
      <c r="F716" s="41"/>
      <c r="G716" s="41"/>
      <c r="H716" s="40"/>
      <c r="I716" s="41"/>
      <c r="J716" s="41"/>
      <c r="L716" s="42"/>
      <c r="N716" s="42"/>
      <c r="O716" s="42"/>
      <c r="T716" s="44"/>
      <c r="U716" s="41"/>
      <c r="X716" s="140"/>
      <c r="Y716" s="159"/>
    </row>
    <row r="717" spans="6:25" s="43" customFormat="1" x14ac:dyDescent="0.25">
      <c r="F717" s="41"/>
      <c r="G717" s="41"/>
      <c r="H717" s="40"/>
      <c r="I717" s="41"/>
      <c r="J717" s="41"/>
      <c r="L717" s="42"/>
      <c r="N717" s="42"/>
      <c r="O717" s="42"/>
      <c r="T717" s="44"/>
      <c r="U717" s="41"/>
      <c r="X717" s="140"/>
      <c r="Y717" s="159"/>
    </row>
    <row r="718" spans="6:25" s="43" customFormat="1" x14ac:dyDescent="0.25">
      <c r="F718" s="41"/>
      <c r="G718" s="41"/>
      <c r="H718" s="40"/>
      <c r="I718" s="41"/>
      <c r="J718" s="41"/>
      <c r="L718" s="42"/>
      <c r="N718" s="42"/>
      <c r="O718" s="42"/>
      <c r="T718" s="44"/>
      <c r="U718" s="41"/>
      <c r="X718" s="140"/>
      <c r="Y718" s="159"/>
    </row>
    <row r="719" spans="6:25" s="43" customFormat="1" x14ac:dyDescent="0.25">
      <c r="F719" s="41"/>
      <c r="G719" s="41"/>
      <c r="H719" s="40"/>
      <c r="I719" s="41"/>
      <c r="J719" s="41"/>
      <c r="L719" s="42"/>
      <c r="N719" s="42"/>
      <c r="O719" s="42"/>
      <c r="T719" s="44"/>
      <c r="U719" s="41"/>
      <c r="X719" s="140"/>
      <c r="Y719" s="159"/>
    </row>
    <row r="720" spans="6:25" s="43" customFormat="1" x14ac:dyDescent="0.25">
      <c r="F720" s="41"/>
      <c r="G720" s="41"/>
      <c r="H720" s="40"/>
      <c r="I720" s="41"/>
      <c r="J720" s="41"/>
      <c r="L720" s="42"/>
      <c r="N720" s="42"/>
      <c r="O720" s="42"/>
      <c r="T720" s="44"/>
      <c r="U720" s="41"/>
      <c r="X720" s="140"/>
      <c r="Y720" s="159"/>
    </row>
    <row r="721" spans="6:25" s="43" customFormat="1" x14ac:dyDescent="0.25">
      <c r="F721" s="41"/>
      <c r="G721" s="41"/>
      <c r="H721" s="40"/>
      <c r="I721" s="41"/>
      <c r="J721" s="41"/>
      <c r="L721" s="42"/>
      <c r="N721" s="42"/>
      <c r="O721" s="42"/>
      <c r="T721" s="44"/>
      <c r="U721" s="41"/>
      <c r="X721" s="140"/>
      <c r="Y721" s="159"/>
    </row>
    <row r="722" spans="6:25" s="43" customFormat="1" x14ac:dyDescent="0.25">
      <c r="F722" s="41"/>
      <c r="G722" s="41"/>
      <c r="H722" s="40"/>
      <c r="I722" s="41"/>
      <c r="J722" s="41"/>
      <c r="L722" s="42"/>
      <c r="N722" s="42"/>
      <c r="O722" s="42"/>
      <c r="T722" s="44"/>
      <c r="U722" s="41"/>
      <c r="X722" s="140"/>
      <c r="Y722" s="159"/>
    </row>
    <row r="723" spans="6:25" s="43" customFormat="1" x14ac:dyDescent="0.25">
      <c r="F723" s="41"/>
      <c r="G723" s="41"/>
      <c r="H723" s="40"/>
      <c r="I723" s="41"/>
      <c r="J723" s="41"/>
      <c r="L723" s="42"/>
      <c r="N723" s="42"/>
      <c r="O723" s="42"/>
      <c r="T723" s="44"/>
      <c r="U723" s="41"/>
      <c r="X723" s="140"/>
      <c r="Y723" s="159"/>
    </row>
    <row r="724" spans="6:25" s="43" customFormat="1" x14ac:dyDescent="0.25">
      <c r="F724" s="41"/>
      <c r="G724" s="41"/>
      <c r="H724" s="40"/>
      <c r="I724" s="41"/>
      <c r="J724" s="41"/>
      <c r="L724" s="42"/>
      <c r="N724" s="42"/>
      <c r="O724" s="42"/>
      <c r="T724" s="44"/>
      <c r="U724" s="41"/>
      <c r="X724" s="140"/>
      <c r="Y724" s="159"/>
    </row>
    <row r="725" spans="6:25" s="43" customFormat="1" x14ac:dyDescent="0.25">
      <c r="F725" s="41"/>
      <c r="G725" s="41"/>
      <c r="H725" s="40"/>
      <c r="I725" s="41"/>
      <c r="J725" s="41"/>
      <c r="L725" s="42"/>
      <c r="N725" s="42"/>
      <c r="O725" s="42"/>
      <c r="T725" s="44"/>
      <c r="U725" s="41"/>
      <c r="X725" s="140"/>
      <c r="Y725" s="159"/>
    </row>
    <row r="726" spans="6:25" s="43" customFormat="1" x14ac:dyDescent="0.25">
      <c r="F726" s="41"/>
      <c r="G726" s="41"/>
      <c r="H726" s="40"/>
      <c r="I726" s="41"/>
      <c r="J726" s="41"/>
      <c r="L726" s="42"/>
      <c r="N726" s="42"/>
      <c r="O726" s="42"/>
      <c r="T726" s="44"/>
      <c r="U726" s="41"/>
      <c r="X726" s="140"/>
      <c r="Y726" s="159"/>
    </row>
    <row r="727" spans="6:25" s="43" customFormat="1" x14ac:dyDescent="0.25">
      <c r="F727" s="41"/>
      <c r="G727" s="41"/>
      <c r="H727" s="40"/>
      <c r="I727" s="41"/>
      <c r="J727" s="41"/>
      <c r="L727" s="42"/>
      <c r="N727" s="42"/>
      <c r="O727" s="42"/>
      <c r="T727" s="44"/>
      <c r="U727" s="41"/>
      <c r="X727" s="140"/>
      <c r="Y727" s="159"/>
    </row>
    <row r="728" spans="6:25" s="43" customFormat="1" x14ac:dyDescent="0.25">
      <c r="F728" s="41"/>
      <c r="G728" s="41"/>
      <c r="H728" s="40"/>
      <c r="I728" s="41"/>
      <c r="J728" s="41"/>
      <c r="L728" s="42"/>
      <c r="N728" s="42"/>
      <c r="O728" s="42"/>
      <c r="T728" s="44"/>
      <c r="U728" s="41"/>
      <c r="X728" s="140"/>
      <c r="Y728" s="159"/>
    </row>
    <row r="729" spans="6:25" s="43" customFormat="1" x14ac:dyDescent="0.25">
      <c r="F729" s="41"/>
      <c r="G729" s="41"/>
      <c r="H729" s="40"/>
      <c r="I729" s="41"/>
      <c r="J729" s="41"/>
      <c r="L729" s="42"/>
      <c r="N729" s="42"/>
      <c r="O729" s="42"/>
      <c r="T729" s="44"/>
      <c r="U729" s="41"/>
      <c r="X729" s="140"/>
      <c r="Y729" s="159"/>
    </row>
    <row r="730" spans="6:25" s="43" customFormat="1" x14ac:dyDescent="0.25">
      <c r="F730" s="41"/>
      <c r="G730" s="41"/>
      <c r="H730" s="40"/>
      <c r="I730" s="41"/>
      <c r="J730" s="41"/>
      <c r="L730" s="42"/>
      <c r="N730" s="42"/>
      <c r="O730" s="42"/>
      <c r="T730" s="44"/>
      <c r="U730" s="41"/>
      <c r="X730" s="140"/>
      <c r="Y730" s="159"/>
    </row>
    <row r="731" spans="6:25" s="43" customFormat="1" x14ac:dyDescent="0.25">
      <c r="F731" s="41"/>
      <c r="G731" s="41"/>
      <c r="H731" s="40"/>
      <c r="I731" s="41"/>
      <c r="J731" s="41"/>
      <c r="L731" s="42"/>
      <c r="N731" s="42"/>
      <c r="O731" s="42"/>
      <c r="T731" s="44"/>
      <c r="U731" s="41"/>
      <c r="X731" s="140"/>
      <c r="Y731" s="159"/>
    </row>
    <row r="732" spans="6:25" s="43" customFormat="1" x14ac:dyDescent="0.25">
      <c r="F732" s="41"/>
      <c r="G732" s="41"/>
      <c r="H732" s="40"/>
      <c r="I732" s="41"/>
      <c r="J732" s="41"/>
      <c r="L732" s="42"/>
      <c r="N732" s="42"/>
      <c r="O732" s="42"/>
      <c r="T732" s="44"/>
      <c r="U732" s="41"/>
      <c r="X732" s="140"/>
      <c r="Y732" s="159"/>
    </row>
    <row r="733" spans="6:25" s="43" customFormat="1" x14ac:dyDescent="0.25">
      <c r="F733" s="41"/>
      <c r="G733" s="41"/>
      <c r="H733" s="40"/>
      <c r="I733" s="41"/>
      <c r="J733" s="41"/>
      <c r="L733" s="42"/>
      <c r="N733" s="42"/>
      <c r="O733" s="42"/>
      <c r="T733" s="44"/>
      <c r="U733" s="41"/>
      <c r="X733" s="140"/>
      <c r="Y733" s="159"/>
    </row>
    <row r="734" spans="6:25" s="43" customFormat="1" x14ac:dyDescent="0.25">
      <c r="F734" s="41"/>
      <c r="G734" s="41"/>
      <c r="H734" s="40"/>
      <c r="I734" s="41"/>
      <c r="J734" s="41"/>
      <c r="L734" s="42"/>
      <c r="N734" s="42"/>
      <c r="O734" s="42"/>
      <c r="T734" s="44"/>
      <c r="U734" s="41"/>
      <c r="X734" s="140"/>
      <c r="Y734" s="159"/>
    </row>
    <row r="735" spans="6:25" s="43" customFormat="1" x14ac:dyDescent="0.25">
      <c r="F735" s="41"/>
      <c r="G735" s="41"/>
      <c r="H735" s="40"/>
      <c r="I735" s="41"/>
      <c r="J735" s="41"/>
      <c r="L735" s="42"/>
      <c r="N735" s="42"/>
      <c r="O735" s="42"/>
      <c r="T735" s="44"/>
      <c r="U735" s="41"/>
      <c r="X735" s="140"/>
      <c r="Y735" s="159"/>
    </row>
    <row r="736" spans="6:25" s="43" customFormat="1" x14ac:dyDescent="0.25">
      <c r="F736" s="41"/>
      <c r="G736" s="41"/>
      <c r="H736" s="40"/>
      <c r="I736" s="41"/>
      <c r="J736" s="41"/>
      <c r="L736" s="42"/>
      <c r="N736" s="42"/>
      <c r="O736" s="42"/>
      <c r="T736" s="44"/>
      <c r="U736" s="41"/>
      <c r="X736" s="140"/>
      <c r="Y736" s="159"/>
    </row>
    <row r="737" spans="6:25" s="43" customFormat="1" x14ac:dyDescent="0.25">
      <c r="F737" s="41"/>
      <c r="G737" s="41"/>
      <c r="H737" s="40"/>
      <c r="I737" s="41"/>
      <c r="J737" s="41"/>
      <c r="L737" s="42"/>
      <c r="N737" s="42"/>
      <c r="O737" s="42"/>
      <c r="T737" s="44"/>
      <c r="U737" s="41"/>
      <c r="X737" s="140"/>
      <c r="Y737" s="159"/>
    </row>
    <row r="738" spans="6:25" s="43" customFormat="1" x14ac:dyDescent="0.25">
      <c r="F738" s="41"/>
      <c r="G738" s="41"/>
      <c r="H738" s="40"/>
      <c r="I738" s="41"/>
      <c r="J738" s="41"/>
      <c r="L738" s="42"/>
      <c r="N738" s="42"/>
      <c r="O738" s="42"/>
      <c r="T738" s="44"/>
      <c r="U738" s="41"/>
      <c r="X738" s="140"/>
      <c r="Y738" s="159"/>
    </row>
    <row r="739" spans="6:25" s="43" customFormat="1" x14ac:dyDescent="0.25">
      <c r="F739" s="41"/>
      <c r="G739" s="41"/>
      <c r="H739" s="40"/>
      <c r="I739" s="41"/>
      <c r="J739" s="41"/>
      <c r="L739" s="42"/>
      <c r="N739" s="42"/>
      <c r="O739" s="42"/>
      <c r="T739" s="44"/>
      <c r="U739" s="41"/>
      <c r="X739" s="140"/>
      <c r="Y739" s="159"/>
    </row>
    <row r="740" spans="6:25" s="43" customFormat="1" x14ac:dyDescent="0.25">
      <c r="F740" s="41"/>
      <c r="G740" s="41"/>
      <c r="H740" s="40"/>
      <c r="I740" s="41"/>
      <c r="J740" s="41"/>
      <c r="L740" s="42"/>
      <c r="N740" s="42"/>
      <c r="O740" s="42"/>
      <c r="T740" s="44"/>
      <c r="U740" s="41"/>
      <c r="X740" s="140"/>
      <c r="Y740" s="159"/>
    </row>
    <row r="741" spans="6:25" s="43" customFormat="1" x14ac:dyDescent="0.25">
      <c r="F741" s="41"/>
      <c r="G741" s="41"/>
      <c r="H741" s="40"/>
      <c r="I741" s="41"/>
      <c r="J741" s="41"/>
      <c r="L741" s="42"/>
      <c r="N741" s="42"/>
      <c r="O741" s="42"/>
      <c r="T741" s="44"/>
      <c r="U741" s="41"/>
      <c r="X741" s="140"/>
      <c r="Y741" s="159"/>
    </row>
    <row r="742" spans="6:25" s="43" customFormat="1" x14ac:dyDescent="0.25">
      <c r="F742" s="41"/>
      <c r="G742" s="41"/>
      <c r="H742" s="40"/>
      <c r="I742" s="41"/>
      <c r="J742" s="41"/>
      <c r="L742" s="42"/>
      <c r="N742" s="42"/>
      <c r="O742" s="42"/>
      <c r="T742" s="44"/>
      <c r="U742" s="41"/>
      <c r="X742" s="140"/>
      <c r="Y742" s="159"/>
    </row>
    <row r="743" spans="6:25" s="43" customFormat="1" x14ac:dyDescent="0.25">
      <c r="F743" s="41"/>
      <c r="G743" s="41"/>
      <c r="H743" s="40"/>
      <c r="I743" s="41"/>
      <c r="J743" s="41"/>
      <c r="L743" s="42"/>
      <c r="N743" s="42"/>
      <c r="O743" s="42"/>
      <c r="T743" s="44"/>
      <c r="U743" s="41"/>
      <c r="X743" s="140"/>
      <c r="Y743" s="159"/>
    </row>
    <row r="744" spans="6:25" s="43" customFormat="1" x14ac:dyDescent="0.25">
      <c r="F744" s="41"/>
      <c r="G744" s="41"/>
      <c r="H744" s="40"/>
      <c r="I744" s="41"/>
      <c r="J744" s="41"/>
      <c r="L744" s="42"/>
      <c r="N744" s="42"/>
      <c r="O744" s="42"/>
      <c r="T744" s="44"/>
      <c r="U744" s="41"/>
      <c r="X744" s="140"/>
      <c r="Y744" s="159"/>
    </row>
    <row r="745" spans="6:25" s="43" customFormat="1" x14ac:dyDescent="0.25">
      <c r="F745" s="41"/>
      <c r="G745" s="41"/>
      <c r="H745" s="40"/>
      <c r="I745" s="41"/>
      <c r="J745" s="41"/>
      <c r="L745" s="42"/>
      <c r="N745" s="42"/>
      <c r="O745" s="42"/>
      <c r="T745" s="44"/>
      <c r="U745" s="41"/>
      <c r="X745" s="140"/>
      <c r="Y745" s="159"/>
    </row>
    <row r="746" spans="6:25" s="43" customFormat="1" x14ac:dyDescent="0.25">
      <c r="F746" s="41"/>
      <c r="G746" s="41"/>
      <c r="H746" s="40"/>
      <c r="I746" s="41"/>
      <c r="J746" s="41"/>
      <c r="L746" s="42"/>
      <c r="N746" s="42"/>
      <c r="O746" s="42"/>
      <c r="T746" s="44"/>
      <c r="U746" s="41"/>
      <c r="X746" s="140"/>
      <c r="Y746" s="159"/>
    </row>
    <row r="747" spans="6:25" s="43" customFormat="1" x14ac:dyDescent="0.25">
      <c r="F747" s="41"/>
      <c r="G747" s="41"/>
      <c r="H747" s="40"/>
      <c r="I747" s="41"/>
      <c r="J747" s="41"/>
      <c r="L747" s="42"/>
      <c r="N747" s="42"/>
      <c r="O747" s="42"/>
      <c r="T747" s="44"/>
      <c r="U747" s="41"/>
      <c r="X747" s="140"/>
      <c r="Y747" s="159"/>
    </row>
    <row r="748" spans="6:25" s="43" customFormat="1" x14ac:dyDescent="0.25">
      <c r="F748" s="41"/>
      <c r="G748" s="41"/>
      <c r="H748" s="40"/>
      <c r="I748" s="41"/>
      <c r="J748" s="41"/>
      <c r="L748" s="42"/>
      <c r="N748" s="42"/>
      <c r="O748" s="42"/>
      <c r="T748" s="44"/>
      <c r="U748" s="41"/>
      <c r="X748" s="140"/>
      <c r="Y748" s="159"/>
    </row>
    <row r="749" spans="6:25" s="43" customFormat="1" x14ac:dyDescent="0.25">
      <c r="F749" s="41"/>
      <c r="G749" s="41"/>
      <c r="H749" s="40"/>
      <c r="I749" s="41"/>
      <c r="J749" s="41"/>
      <c r="L749" s="42"/>
      <c r="N749" s="42"/>
      <c r="O749" s="42"/>
      <c r="T749" s="44"/>
      <c r="U749" s="41"/>
      <c r="X749" s="140"/>
      <c r="Y749" s="159"/>
    </row>
    <row r="750" spans="6:25" s="43" customFormat="1" x14ac:dyDescent="0.25">
      <c r="F750" s="41"/>
      <c r="G750" s="41"/>
      <c r="H750" s="40"/>
      <c r="I750" s="41"/>
      <c r="J750" s="41"/>
      <c r="L750" s="42"/>
      <c r="N750" s="42"/>
      <c r="O750" s="42"/>
      <c r="T750" s="44"/>
      <c r="U750" s="41"/>
      <c r="X750" s="140"/>
      <c r="Y750" s="159"/>
    </row>
    <row r="751" spans="6:25" s="43" customFormat="1" x14ac:dyDescent="0.25">
      <c r="F751" s="41"/>
      <c r="G751" s="41"/>
      <c r="H751" s="40"/>
      <c r="I751" s="41"/>
      <c r="J751" s="41"/>
      <c r="L751" s="42"/>
      <c r="N751" s="42"/>
      <c r="O751" s="42"/>
      <c r="T751" s="44"/>
      <c r="U751" s="41"/>
      <c r="X751" s="140"/>
      <c r="Y751" s="159"/>
    </row>
    <row r="752" spans="6:25" s="43" customFormat="1" x14ac:dyDescent="0.25">
      <c r="F752" s="41"/>
      <c r="G752" s="41"/>
      <c r="H752" s="40"/>
      <c r="I752" s="41"/>
      <c r="J752" s="41"/>
      <c r="L752" s="42"/>
      <c r="N752" s="42"/>
      <c r="O752" s="42"/>
      <c r="T752" s="44"/>
      <c r="U752" s="41"/>
      <c r="X752" s="140"/>
      <c r="Y752" s="159"/>
    </row>
    <row r="753" spans="6:25" s="43" customFormat="1" x14ac:dyDescent="0.25">
      <c r="F753" s="41"/>
      <c r="G753" s="41"/>
      <c r="H753" s="40"/>
      <c r="I753" s="41"/>
      <c r="J753" s="41"/>
      <c r="L753" s="42"/>
      <c r="N753" s="42"/>
      <c r="O753" s="42"/>
      <c r="T753" s="44"/>
      <c r="U753" s="41"/>
      <c r="X753" s="140"/>
      <c r="Y753" s="159"/>
    </row>
    <row r="754" spans="6:25" s="43" customFormat="1" x14ac:dyDescent="0.25">
      <c r="F754" s="41"/>
      <c r="G754" s="41"/>
      <c r="H754" s="40"/>
      <c r="I754" s="41"/>
      <c r="J754" s="41"/>
      <c r="L754" s="42"/>
      <c r="N754" s="42"/>
      <c r="O754" s="42"/>
      <c r="T754" s="44"/>
      <c r="U754" s="41"/>
      <c r="X754" s="140"/>
      <c r="Y754" s="159"/>
    </row>
    <row r="755" spans="6:25" s="43" customFormat="1" x14ac:dyDescent="0.25">
      <c r="F755" s="41"/>
      <c r="G755" s="41"/>
      <c r="H755" s="40"/>
      <c r="I755" s="41"/>
      <c r="J755" s="41"/>
      <c r="L755" s="42"/>
      <c r="N755" s="42"/>
      <c r="O755" s="42"/>
      <c r="T755" s="44"/>
      <c r="U755" s="41"/>
      <c r="X755" s="140"/>
      <c r="Y755" s="159"/>
    </row>
    <row r="756" spans="6:25" s="43" customFormat="1" x14ac:dyDescent="0.25">
      <c r="F756" s="41"/>
      <c r="G756" s="41"/>
      <c r="H756" s="40"/>
      <c r="I756" s="41"/>
      <c r="J756" s="41"/>
      <c r="L756" s="42"/>
      <c r="N756" s="42"/>
      <c r="O756" s="42"/>
      <c r="T756" s="44"/>
      <c r="U756" s="41"/>
      <c r="X756" s="140"/>
      <c r="Y756" s="159"/>
    </row>
    <row r="757" spans="6:25" s="43" customFormat="1" x14ac:dyDescent="0.25">
      <c r="F757" s="41"/>
      <c r="G757" s="41"/>
      <c r="H757" s="40"/>
      <c r="I757" s="41"/>
      <c r="J757" s="41"/>
      <c r="L757" s="42"/>
      <c r="N757" s="42"/>
      <c r="O757" s="42"/>
      <c r="T757" s="44"/>
      <c r="U757" s="41"/>
      <c r="X757" s="140"/>
      <c r="Y757" s="159"/>
    </row>
    <row r="758" spans="6:25" s="43" customFormat="1" x14ac:dyDescent="0.25">
      <c r="F758" s="41"/>
      <c r="G758" s="41"/>
      <c r="H758" s="40"/>
      <c r="I758" s="41"/>
      <c r="J758" s="41"/>
      <c r="L758" s="42"/>
      <c r="N758" s="42"/>
      <c r="O758" s="42"/>
      <c r="T758" s="44"/>
      <c r="U758" s="41"/>
      <c r="X758" s="140"/>
      <c r="Y758" s="159"/>
    </row>
    <row r="759" spans="6:25" s="43" customFormat="1" x14ac:dyDescent="0.25">
      <c r="F759" s="41"/>
      <c r="G759" s="41"/>
      <c r="H759" s="40"/>
      <c r="I759" s="41"/>
      <c r="J759" s="41"/>
      <c r="L759" s="42"/>
      <c r="N759" s="42"/>
      <c r="O759" s="42"/>
      <c r="T759" s="44"/>
      <c r="U759" s="41"/>
      <c r="X759" s="140"/>
      <c r="Y759" s="159"/>
    </row>
    <row r="760" spans="6:25" s="43" customFormat="1" x14ac:dyDescent="0.25">
      <c r="F760" s="41"/>
      <c r="G760" s="41"/>
      <c r="H760" s="40"/>
      <c r="I760" s="41"/>
      <c r="J760" s="41"/>
      <c r="L760" s="42"/>
      <c r="N760" s="42"/>
      <c r="O760" s="42"/>
      <c r="T760" s="44"/>
      <c r="U760" s="41"/>
      <c r="X760" s="140"/>
      <c r="Y760" s="159"/>
    </row>
    <row r="761" spans="6:25" s="43" customFormat="1" x14ac:dyDescent="0.25">
      <c r="F761" s="41"/>
      <c r="G761" s="41"/>
      <c r="H761" s="40"/>
      <c r="I761" s="41"/>
      <c r="J761" s="41"/>
      <c r="L761" s="42"/>
      <c r="N761" s="42"/>
      <c r="O761" s="42"/>
      <c r="T761" s="44"/>
      <c r="U761" s="41"/>
      <c r="X761" s="140"/>
      <c r="Y761" s="159"/>
    </row>
    <row r="762" spans="6:25" s="43" customFormat="1" x14ac:dyDescent="0.25">
      <c r="F762" s="41"/>
      <c r="G762" s="41"/>
      <c r="H762" s="40"/>
      <c r="I762" s="41"/>
      <c r="J762" s="41"/>
      <c r="L762" s="42"/>
      <c r="N762" s="42"/>
      <c r="O762" s="42"/>
      <c r="T762" s="44"/>
      <c r="U762" s="41"/>
      <c r="X762" s="140"/>
      <c r="Y762" s="159"/>
    </row>
    <row r="763" spans="6:25" s="43" customFormat="1" x14ac:dyDescent="0.25">
      <c r="F763" s="41"/>
      <c r="G763" s="41"/>
      <c r="H763" s="40"/>
      <c r="I763" s="41"/>
      <c r="J763" s="41"/>
      <c r="L763" s="42"/>
      <c r="N763" s="42"/>
      <c r="O763" s="42"/>
      <c r="T763" s="44"/>
      <c r="U763" s="41"/>
      <c r="X763" s="140"/>
      <c r="Y763" s="159"/>
    </row>
    <row r="764" spans="6:25" s="43" customFormat="1" x14ac:dyDescent="0.25">
      <c r="F764" s="41"/>
      <c r="G764" s="41"/>
      <c r="H764" s="40"/>
      <c r="I764" s="41"/>
      <c r="J764" s="41"/>
      <c r="L764" s="42"/>
      <c r="N764" s="42"/>
      <c r="O764" s="42"/>
      <c r="T764" s="44"/>
      <c r="U764" s="41"/>
      <c r="X764" s="140"/>
      <c r="Y764" s="159"/>
    </row>
    <row r="765" spans="6:25" s="43" customFormat="1" x14ac:dyDescent="0.25">
      <c r="F765" s="41"/>
      <c r="G765" s="41"/>
      <c r="H765" s="40"/>
      <c r="I765" s="41"/>
      <c r="J765" s="41"/>
      <c r="L765" s="42"/>
      <c r="N765" s="42"/>
      <c r="O765" s="42"/>
      <c r="T765" s="44"/>
      <c r="U765" s="41"/>
      <c r="X765" s="140"/>
      <c r="Y765" s="159"/>
    </row>
    <row r="766" spans="6:25" s="43" customFormat="1" x14ac:dyDescent="0.25">
      <c r="F766" s="41"/>
      <c r="G766" s="41"/>
      <c r="H766" s="40"/>
      <c r="I766" s="41"/>
      <c r="J766" s="41"/>
      <c r="L766" s="42"/>
      <c r="N766" s="42"/>
      <c r="O766" s="42"/>
      <c r="T766" s="44"/>
      <c r="U766" s="41"/>
      <c r="X766" s="140"/>
      <c r="Y766" s="159"/>
    </row>
    <row r="767" spans="6:25" s="43" customFormat="1" x14ac:dyDescent="0.25">
      <c r="F767" s="41"/>
      <c r="G767" s="41"/>
      <c r="H767" s="40"/>
      <c r="I767" s="41"/>
      <c r="J767" s="41"/>
      <c r="L767" s="42"/>
      <c r="N767" s="42"/>
      <c r="O767" s="42"/>
      <c r="T767" s="44"/>
      <c r="U767" s="41"/>
      <c r="X767" s="140"/>
      <c r="Y767" s="159"/>
    </row>
    <row r="768" spans="6:25" s="43" customFormat="1" x14ac:dyDescent="0.25">
      <c r="F768" s="41"/>
      <c r="G768" s="41"/>
      <c r="H768" s="40"/>
      <c r="I768" s="41"/>
      <c r="J768" s="41"/>
      <c r="L768" s="42"/>
      <c r="N768" s="42"/>
      <c r="O768" s="42"/>
      <c r="T768" s="44"/>
      <c r="U768" s="41"/>
      <c r="X768" s="140"/>
      <c r="Y768" s="159"/>
    </row>
    <row r="769" spans="6:25" s="43" customFormat="1" x14ac:dyDescent="0.25">
      <c r="F769" s="41"/>
      <c r="G769" s="41"/>
      <c r="H769" s="40"/>
      <c r="I769" s="41"/>
      <c r="J769" s="41"/>
      <c r="L769" s="42"/>
      <c r="N769" s="42"/>
      <c r="O769" s="42"/>
      <c r="T769" s="44"/>
      <c r="U769" s="41"/>
      <c r="X769" s="140"/>
      <c r="Y769" s="159"/>
    </row>
    <row r="770" spans="6:25" s="43" customFormat="1" x14ac:dyDescent="0.25">
      <c r="F770" s="41"/>
      <c r="G770" s="41"/>
      <c r="H770" s="40"/>
      <c r="I770" s="41"/>
      <c r="J770" s="41"/>
      <c r="L770" s="42"/>
      <c r="N770" s="42"/>
      <c r="O770" s="42"/>
      <c r="T770" s="44"/>
      <c r="U770" s="41"/>
      <c r="X770" s="140"/>
      <c r="Y770" s="159"/>
    </row>
    <row r="771" spans="6:25" s="43" customFormat="1" x14ac:dyDescent="0.25">
      <c r="F771" s="41"/>
      <c r="G771" s="41"/>
      <c r="H771" s="40"/>
      <c r="I771" s="41"/>
      <c r="J771" s="41"/>
      <c r="L771" s="42"/>
      <c r="N771" s="42"/>
      <c r="O771" s="42"/>
      <c r="T771" s="44"/>
      <c r="U771" s="41"/>
      <c r="X771" s="140"/>
      <c r="Y771" s="159"/>
    </row>
    <row r="772" spans="6:25" s="43" customFormat="1" x14ac:dyDescent="0.25">
      <c r="F772" s="41"/>
      <c r="G772" s="41"/>
      <c r="H772" s="40"/>
      <c r="I772" s="41"/>
      <c r="J772" s="41"/>
      <c r="L772" s="42"/>
      <c r="N772" s="42"/>
      <c r="O772" s="42"/>
      <c r="T772" s="44"/>
      <c r="U772" s="41"/>
      <c r="X772" s="140"/>
      <c r="Y772" s="159"/>
    </row>
    <row r="773" spans="6:25" s="43" customFormat="1" x14ac:dyDescent="0.25">
      <c r="F773" s="41"/>
      <c r="G773" s="41"/>
      <c r="H773" s="40"/>
      <c r="I773" s="41"/>
      <c r="J773" s="41"/>
      <c r="L773" s="42"/>
      <c r="N773" s="42"/>
      <c r="O773" s="42"/>
      <c r="T773" s="44"/>
      <c r="U773" s="41"/>
      <c r="X773" s="140"/>
      <c r="Y773" s="159"/>
    </row>
    <row r="774" spans="6:25" s="43" customFormat="1" x14ac:dyDescent="0.25">
      <c r="F774" s="41"/>
      <c r="G774" s="41"/>
      <c r="H774" s="40"/>
      <c r="I774" s="41"/>
      <c r="J774" s="41"/>
      <c r="L774" s="42"/>
      <c r="N774" s="42"/>
      <c r="O774" s="42"/>
      <c r="T774" s="44"/>
      <c r="U774" s="41"/>
      <c r="X774" s="140"/>
      <c r="Y774" s="159"/>
    </row>
    <row r="775" spans="6:25" s="43" customFormat="1" x14ac:dyDescent="0.25">
      <c r="F775" s="41"/>
      <c r="G775" s="41"/>
      <c r="H775" s="40"/>
      <c r="I775" s="41"/>
      <c r="J775" s="41"/>
      <c r="L775" s="42"/>
      <c r="N775" s="42"/>
      <c r="O775" s="42"/>
      <c r="T775" s="44"/>
      <c r="U775" s="41"/>
      <c r="X775" s="140"/>
      <c r="Y775" s="159"/>
    </row>
    <row r="776" spans="6:25" s="43" customFormat="1" x14ac:dyDescent="0.25">
      <c r="F776" s="41"/>
      <c r="G776" s="41"/>
      <c r="H776" s="40"/>
      <c r="I776" s="41"/>
      <c r="J776" s="41"/>
      <c r="L776" s="42"/>
      <c r="N776" s="42"/>
      <c r="O776" s="42"/>
      <c r="T776" s="44"/>
      <c r="U776" s="41"/>
      <c r="X776" s="140"/>
      <c r="Y776" s="159"/>
    </row>
    <row r="777" spans="6:25" s="43" customFormat="1" x14ac:dyDescent="0.25">
      <c r="F777" s="41"/>
      <c r="G777" s="41"/>
      <c r="H777" s="40"/>
      <c r="I777" s="41"/>
      <c r="J777" s="41"/>
      <c r="L777" s="42"/>
      <c r="N777" s="42"/>
      <c r="O777" s="42"/>
      <c r="T777" s="44"/>
      <c r="U777" s="41"/>
      <c r="X777" s="140"/>
      <c r="Y777" s="159"/>
    </row>
    <row r="778" spans="6:25" s="43" customFormat="1" x14ac:dyDescent="0.25">
      <c r="F778" s="41"/>
      <c r="G778" s="41"/>
      <c r="H778" s="40"/>
      <c r="I778" s="41"/>
      <c r="J778" s="41"/>
      <c r="L778" s="42"/>
      <c r="N778" s="42"/>
      <c r="O778" s="42"/>
      <c r="T778" s="44"/>
      <c r="U778" s="41"/>
      <c r="X778" s="140"/>
      <c r="Y778" s="159"/>
    </row>
    <row r="779" spans="6:25" s="43" customFormat="1" x14ac:dyDescent="0.25">
      <c r="F779" s="41"/>
      <c r="G779" s="41"/>
      <c r="H779" s="40"/>
      <c r="I779" s="41"/>
      <c r="J779" s="41"/>
      <c r="L779" s="42"/>
      <c r="N779" s="42"/>
      <c r="O779" s="42"/>
      <c r="T779" s="44"/>
      <c r="U779" s="41"/>
      <c r="X779" s="140"/>
      <c r="Y779" s="159"/>
    </row>
    <row r="780" spans="6:25" s="43" customFormat="1" x14ac:dyDescent="0.25">
      <c r="F780" s="41"/>
      <c r="G780" s="41"/>
      <c r="H780" s="40"/>
      <c r="I780" s="41"/>
      <c r="J780" s="41"/>
      <c r="L780" s="42"/>
      <c r="N780" s="42"/>
      <c r="O780" s="42"/>
      <c r="T780" s="44"/>
      <c r="U780" s="41"/>
      <c r="X780" s="140"/>
      <c r="Y780" s="159"/>
    </row>
    <row r="781" spans="6:25" s="43" customFormat="1" x14ac:dyDescent="0.25">
      <c r="F781" s="41"/>
      <c r="G781" s="41"/>
      <c r="H781" s="40"/>
      <c r="I781" s="41"/>
      <c r="J781" s="41"/>
      <c r="L781" s="42"/>
      <c r="N781" s="42"/>
      <c r="O781" s="42"/>
      <c r="T781" s="44"/>
      <c r="U781" s="41"/>
      <c r="X781" s="140"/>
      <c r="Y781" s="159"/>
    </row>
    <row r="782" spans="6:25" s="43" customFormat="1" x14ac:dyDescent="0.25">
      <c r="F782" s="41"/>
      <c r="G782" s="41"/>
      <c r="H782" s="40"/>
      <c r="I782" s="41"/>
      <c r="J782" s="41"/>
      <c r="L782" s="42"/>
      <c r="N782" s="42"/>
      <c r="O782" s="42"/>
      <c r="T782" s="44"/>
      <c r="U782" s="41"/>
      <c r="X782" s="140"/>
      <c r="Y782" s="159"/>
    </row>
    <row r="783" spans="6:25" s="43" customFormat="1" x14ac:dyDescent="0.25">
      <c r="F783" s="41"/>
      <c r="G783" s="41"/>
      <c r="H783" s="40"/>
      <c r="I783" s="41"/>
      <c r="J783" s="41"/>
      <c r="L783" s="42"/>
      <c r="N783" s="42"/>
      <c r="O783" s="42"/>
      <c r="T783" s="44"/>
      <c r="U783" s="41"/>
      <c r="X783" s="140"/>
      <c r="Y783" s="159"/>
    </row>
    <row r="784" spans="6:25" s="43" customFormat="1" x14ac:dyDescent="0.25">
      <c r="F784" s="41"/>
      <c r="G784" s="41"/>
      <c r="H784" s="40"/>
      <c r="I784" s="41"/>
      <c r="J784" s="41"/>
      <c r="L784" s="42"/>
      <c r="N784" s="42"/>
      <c r="O784" s="42"/>
      <c r="T784" s="44"/>
      <c r="U784" s="41"/>
      <c r="X784" s="140"/>
      <c r="Y784" s="159"/>
    </row>
    <row r="785" spans="6:25" s="43" customFormat="1" x14ac:dyDescent="0.25">
      <c r="F785" s="41"/>
      <c r="G785" s="41"/>
      <c r="H785" s="40"/>
      <c r="I785" s="41"/>
      <c r="J785" s="41"/>
      <c r="L785" s="42"/>
      <c r="N785" s="42"/>
      <c r="O785" s="42"/>
      <c r="T785" s="44"/>
      <c r="U785" s="41"/>
      <c r="X785" s="140"/>
      <c r="Y785" s="159"/>
    </row>
    <row r="786" spans="6:25" s="43" customFormat="1" x14ac:dyDescent="0.25">
      <c r="F786" s="41"/>
      <c r="G786" s="41"/>
      <c r="H786" s="40"/>
      <c r="I786" s="41"/>
      <c r="J786" s="41"/>
      <c r="L786" s="42"/>
      <c r="N786" s="42"/>
      <c r="O786" s="42"/>
      <c r="T786" s="44"/>
      <c r="U786" s="41"/>
      <c r="X786" s="140"/>
      <c r="Y786" s="159"/>
    </row>
    <row r="787" spans="6:25" s="43" customFormat="1" x14ac:dyDescent="0.25">
      <c r="F787" s="41"/>
      <c r="G787" s="41"/>
      <c r="H787" s="40"/>
      <c r="I787" s="41"/>
      <c r="J787" s="41"/>
      <c r="L787" s="42"/>
      <c r="N787" s="42"/>
      <c r="O787" s="42"/>
      <c r="T787" s="44"/>
      <c r="U787" s="41"/>
      <c r="X787" s="140"/>
      <c r="Y787" s="159"/>
    </row>
    <row r="788" spans="6:25" s="43" customFormat="1" x14ac:dyDescent="0.25">
      <c r="F788" s="41"/>
      <c r="G788" s="41"/>
      <c r="H788" s="40"/>
      <c r="I788" s="41"/>
      <c r="J788" s="41"/>
      <c r="L788" s="42"/>
      <c r="N788" s="42"/>
      <c r="O788" s="42"/>
      <c r="T788" s="44"/>
      <c r="U788" s="41"/>
      <c r="X788" s="140"/>
      <c r="Y788" s="159"/>
    </row>
    <row r="789" spans="6:25" s="43" customFormat="1" x14ac:dyDescent="0.25">
      <c r="F789" s="41"/>
      <c r="G789" s="41"/>
      <c r="H789" s="40"/>
      <c r="I789" s="41"/>
      <c r="J789" s="41"/>
      <c r="L789" s="42"/>
      <c r="N789" s="42"/>
      <c r="O789" s="42"/>
      <c r="T789" s="44"/>
      <c r="U789" s="41"/>
      <c r="X789" s="140"/>
      <c r="Y789" s="159"/>
    </row>
    <row r="790" spans="6:25" s="43" customFormat="1" x14ac:dyDescent="0.25">
      <c r="F790" s="41"/>
      <c r="G790" s="41"/>
      <c r="H790" s="40"/>
      <c r="I790" s="41"/>
      <c r="J790" s="41"/>
      <c r="L790" s="42"/>
      <c r="N790" s="42"/>
      <c r="O790" s="42"/>
      <c r="T790" s="44"/>
      <c r="U790" s="41"/>
      <c r="X790" s="140"/>
      <c r="Y790" s="159"/>
    </row>
    <row r="791" spans="6:25" s="43" customFormat="1" x14ac:dyDescent="0.25">
      <c r="F791" s="41"/>
      <c r="G791" s="41"/>
      <c r="H791" s="40"/>
      <c r="I791" s="41"/>
      <c r="J791" s="41"/>
      <c r="L791" s="42"/>
      <c r="N791" s="42"/>
      <c r="O791" s="42"/>
      <c r="T791" s="44"/>
      <c r="U791" s="41"/>
      <c r="X791" s="140"/>
      <c r="Y791" s="159"/>
    </row>
    <row r="792" spans="6:25" s="43" customFormat="1" x14ac:dyDescent="0.25">
      <c r="F792" s="41"/>
      <c r="G792" s="41"/>
      <c r="H792" s="40"/>
      <c r="I792" s="41"/>
      <c r="J792" s="41"/>
      <c r="L792" s="42"/>
      <c r="N792" s="42"/>
      <c r="O792" s="42"/>
      <c r="T792" s="44"/>
      <c r="U792" s="41"/>
      <c r="X792" s="140"/>
      <c r="Y792" s="159"/>
    </row>
    <row r="793" spans="6:25" s="43" customFormat="1" x14ac:dyDescent="0.25">
      <c r="F793" s="41"/>
      <c r="G793" s="41"/>
      <c r="H793" s="40"/>
      <c r="I793" s="41"/>
      <c r="J793" s="41"/>
      <c r="L793" s="42"/>
      <c r="N793" s="42"/>
      <c r="O793" s="42"/>
      <c r="T793" s="44"/>
      <c r="U793" s="41"/>
      <c r="X793" s="140"/>
      <c r="Y793" s="159"/>
    </row>
    <row r="794" spans="6:25" s="43" customFormat="1" x14ac:dyDescent="0.25">
      <c r="F794" s="41"/>
      <c r="G794" s="41"/>
      <c r="H794" s="40"/>
      <c r="I794" s="41"/>
      <c r="J794" s="41"/>
      <c r="L794" s="42"/>
      <c r="N794" s="42"/>
      <c r="O794" s="42"/>
      <c r="T794" s="44"/>
      <c r="U794" s="41"/>
      <c r="X794" s="140"/>
      <c r="Y794" s="159"/>
    </row>
    <row r="795" spans="6:25" s="43" customFormat="1" x14ac:dyDescent="0.25">
      <c r="F795" s="41"/>
      <c r="G795" s="41"/>
      <c r="H795" s="40"/>
      <c r="I795" s="41"/>
      <c r="J795" s="41"/>
      <c r="L795" s="42"/>
      <c r="N795" s="42"/>
      <c r="O795" s="42"/>
      <c r="T795" s="44"/>
      <c r="U795" s="41"/>
      <c r="X795" s="140"/>
      <c r="Y795" s="159"/>
    </row>
    <row r="796" spans="6:25" s="43" customFormat="1" x14ac:dyDescent="0.25">
      <c r="F796" s="41"/>
      <c r="G796" s="41"/>
      <c r="H796" s="40"/>
      <c r="I796" s="41"/>
      <c r="J796" s="41"/>
      <c r="L796" s="42"/>
      <c r="N796" s="42"/>
      <c r="O796" s="42"/>
      <c r="T796" s="44"/>
      <c r="U796" s="41"/>
      <c r="X796" s="140"/>
      <c r="Y796" s="159"/>
    </row>
    <row r="797" spans="6:25" s="43" customFormat="1" x14ac:dyDescent="0.25">
      <c r="F797" s="41"/>
      <c r="G797" s="41"/>
      <c r="H797" s="40"/>
      <c r="I797" s="41"/>
      <c r="J797" s="41"/>
      <c r="L797" s="42"/>
      <c r="N797" s="42"/>
      <c r="O797" s="42"/>
      <c r="T797" s="44"/>
      <c r="U797" s="41"/>
      <c r="X797" s="140"/>
      <c r="Y797" s="159"/>
    </row>
    <row r="798" spans="6:25" s="43" customFormat="1" x14ac:dyDescent="0.25">
      <c r="F798" s="41"/>
      <c r="G798" s="41"/>
      <c r="H798" s="40"/>
      <c r="I798" s="41"/>
      <c r="J798" s="41"/>
      <c r="L798" s="42"/>
      <c r="N798" s="42"/>
      <c r="O798" s="42"/>
      <c r="T798" s="44"/>
      <c r="U798" s="41"/>
      <c r="X798" s="140"/>
      <c r="Y798" s="159"/>
    </row>
    <row r="799" spans="6:25" s="43" customFormat="1" x14ac:dyDescent="0.25">
      <c r="F799" s="41"/>
      <c r="G799" s="41"/>
      <c r="H799" s="40"/>
      <c r="I799" s="41"/>
      <c r="J799" s="41"/>
      <c r="L799" s="42"/>
      <c r="N799" s="42"/>
      <c r="O799" s="42"/>
      <c r="T799" s="44"/>
      <c r="U799" s="41"/>
      <c r="X799" s="140"/>
      <c r="Y799" s="159"/>
    </row>
    <row r="800" spans="6:25" s="43" customFormat="1" x14ac:dyDescent="0.25">
      <c r="F800" s="41"/>
      <c r="G800" s="41"/>
      <c r="H800" s="40"/>
      <c r="I800" s="41"/>
      <c r="J800" s="41"/>
      <c r="L800" s="42"/>
      <c r="N800" s="42"/>
      <c r="O800" s="42"/>
      <c r="T800" s="44"/>
      <c r="U800" s="41"/>
      <c r="X800" s="140"/>
      <c r="Y800" s="159"/>
    </row>
    <row r="801" spans="6:25" s="43" customFormat="1" x14ac:dyDescent="0.25">
      <c r="F801" s="41"/>
      <c r="G801" s="41"/>
      <c r="H801" s="40"/>
      <c r="I801" s="41"/>
      <c r="J801" s="41"/>
      <c r="L801" s="42"/>
      <c r="N801" s="42"/>
      <c r="O801" s="42"/>
      <c r="T801" s="44"/>
      <c r="U801" s="41"/>
      <c r="X801" s="140"/>
      <c r="Y801" s="159"/>
    </row>
    <row r="802" spans="6:25" s="43" customFormat="1" x14ac:dyDescent="0.25">
      <c r="F802" s="41"/>
      <c r="G802" s="41"/>
      <c r="H802" s="40"/>
      <c r="I802" s="41"/>
      <c r="J802" s="41"/>
      <c r="L802" s="42"/>
      <c r="N802" s="42"/>
      <c r="O802" s="42"/>
      <c r="T802" s="44"/>
      <c r="U802" s="41"/>
      <c r="X802" s="140"/>
      <c r="Y802" s="159"/>
    </row>
    <row r="803" spans="6:25" s="43" customFormat="1" x14ac:dyDescent="0.25">
      <c r="F803" s="41"/>
      <c r="G803" s="41"/>
      <c r="H803" s="40"/>
      <c r="I803" s="41"/>
      <c r="J803" s="41"/>
      <c r="L803" s="42"/>
      <c r="N803" s="42"/>
      <c r="O803" s="42"/>
      <c r="T803" s="44"/>
      <c r="U803" s="41"/>
      <c r="X803" s="140"/>
      <c r="Y803" s="159"/>
    </row>
    <row r="804" spans="6:25" s="43" customFormat="1" x14ac:dyDescent="0.25">
      <c r="F804" s="41"/>
      <c r="G804" s="41"/>
      <c r="H804" s="40"/>
      <c r="I804" s="41"/>
      <c r="J804" s="41"/>
      <c r="L804" s="42"/>
      <c r="N804" s="42"/>
      <c r="O804" s="42"/>
      <c r="T804" s="44"/>
      <c r="U804" s="41"/>
      <c r="X804" s="140"/>
      <c r="Y804" s="159"/>
    </row>
    <row r="805" spans="6:25" s="43" customFormat="1" x14ac:dyDescent="0.25">
      <c r="F805" s="41"/>
      <c r="G805" s="41"/>
      <c r="H805" s="40"/>
      <c r="I805" s="41"/>
      <c r="J805" s="41"/>
      <c r="L805" s="42"/>
      <c r="N805" s="42"/>
      <c r="O805" s="42"/>
      <c r="T805" s="44"/>
      <c r="U805" s="41"/>
      <c r="X805" s="140"/>
      <c r="Y805" s="159"/>
    </row>
    <row r="806" spans="6:25" s="43" customFormat="1" x14ac:dyDescent="0.25">
      <c r="F806" s="41"/>
      <c r="G806" s="41"/>
      <c r="H806" s="40"/>
      <c r="I806" s="41"/>
      <c r="J806" s="41"/>
      <c r="L806" s="42"/>
      <c r="N806" s="42"/>
      <c r="O806" s="42"/>
      <c r="T806" s="44"/>
      <c r="U806" s="41"/>
      <c r="X806" s="140"/>
      <c r="Y806" s="159"/>
    </row>
    <row r="807" spans="6:25" s="43" customFormat="1" x14ac:dyDescent="0.25">
      <c r="F807" s="41"/>
      <c r="G807" s="41"/>
      <c r="H807" s="40"/>
      <c r="I807" s="41"/>
      <c r="J807" s="41"/>
      <c r="L807" s="42"/>
      <c r="N807" s="42"/>
      <c r="O807" s="42"/>
      <c r="T807" s="44"/>
      <c r="U807" s="41"/>
      <c r="X807" s="140"/>
      <c r="Y807" s="159"/>
    </row>
    <row r="808" spans="6:25" s="43" customFormat="1" x14ac:dyDescent="0.25">
      <c r="F808" s="41"/>
      <c r="G808" s="41"/>
      <c r="H808" s="40"/>
      <c r="I808" s="41"/>
      <c r="J808" s="41"/>
      <c r="L808" s="42"/>
      <c r="N808" s="42"/>
      <c r="O808" s="42"/>
      <c r="T808" s="44"/>
      <c r="U808" s="41"/>
      <c r="X808" s="140"/>
      <c r="Y808" s="159"/>
    </row>
    <row r="809" spans="6:25" s="43" customFormat="1" x14ac:dyDescent="0.25">
      <c r="F809" s="41"/>
      <c r="G809" s="41"/>
      <c r="H809" s="40"/>
      <c r="I809" s="41"/>
      <c r="J809" s="41"/>
      <c r="L809" s="42"/>
      <c r="N809" s="42"/>
      <c r="O809" s="42"/>
      <c r="T809" s="44"/>
      <c r="U809" s="41"/>
      <c r="X809" s="140"/>
      <c r="Y809" s="159"/>
    </row>
    <row r="810" spans="6:25" s="43" customFormat="1" x14ac:dyDescent="0.25">
      <c r="F810" s="41"/>
      <c r="G810" s="41"/>
      <c r="H810" s="40"/>
      <c r="I810" s="41"/>
      <c r="J810" s="41"/>
      <c r="L810" s="42"/>
      <c r="N810" s="42"/>
      <c r="O810" s="42"/>
      <c r="T810" s="44"/>
      <c r="U810" s="41"/>
      <c r="X810" s="140"/>
      <c r="Y810" s="159"/>
    </row>
    <row r="811" spans="6:25" s="43" customFormat="1" x14ac:dyDescent="0.25">
      <c r="F811" s="41"/>
      <c r="G811" s="41"/>
      <c r="H811" s="40"/>
      <c r="I811" s="41"/>
      <c r="J811" s="41"/>
      <c r="L811" s="42"/>
      <c r="N811" s="42"/>
      <c r="O811" s="42"/>
      <c r="T811" s="44"/>
      <c r="U811" s="41"/>
      <c r="X811" s="140"/>
      <c r="Y811" s="159"/>
    </row>
    <row r="812" spans="6:25" s="43" customFormat="1" x14ac:dyDescent="0.25">
      <c r="F812" s="41"/>
      <c r="G812" s="41"/>
      <c r="H812" s="40"/>
      <c r="I812" s="41"/>
      <c r="J812" s="41"/>
      <c r="L812" s="42"/>
      <c r="N812" s="42"/>
      <c r="O812" s="42"/>
      <c r="T812" s="44"/>
      <c r="U812" s="41"/>
      <c r="X812" s="140"/>
      <c r="Y812" s="159"/>
    </row>
    <row r="813" spans="6:25" s="43" customFormat="1" x14ac:dyDescent="0.25">
      <c r="F813" s="41"/>
      <c r="G813" s="41"/>
      <c r="H813" s="40"/>
      <c r="I813" s="41"/>
      <c r="J813" s="41"/>
      <c r="L813" s="42"/>
      <c r="N813" s="42"/>
      <c r="O813" s="42"/>
      <c r="T813" s="44"/>
      <c r="U813" s="41"/>
      <c r="X813" s="140"/>
      <c r="Y813" s="159"/>
    </row>
    <row r="814" spans="6:25" s="43" customFormat="1" x14ac:dyDescent="0.25">
      <c r="F814" s="41"/>
      <c r="G814" s="41"/>
      <c r="H814" s="40"/>
      <c r="I814" s="41"/>
      <c r="J814" s="41"/>
      <c r="L814" s="42"/>
      <c r="N814" s="42"/>
      <c r="O814" s="42"/>
      <c r="T814" s="44"/>
      <c r="U814" s="41"/>
      <c r="X814" s="140"/>
      <c r="Y814" s="159"/>
    </row>
    <row r="815" spans="6:25" s="43" customFormat="1" x14ac:dyDescent="0.25">
      <c r="F815" s="41"/>
      <c r="G815" s="41"/>
      <c r="H815" s="40"/>
      <c r="I815" s="41"/>
      <c r="J815" s="41"/>
      <c r="L815" s="42"/>
      <c r="N815" s="42"/>
      <c r="O815" s="42"/>
      <c r="T815" s="44"/>
      <c r="U815" s="41"/>
      <c r="X815" s="140"/>
      <c r="Y815" s="159"/>
    </row>
    <row r="816" spans="6:25" s="43" customFormat="1" x14ac:dyDescent="0.25">
      <c r="F816" s="41"/>
      <c r="G816" s="41"/>
      <c r="H816" s="40"/>
      <c r="I816" s="41"/>
      <c r="J816" s="41"/>
      <c r="L816" s="42"/>
      <c r="N816" s="42"/>
      <c r="O816" s="42"/>
      <c r="T816" s="44"/>
      <c r="U816" s="41"/>
      <c r="X816" s="140"/>
      <c r="Y816" s="159"/>
    </row>
    <row r="817" spans="6:25" s="43" customFormat="1" x14ac:dyDescent="0.25">
      <c r="F817" s="41"/>
      <c r="G817" s="41"/>
      <c r="H817" s="40"/>
      <c r="I817" s="41"/>
      <c r="J817" s="41"/>
      <c r="L817" s="42"/>
      <c r="N817" s="42"/>
      <c r="O817" s="42"/>
      <c r="T817" s="44"/>
      <c r="U817" s="41"/>
      <c r="X817" s="140"/>
      <c r="Y817" s="159"/>
    </row>
    <row r="818" spans="6:25" s="43" customFormat="1" x14ac:dyDescent="0.25">
      <c r="F818" s="41"/>
      <c r="G818" s="41"/>
      <c r="H818" s="40"/>
      <c r="I818" s="41"/>
      <c r="J818" s="41"/>
      <c r="L818" s="42"/>
      <c r="N818" s="42"/>
      <c r="O818" s="42"/>
      <c r="T818" s="44"/>
      <c r="U818" s="41"/>
      <c r="X818" s="140"/>
      <c r="Y818" s="159"/>
    </row>
    <row r="819" spans="6:25" s="43" customFormat="1" x14ac:dyDescent="0.25">
      <c r="F819" s="41"/>
      <c r="G819" s="41"/>
      <c r="H819" s="40"/>
      <c r="I819" s="41"/>
      <c r="J819" s="41"/>
      <c r="L819" s="42"/>
      <c r="N819" s="42"/>
      <c r="O819" s="42"/>
      <c r="T819" s="44"/>
      <c r="U819" s="41"/>
      <c r="X819" s="140"/>
      <c r="Y819" s="159"/>
    </row>
    <row r="820" spans="6:25" s="43" customFormat="1" x14ac:dyDescent="0.25">
      <c r="F820" s="41"/>
      <c r="G820" s="41"/>
      <c r="H820" s="40"/>
      <c r="I820" s="41"/>
      <c r="J820" s="41"/>
      <c r="L820" s="42"/>
      <c r="N820" s="42"/>
      <c r="O820" s="42"/>
      <c r="T820" s="44"/>
      <c r="U820" s="41"/>
      <c r="X820" s="140"/>
      <c r="Y820" s="159"/>
    </row>
    <row r="821" spans="6:25" s="43" customFormat="1" x14ac:dyDescent="0.25">
      <c r="F821" s="41"/>
      <c r="G821" s="41"/>
      <c r="H821" s="40"/>
      <c r="I821" s="41"/>
      <c r="J821" s="41"/>
      <c r="L821" s="42"/>
      <c r="N821" s="42"/>
      <c r="O821" s="42"/>
      <c r="T821" s="44"/>
      <c r="U821" s="41"/>
      <c r="X821" s="140"/>
      <c r="Y821" s="159"/>
    </row>
    <row r="822" spans="6:25" s="43" customFormat="1" x14ac:dyDescent="0.25">
      <c r="F822" s="41"/>
      <c r="G822" s="41"/>
      <c r="H822" s="40"/>
      <c r="I822" s="41"/>
      <c r="J822" s="41"/>
      <c r="L822" s="42"/>
      <c r="N822" s="42"/>
      <c r="O822" s="42"/>
      <c r="T822" s="44"/>
      <c r="U822" s="41"/>
      <c r="X822" s="140"/>
      <c r="Y822" s="159"/>
    </row>
    <row r="823" spans="6:25" s="43" customFormat="1" x14ac:dyDescent="0.25">
      <c r="F823" s="41"/>
      <c r="G823" s="41"/>
      <c r="H823" s="40"/>
      <c r="I823" s="41"/>
      <c r="J823" s="41"/>
      <c r="L823" s="42"/>
      <c r="N823" s="42"/>
      <c r="O823" s="42"/>
      <c r="T823" s="44"/>
      <c r="U823" s="41"/>
      <c r="X823" s="140"/>
      <c r="Y823" s="159"/>
    </row>
    <row r="824" spans="6:25" s="43" customFormat="1" x14ac:dyDescent="0.25">
      <c r="F824" s="41"/>
      <c r="G824" s="41"/>
      <c r="H824" s="40"/>
      <c r="I824" s="41"/>
      <c r="J824" s="41"/>
      <c r="L824" s="42"/>
      <c r="N824" s="42"/>
      <c r="O824" s="42"/>
      <c r="T824" s="44"/>
      <c r="U824" s="41"/>
      <c r="X824" s="140"/>
      <c r="Y824" s="159"/>
    </row>
    <row r="825" spans="6:25" s="43" customFormat="1" x14ac:dyDescent="0.25">
      <c r="F825" s="41"/>
      <c r="G825" s="41"/>
      <c r="H825" s="40"/>
      <c r="I825" s="41"/>
      <c r="J825" s="41"/>
      <c r="L825" s="42"/>
      <c r="N825" s="42"/>
      <c r="O825" s="42"/>
      <c r="T825" s="44"/>
      <c r="U825" s="41"/>
      <c r="X825" s="140"/>
      <c r="Y825" s="159"/>
    </row>
    <row r="826" spans="6:25" s="43" customFormat="1" x14ac:dyDescent="0.25">
      <c r="F826" s="41"/>
      <c r="G826" s="41"/>
      <c r="H826" s="40"/>
      <c r="I826" s="41"/>
      <c r="J826" s="41"/>
      <c r="L826" s="42"/>
      <c r="N826" s="42"/>
      <c r="O826" s="42"/>
      <c r="T826" s="44"/>
      <c r="U826" s="41"/>
      <c r="X826" s="140"/>
      <c r="Y826" s="159"/>
    </row>
    <row r="827" spans="6:25" s="43" customFormat="1" x14ac:dyDescent="0.25">
      <c r="F827" s="41"/>
      <c r="G827" s="41"/>
      <c r="H827" s="40"/>
      <c r="I827" s="41"/>
      <c r="J827" s="41"/>
      <c r="L827" s="42"/>
      <c r="N827" s="42"/>
      <c r="O827" s="42"/>
      <c r="T827" s="44"/>
      <c r="U827" s="41"/>
      <c r="X827" s="140"/>
      <c r="Y827" s="159"/>
    </row>
    <row r="828" spans="6:25" s="43" customFormat="1" x14ac:dyDescent="0.25">
      <c r="F828" s="41"/>
      <c r="G828" s="41"/>
      <c r="H828" s="40"/>
      <c r="I828" s="41"/>
      <c r="J828" s="41"/>
      <c r="L828" s="42"/>
      <c r="N828" s="42"/>
      <c r="O828" s="42"/>
      <c r="T828" s="44"/>
      <c r="U828" s="41"/>
      <c r="X828" s="140"/>
      <c r="Y828" s="159"/>
    </row>
    <row r="829" spans="6:25" s="43" customFormat="1" x14ac:dyDescent="0.25">
      <c r="F829" s="41"/>
      <c r="G829" s="41"/>
      <c r="H829" s="40"/>
      <c r="I829" s="41"/>
      <c r="J829" s="41"/>
      <c r="L829" s="42"/>
      <c r="N829" s="42"/>
      <c r="O829" s="42"/>
      <c r="T829" s="44"/>
      <c r="U829" s="41"/>
      <c r="X829" s="140"/>
      <c r="Y829" s="159"/>
    </row>
    <row r="830" spans="6:25" s="43" customFormat="1" x14ac:dyDescent="0.25">
      <c r="F830" s="41"/>
      <c r="G830" s="41"/>
      <c r="H830" s="40"/>
      <c r="I830" s="41"/>
      <c r="J830" s="41"/>
      <c r="L830" s="42"/>
      <c r="N830" s="42"/>
      <c r="O830" s="42"/>
      <c r="T830" s="44"/>
      <c r="U830" s="41"/>
      <c r="X830" s="140"/>
      <c r="Y830" s="159"/>
    </row>
    <row r="831" spans="6:25" s="43" customFormat="1" x14ac:dyDescent="0.25">
      <c r="F831" s="41"/>
      <c r="G831" s="41"/>
      <c r="H831" s="40"/>
      <c r="I831" s="41"/>
      <c r="J831" s="41"/>
      <c r="L831" s="42"/>
      <c r="N831" s="42"/>
      <c r="O831" s="42"/>
      <c r="T831" s="44"/>
      <c r="U831" s="41"/>
      <c r="X831" s="140"/>
      <c r="Y831" s="159"/>
    </row>
    <row r="832" spans="6:25" s="43" customFormat="1" x14ac:dyDescent="0.25">
      <c r="F832" s="41"/>
      <c r="G832" s="41"/>
      <c r="H832" s="40"/>
      <c r="I832" s="41"/>
      <c r="J832" s="41"/>
      <c r="L832" s="42"/>
      <c r="N832" s="42"/>
      <c r="O832" s="42"/>
      <c r="T832" s="44"/>
      <c r="U832" s="41"/>
      <c r="X832" s="140"/>
      <c r="Y832" s="159"/>
    </row>
    <row r="833" spans="6:25" s="43" customFormat="1" x14ac:dyDescent="0.25">
      <c r="F833" s="41"/>
      <c r="G833" s="41"/>
      <c r="H833" s="40"/>
      <c r="I833" s="41"/>
      <c r="J833" s="41"/>
      <c r="L833" s="42"/>
      <c r="N833" s="42"/>
      <c r="O833" s="42"/>
      <c r="T833" s="44"/>
      <c r="U833" s="41"/>
      <c r="X833" s="140"/>
      <c r="Y833" s="159"/>
    </row>
    <row r="834" spans="6:25" s="43" customFormat="1" x14ac:dyDescent="0.25">
      <c r="F834" s="41"/>
      <c r="G834" s="41"/>
      <c r="H834" s="40"/>
      <c r="I834" s="41"/>
      <c r="J834" s="41"/>
      <c r="L834" s="42"/>
      <c r="N834" s="42"/>
      <c r="O834" s="42"/>
      <c r="T834" s="44"/>
      <c r="U834" s="41"/>
      <c r="X834" s="140"/>
      <c r="Y834" s="159"/>
    </row>
    <row r="835" spans="6:25" s="43" customFormat="1" x14ac:dyDescent="0.25">
      <c r="F835" s="41"/>
      <c r="G835" s="41"/>
      <c r="H835" s="40"/>
      <c r="I835" s="41"/>
      <c r="J835" s="41"/>
      <c r="L835" s="42"/>
      <c r="N835" s="42"/>
      <c r="O835" s="42"/>
      <c r="T835" s="44"/>
      <c r="U835" s="41"/>
      <c r="X835" s="140"/>
      <c r="Y835" s="159"/>
    </row>
    <row r="836" spans="6:25" s="43" customFormat="1" x14ac:dyDescent="0.25">
      <c r="F836" s="41"/>
      <c r="G836" s="41"/>
      <c r="H836" s="40"/>
      <c r="I836" s="41"/>
      <c r="J836" s="41"/>
      <c r="L836" s="42"/>
      <c r="N836" s="42"/>
      <c r="O836" s="42"/>
      <c r="T836" s="44"/>
      <c r="U836" s="41"/>
      <c r="X836" s="140"/>
      <c r="Y836" s="159"/>
    </row>
    <row r="837" spans="6:25" s="43" customFormat="1" x14ac:dyDescent="0.25">
      <c r="F837" s="41"/>
      <c r="G837" s="41"/>
      <c r="H837" s="40"/>
      <c r="I837" s="41"/>
      <c r="J837" s="41"/>
      <c r="L837" s="42"/>
      <c r="N837" s="42"/>
      <c r="O837" s="42"/>
      <c r="T837" s="44"/>
      <c r="U837" s="41"/>
      <c r="X837" s="140"/>
      <c r="Y837" s="159"/>
    </row>
    <row r="838" spans="6:25" s="43" customFormat="1" x14ac:dyDescent="0.25">
      <c r="F838" s="41"/>
      <c r="G838" s="41"/>
      <c r="H838" s="40"/>
      <c r="I838" s="41"/>
      <c r="J838" s="41"/>
      <c r="L838" s="42"/>
      <c r="N838" s="42"/>
      <c r="O838" s="42"/>
      <c r="T838" s="44"/>
      <c r="U838" s="41"/>
      <c r="X838" s="140"/>
      <c r="Y838" s="159"/>
    </row>
    <row r="839" spans="6:25" s="43" customFormat="1" x14ac:dyDescent="0.25">
      <c r="F839" s="41"/>
      <c r="G839" s="41"/>
      <c r="H839" s="40"/>
      <c r="I839" s="41"/>
      <c r="J839" s="41"/>
      <c r="L839" s="42"/>
      <c r="N839" s="42"/>
      <c r="O839" s="42"/>
      <c r="T839" s="44"/>
      <c r="U839" s="41"/>
      <c r="X839" s="140"/>
      <c r="Y839" s="159"/>
    </row>
    <row r="840" spans="6:25" s="43" customFormat="1" x14ac:dyDescent="0.25">
      <c r="F840" s="41"/>
      <c r="G840" s="41"/>
      <c r="H840" s="40"/>
      <c r="I840" s="41"/>
      <c r="J840" s="41"/>
      <c r="L840" s="42"/>
      <c r="N840" s="42"/>
      <c r="O840" s="42"/>
      <c r="T840" s="44"/>
      <c r="U840" s="41"/>
      <c r="X840" s="140"/>
      <c r="Y840" s="159"/>
    </row>
    <row r="841" spans="6:25" s="43" customFormat="1" x14ac:dyDescent="0.25">
      <c r="F841" s="41"/>
      <c r="G841" s="41"/>
      <c r="H841" s="40"/>
      <c r="I841" s="41"/>
      <c r="J841" s="41"/>
      <c r="L841" s="42"/>
      <c r="N841" s="42"/>
      <c r="O841" s="42"/>
      <c r="T841" s="44"/>
      <c r="U841" s="41"/>
      <c r="X841" s="140"/>
      <c r="Y841" s="159"/>
    </row>
    <row r="842" spans="6:25" s="43" customFormat="1" x14ac:dyDescent="0.25">
      <c r="F842" s="41"/>
      <c r="G842" s="41"/>
      <c r="H842" s="40"/>
      <c r="I842" s="41"/>
      <c r="J842" s="41"/>
      <c r="L842" s="42"/>
      <c r="N842" s="42"/>
      <c r="O842" s="42"/>
      <c r="T842" s="44"/>
      <c r="U842" s="41"/>
      <c r="X842" s="140"/>
      <c r="Y842" s="159"/>
    </row>
    <row r="843" spans="6:25" s="43" customFormat="1" x14ac:dyDescent="0.25">
      <c r="F843" s="41"/>
      <c r="G843" s="41"/>
      <c r="H843" s="40"/>
      <c r="I843" s="41"/>
      <c r="J843" s="41"/>
      <c r="L843" s="42"/>
      <c r="N843" s="42"/>
      <c r="O843" s="42"/>
      <c r="T843" s="44"/>
      <c r="U843" s="41"/>
      <c r="X843" s="140"/>
      <c r="Y843" s="159"/>
    </row>
    <row r="844" spans="6:25" s="43" customFormat="1" x14ac:dyDescent="0.25">
      <c r="F844" s="41"/>
      <c r="G844" s="41"/>
      <c r="H844" s="40"/>
      <c r="I844" s="41"/>
      <c r="J844" s="41"/>
      <c r="L844" s="42"/>
      <c r="N844" s="42"/>
      <c r="O844" s="42"/>
      <c r="T844" s="44"/>
      <c r="U844" s="41"/>
      <c r="X844" s="140"/>
      <c r="Y844" s="159"/>
    </row>
    <row r="845" spans="6:25" s="43" customFormat="1" x14ac:dyDescent="0.25">
      <c r="F845" s="41"/>
      <c r="G845" s="41"/>
      <c r="H845" s="40"/>
      <c r="I845" s="41"/>
      <c r="J845" s="41"/>
      <c r="L845" s="42"/>
      <c r="N845" s="42"/>
      <c r="O845" s="42"/>
      <c r="T845" s="44"/>
      <c r="U845" s="41"/>
      <c r="X845" s="140"/>
      <c r="Y845" s="159"/>
    </row>
    <row r="846" spans="6:25" s="43" customFormat="1" x14ac:dyDescent="0.25">
      <c r="F846" s="41"/>
      <c r="G846" s="41"/>
      <c r="H846" s="40"/>
      <c r="I846" s="41"/>
      <c r="J846" s="41"/>
      <c r="L846" s="42"/>
      <c r="N846" s="42"/>
      <c r="O846" s="42"/>
      <c r="T846" s="44"/>
      <c r="U846" s="41"/>
      <c r="X846" s="140"/>
      <c r="Y846" s="159"/>
    </row>
    <row r="847" spans="6:25" s="43" customFormat="1" x14ac:dyDescent="0.25">
      <c r="F847" s="41"/>
      <c r="G847" s="41"/>
      <c r="H847" s="40"/>
      <c r="I847" s="41"/>
      <c r="J847" s="41"/>
      <c r="L847" s="42"/>
      <c r="N847" s="42"/>
      <c r="O847" s="42"/>
      <c r="T847" s="44"/>
      <c r="U847" s="41"/>
      <c r="X847" s="140"/>
      <c r="Y847" s="159"/>
    </row>
    <row r="848" spans="6:25" s="43" customFormat="1" x14ac:dyDescent="0.25">
      <c r="F848" s="41"/>
      <c r="G848" s="41"/>
      <c r="H848" s="40"/>
      <c r="I848" s="41"/>
      <c r="J848" s="41"/>
      <c r="L848" s="42"/>
      <c r="N848" s="42"/>
      <c r="O848" s="42"/>
      <c r="T848" s="44"/>
      <c r="U848" s="41"/>
      <c r="X848" s="140"/>
      <c r="Y848" s="159"/>
    </row>
    <row r="849" spans="6:25" s="43" customFormat="1" x14ac:dyDescent="0.25">
      <c r="F849" s="41"/>
      <c r="G849" s="41"/>
      <c r="H849" s="40"/>
      <c r="I849" s="41"/>
      <c r="J849" s="41"/>
      <c r="L849" s="42"/>
      <c r="N849" s="42"/>
      <c r="O849" s="42"/>
      <c r="T849" s="44"/>
      <c r="U849" s="41"/>
      <c r="X849" s="140"/>
      <c r="Y849" s="159"/>
    </row>
    <row r="850" spans="6:25" s="43" customFormat="1" x14ac:dyDescent="0.25">
      <c r="F850" s="41"/>
      <c r="G850" s="41"/>
      <c r="H850" s="40"/>
      <c r="I850" s="41"/>
      <c r="J850" s="41"/>
      <c r="L850" s="42"/>
      <c r="N850" s="42"/>
      <c r="O850" s="42"/>
      <c r="T850" s="44"/>
      <c r="U850" s="41"/>
      <c r="X850" s="140"/>
      <c r="Y850" s="159"/>
    </row>
    <row r="851" spans="6:25" s="43" customFormat="1" x14ac:dyDescent="0.25">
      <c r="F851" s="41"/>
      <c r="G851" s="41"/>
      <c r="H851" s="40"/>
      <c r="I851" s="41"/>
      <c r="J851" s="41"/>
      <c r="L851" s="42"/>
      <c r="N851" s="42"/>
      <c r="O851" s="42"/>
      <c r="T851" s="44"/>
      <c r="U851" s="41"/>
      <c r="X851" s="140"/>
      <c r="Y851" s="159"/>
    </row>
    <row r="852" spans="6:25" s="43" customFormat="1" x14ac:dyDescent="0.25">
      <c r="F852" s="41"/>
      <c r="G852" s="41"/>
      <c r="H852" s="40"/>
      <c r="I852" s="41"/>
      <c r="J852" s="41"/>
      <c r="L852" s="42"/>
      <c r="N852" s="42"/>
      <c r="O852" s="42"/>
      <c r="T852" s="44"/>
      <c r="U852" s="41"/>
      <c r="X852" s="140"/>
      <c r="Y852" s="159"/>
    </row>
    <row r="853" spans="6:25" s="43" customFormat="1" x14ac:dyDescent="0.25">
      <c r="F853" s="41"/>
      <c r="G853" s="41"/>
      <c r="H853" s="40"/>
      <c r="I853" s="41"/>
      <c r="J853" s="41"/>
      <c r="L853" s="42"/>
      <c r="N853" s="42"/>
      <c r="O853" s="42"/>
      <c r="T853" s="44"/>
      <c r="U853" s="41"/>
      <c r="X853" s="140"/>
      <c r="Y853" s="159"/>
    </row>
    <row r="854" spans="6:25" s="43" customFormat="1" x14ac:dyDescent="0.25">
      <c r="F854" s="41"/>
      <c r="G854" s="41"/>
      <c r="H854" s="40"/>
      <c r="I854" s="41"/>
      <c r="J854" s="41"/>
      <c r="L854" s="42"/>
      <c r="N854" s="42"/>
      <c r="O854" s="42"/>
      <c r="T854" s="44"/>
      <c r="U854" s="41"/>
      <c r="X854" s="140"/>
      <c r="Y854" s="159"/>
    </row>
    <row r="855" spans="6:25" s="43" customFormat="1" x14ac:dyDescent="0.25">
      <c r="F855" s="41"/>
      <c r="G855" s="41"/>
      <c r="H855" s="40"/>
      <c r="I855" s="41"/>
      <c r="J855" s="41"/>
      <c r="L855" s="42"/>
      <c r="N855" s="42"/>
      <c r="O855" s="42"/>
      <c r="T855" s="44"/>
      <c r="U855" s="41"/>
      <c r="X855" s="140"/>
      <c r="Y855" s="159"/>
    </row>
    <row r="856" spans="6:25" s="43" customFormat="1" x14ac:dyDescent="0.25">
      <c r="F856" s="41"/>
      <c r="G856" s="41"/>
      <c r="H856" s="40"/>
      <c r="I856" s="41"/>
      <c r="J856" s="41"/>
      <c r="L856" s="42"/>
      <c r="N856" s="42"/>
      <c r="O856" s="42"/>
      <c r="T856" s="44"/>
      <c r="U856" s="41"/>
      <c r="X856" s="140"/>
      <c r="Y856" s="159"/>
    </row>
    <row r="857" spans="6:25" s="43" customFormat="1" x14ac:dyDescent="0.25">
      <c r="F857" s="41"/>
      <c r="G857" s="41"/>
      <c r="H857" s="40"/>
      <c r="I857" s="41"/>
      <c r="J857" s="41"/>
      <c r="L857" s="42"/>
      <c r="N857" s="42"/>
      <c r="O857" s="42"/>
      <c r="T857" s="44"/>
      <c r="U857" s="41"/>
      <c r="X857" s="140"/>
      <c r="Y857" s="159"/>
    </row>
    <row r="858" spans="6:25" s="43" customFormat="1" x14ac:dyDescent="0.25">
      <c r="F858" s="41"/>
      <c r="G858" s="41"/>
      <c r="H858" s="40"/>
      <c r="I858" s="41"/>
      <c r="J858" s="41"/>
      <c r="L858" s="42"/>
      <c r="N858" s="42"/>
      <c r="O858" s="42"/>
      <c r="T858" s="44"/>
      <c r="U858" s="41"/>
      <c r="X858" s="140"/>
      <c r="Y858" s="159"/>
    </row>
    <row r="859" spans="6:25" s="43" customFormat="1" x14ac:dyDescent="0.25">
      <c r="F859" s="41"/>
      <c r="G859" s="41"/>
      <c r="H859" s="40"/>
      <c r="I859" s="41"/>
      <c r="J859" s="41"/>
      <c r="L859" s="42"/>
      <c r="N859" s="42"/>
      <c r="O859" s="42"/>
      <c r="T859" s="44"/>
      <c r="U859" s="41"/>
      <c r="X859" s="140"/>
      <c r="Y859" s="159"/>
    </row>
    <row r="860" spans="6:25" s="43" customFormat="1" x14ac:dyDescent="0.25">
      <c r="F860" s="41"/>
      <c r="G860" s="41"/>
      <c r="H860" s="40"/>
      <c r="I860" s="41"/>
      <c r="J860" s="41"/>
      <c r="L860" s="42"/>
      <c r="N860" s="42"/>
      <c r="O860" s="42"/>
      <c r="T860" s="44"/>
      <c r="U860" s="41"/>
      <c r="X860" s="140"/>
      <c r="Y860" s="159"/>
    </row>
    <row r="861" spans="6:25" s="43" customFormat="1" x14ac:dyDescent="0.25">
      <c r="F861" s="41"/>
      <c r="G861" s="41"/>
      <c r="H861" s="40"/>
      <c r="I861" s="41"/>
      <c r="J861" s="41"/>
      <c r="L861" s="42"/>
      <c r="N861" s="42"/>
      <c r="O861" s="42"/>
      <c r="T861" s="44"/>
      <c r="U861" s="41"/>
      <c r="X861" s="140"/>
      <c r="Y861" s="159"/>
    </row>
    <row r="862" spans="6:25" s="43" customFormat="1" x14ac:dyDescent="0.25">
      <c r="F862" s="41"/>
      <c r="G862" s="41"/>
      <c r="H862" s="40"/>
      <c r="I862" s="41"/>
      <c r="J862" s="41"/>
      <c r="L862" s="42"/>
      <c r="N862" s="42"/>
      <c r="O862" s="42"/>
      <c r="T862" s="44"/>
      <c r="U862" s="41"/>
      <c r="X862" s="140"/>
      <c r="Y862" s="159"/>
    </row>
    <row r="863" spans="6:25" s="43" customFormat="1" x14ac:dyDescent="0.25">
      <c r="F863" s="41"/>
      <c r="G863" s="41"/>
      <c r="H863" s="40"/>
      <c r="I863" s="41"/>
      <c r="J863" s="41"/>
      <c r="L863" s="42"/>
      <c r="N863" s="42"/>
      <c r="O863" s="42"/>
      <c r="T863" s="44"/>
      <c r="U863" s="41"/>
      <c r="X863" s="140"/>
      <c r="Y863" s="159"/>
    </row>
    <row r="864" spans="6:25" s="43" customFormat="1" x14ac:dyDescent="0.25">
      <c r="F864" s="41"/>
      <c r="G864" s="41"/>
      <c r="H864" s="40"/>
      <c r="I864" s="41"/>
      <c r="J864" s="41"/>
      <c r="L864" s="42"/>
      <c r="N864" s="42"/>
      <c r="O864" s="42"/>
      <c r="T864" s="44"/>
      <c r="U864" s="41"/>
      <c r="X864" s="140"/>
      <c r="Y864" s="159"/>
    </row>
    <row r="865" spans="6:25" s="43" customFormat="1" x14ac:dyDescent="0.25">
      <c r="F865" s="41"/>
      <c r="G865" s="41"/>
      <c r="H865" s="40"/>
      <c r="I865" s="41"/>
      <c r="J865" s="41"/>
      <c r="L865" s="42"/>
      <c r="N865" s="42"/>
      <c r="O865" s="42"/>
      <c r="T865" s="44"/>
      <c r="U865" s="41"/>
      <c r="X865" s="140"/>
      <c r="Y865" s="159"/>
    </row>
    <row r="866" spans="6:25" s="43" customFormat="1" x14ac:dyDescent="0.25">
      <c r="F866" s="41"/>
      <c r="G866" s="41"/>
      <c r="H866" s="40"/>
      <c r="I866" s="41"/>
      <c r="J866" s="41"/>
      <c r="L866" s="42"/>
      <c r="N866" s="42"/>
      <c r="O866" s="42"/>
      <c r="T866" s="44"/>
      <c r="U866" s="41"/>
      <c r="X866" s="140"/>
      <c r="Y866" s="159"/>
    </row>
    <row r="867" spans="6:25" s="43" customFormat="1" x14ac:dyDescent="0.25">
      <c r="F867" s="41"/>
      <c r="G867" s="41"/>
      <c r="H867" s="40"/>
      <c r="I867" s="41"/>
      <c r="J867" s="41"/>
      <c r="L867" s="42"/>
      <c r="N867" s="42"/>
      <c r="O867" s="42"/>
      <c r="T867" s="44"/>
      <c r="U867" s="41"/>
      <c r="X867" s="140"/>
      <c r="Y867" s="159"/>
    </row>
    <row r="868" spans="6:25" s="43" customFormat="1" x14ac:dyDescent="0.25">
      <c r="F868" s="41"/>
      <c r="G868" s="41"/>
      <c r="H868" s="40"/>
      <c r="I868" s="41"/>
      <c r="J868" s="41"/>
      <c r="L868" s="42"/>
      <c r="N868" s="42"/>
      <c r="O868" s="42"/>
      <c r="T868" s="44"/>
      <c r="U868" s="41"/>
      <c r="X868" s="140"/>
      <c r="Y868" s="159"/>
    </row>
    <row r="869" spans="6:25" s="43" customFormat="1" x14ac:dyDescent="0.25">
      <c r="F869" s="41"/>
      <c r="G869" s="41"/>
      <c r="H869" s="40"/>
      <c r="I869" s="41"/>
      <c r="J869" s="41"/>
      <c r="L869" s="42"/>
      <c r="N869" s="42"/>
      <c r="O869" s="42"/>
      <c r="T869" s="44"/>
      <c r="U869" s="41"/>
      <c r="X869" s="140"/>
      <c r="Y869" s="159"/>
    </row>
    <row r="870" spans="6:25" s="43" customFormat="1" x14ac:dyDescent="0.25">
      <c r="F870" s="41"/>
      <c r="G870" s="41"/>
      <c r="H870" s="40"/>
      <c r="I870" s="41"/>
      <c r="J870" s="41"/>
      <c r="L870" s="42"/>
      <c r="N870" s="42"/>
      <c r="O870" s="42"/>
      <c r="T870" s="44"/>
      <c r="U870" s="41"/>
      <c r="X870" s="140"/>
      <c r="Y870" s="159"/>
    </row>
    <row r="871" spans="6:25" s="43" customFormat="1" x14ac:dyDescent="0.25">
      <c r="F871" s="41"/>
      <c r="G871" s="41"/>
      <c r="H871" s="40"/>
      <c r="I871" s="41"/>
      <c r="J871" s="41"/>
      <c r="L871" s="42"/>
      <c r="N871" s="42"/>
      <c r="O871" s="42"/>
      <c r="T871" s="44"/>
      <c r="U871" s="41"/>
      <c r="X871" s="140"/>
      <c r="Y871" s="159"/>
    </row>
    <row r="872" spans="6:25" s="43" customFormat="1" x14ac:dyDescent="0.25">
      <c r="F872" s="41"/>
      <c r="G872" s="41"/>
      <c r="H872" s="40"/>
      <c r="I872" s="41"/>
      <c r="J872" s="41"/>
      <c r="L872" s="42"/>
      <c r="N872" s="42"/>
      <c r="O872" s="42"/>
      <c r="T872" s="44"/>
      <c r="U872" s="41"/>
      <c r="X872" s="140"/>
      <c r="Y872" s="159"/>
    </row>
    <row r="873" spans="6:25" s="43" customFormat="1" x14ac:dyDescent="0.25">
      <c r="F873" s="41"/>
      <c r="G873" s="41"/>
      <c r="H873" s="40"/>
      <c r="I873" s="41"/>
      <c r="J873" s="41"/>
      <c r="L873" s="42"/>
      <c r="N873" s="42"/>
      <c r="O873" s="42"/>
      <c r="T873" s="44"/>
      <c r="U873" s="41"/>
      <c r="X873" s="140"/>
      <c r="Y873" s="159"/>
    </row>
    <row r="874" spans="6:25" s="43" customFormat="1" x14ac:dyDescent="0.25">
      <c r="F874" s="41"/>
      <c r="G874" s="41"/>
      <c r="H874" s="40"/>
      <c r="I874" s="41"/>
      <c r="J874" s="41"/>
      <c r="L874" s="42"/>
      <c r="N874" s="42"/>
      <c r="O874" s="42"/>
      <c r="T874" s="44"/>
      <c r="U874" s="41"/>
      <c r="X874" s="140"/>
      <c r="Y874" s="159"/>
    </row>
    <row r="875" spans="6:25" s="43" customFormat="1" x14ac:dyDescent="0.25">
      <c r="F875" s="41"/>
      <c r="G875" s="41"/>
      <c r="H875" s="40"/>
      <c r="I875" s="41"/>
      <c r="J875" s="41"/>
      <c r="L875" s="42"/>
      <c r="N875" s="42"/>
      <c r="O875" s="42"/>
      <c r="T875" s="44"/>
      <c r="U875" s="41"/>
      <c r="X875" s="140"/>
      <c r="Y875" s="159"/>
    </row>
    <row r="876" spans="6:25" s="43" customFormat="1" x14ac:dyDescent="0.25">
      <c r="F876" s="41"/>
      <c r="G876" s="41"/>
      <c r="H876" s="40"/>
      <c r="I876" s="41"/>
      <c r="J876" s="41"/>
      <c r="L876" s="42"/>
      <c r="N876" s="42"/>
      <c r="O876" s="42"/>
      <c r="T876" s="44"/>
      <c r="U876" s="41"/>
      <c r="X876" s="140"/>
      <c r="Y876" s="159"/>
    </row>
    <row r="877" spans="6:25" s="43" customFormat="1" x14ac:dyDescent="0.25">
      <c r="F877" s="41"/>
      <c r="G877" s="41"/>
      <c r="H877" s="40"/>
      <c r="I877" s="41"/>
      <c r="J877" s="41"/>
      <c r="L877" s="42"/>
      <c r="N877" s="42"/>
      <c r="O877" s="42"/>
      <c r="T877" s="44"/>
      <c r="U877" s="41"/>
      <c r="X877" s="140"/>
      <c r="Y877" s="159"/>
    </row>
    <row r="878" spans="6:25" s="43" customFormat="1" x14ac:dyDescent="0.25">
      <c r="F878" s="41"/>
      <c r="G878" s="41"/>
      <c r="H878" s="40"/>
      <c r="I878" s="41"/>
      <c r="J878" s="41"/>
      <c r="L878" s="42"/>
      <c r="N878" s="42"/>
      <c r="O878" s="42"/>
      <c r="T878" s="44"/>
      <c r="U878" s="41"/>
      <c r="X878" s="140"/>
      <c r="Y878" s="159"/>
    </row>
    <row r="879" spans="6:25" s="43" customFormat="1" x14ac:dyDescent="0.25">
      <c r="F879" s="41"/>
      <c r="G879" s="41"/>
      <c r="H879" s="40"/>
      <c r="I879" s="41"/>
      <c r="J879" s="41"/>
      <c r="L879" s="42"/>
      <c r="N879" s="42"/>
      <c r="O879" s="42"/>
      <c r="T879" s="44"/>
      <c r="U879" s="41"/>
      <c r="X879" s="140"/>
      <c r="Y879" s="159"/>
    </row>
    <row r="880" spans="6:25" s="43" customFormat="1" x14ac:dyDescent="0.25">
      <c r="F880" s="41"/>
      <c r="G880" s="41"/>
      <c r="H880" s="40"/>
      <c r="I880" s="41"/>
      <c r="J880" s="41"/>
      <c r="L880" s="42"/>
      <c r="N880" s="42"/>
      <c r="O880" s="42"/>
      <c r="T880" s="44"/>
      <c r="U880" s="41"/>
      <c r="X880" s="140"/>
      <c r="Y880" s="159"/>
    </row>
    <row r="881" spans="6:25" s="43" customFormat="1" x14ac:dyDescent="0.25">
      <c r="F881" s="41"/>
      <c r="G881" s="41"/>
      <c r="H881" s="40"/>
      <c r="I881" s="41"/>
      <c r="J881" s="41"/>
      <c r="L881" s="42"/>
      <c r="N881" s="42"/>
      <c r="O881" s="42"/>
      <c r="T881" s="44"/>
      <c r="U881" s="41"/>
      <c r="X881" s="140"/>
      <c r="Y881" s="159"/>
    </row>
    <row r="882" spans="6:25" s="43" customFormat="1" x14ac:dyDescent="0.25">
      <c r="F882" s="41"/>
      <c r="G882" s="41"/>
      <c r="H882" s="40"/>
      <c r="I882" s="41"/>
      <c r="J882" s="41"/>
      <c r="L882" s="42"/>
      <c r="N882" s="42"/>
      <c r="O882" s="42"/>
      <c r="T882" s="44"/>
      <c r="U882" s="41"/>
      <c r="X882" s="140"/>
      <c r="Y882" s="159"/>
    </row>
    <row r="883" spans="6:25" s="43" customFormat="1" x14ac:dyDescent="0.25">
      <c r="F883" s="41"/>
      <c r="G883" s="41"/>
      <c r="H883" s="40"/>
      <c r="I883" s="41"/>
      <c r="J883" s="41"/>
      <c r="L883" s="42"/>
      <c r="N883" s="42"/>
      <c r="O883" s="42"/>
      <c r="T883" s="44"/>
      <c r="U883" s="41"/>
      <c r="X883" s="140"/>
      <c r="Y883" s="159"/>
    </row>
    <row r="884" spans="6:25" s="43" customFormat="1" x14ac:dyDescent="0.25">
      <c r="F884" s="41"/>
      <c r="G884" s="41"/>
      <c r="H884" s="40"/>
      <c r="I884" s="41"/>
      <c r="J884" s="41"/>
      <c r="L884" s="42"/>
      <c r="N884" s="42"/>
      <c r="O884" s="42"/>
      <c r="T884" s="44"/>
      <c r="U884" s="41"/>
      <c r="X884" s="140"/>
      <c r="Y884" s="159"/>
    </row>
    <row r="885" spans="6:25" s="43" customFormat="1" x14ac:dyDescent="0.25">
      <c r="F885" s="41"/>
      <c r="G885" s="41"/>
      <c r="H885" s="40"/>
      <c r="I885" s="41"/>
      <c r="J885" s="41"/>
      <c r="L885" s="42"/>
      <c r="N885" s="42"/>
      <c r="O885" s="42"/>
      <c r="T885" s="44"/>
      <c r="U885" s="41"/>
      <c r="X885" s="140"/>
      <c r="Y885" s="159"/>
    </row>
    <row r="886" spans="6:25" s="43" customFormat="1" x14ac:dyDescent="0.25">
      <c r="F886" s="41"/>
      <c r="G886" s="41"/>
      <c r="H886" s="40"/>
      <c r="I886" s="41"/>
      <c r="J886" s="41"/>
      <c r="L886" s="42"/>
      <c r="N886" s="42"/>
      <c r="O886" s="42"/>
      <c r="T886" s="44"/>
      <c r="U886" s="41"/>
      <c r="X886" s="140"/>
      <c r="Y886" s="159"/>
    </row>
    <row r="887" spans="6:25" s="43" customFormat="1" x14ac:dyDescent="0.25">
      <c r="F887" s="41"/>
      <c r="G887" s="41"/>
      <c r="H887" s="40"/>
      <c r="I887" s="41"/>
      <c r="J887" s="41"/>
      <c r="L887" s="42"/>
      <c r="N887" s="42"/>
      <c r="O887" s="42"/>
      <c r="T887" s="44"/>
      <c r="U887" s="41"/>
      <c r="X887" s="140"/>
      <c r="Y887" s="159"/>
    </row>
    <row r="888" spans="6:25" s="43" customFormat="1" x14ac:dyDescent="0.25">
      <c r="F888" s="41"/>
      <c r="G888" s="41"/>
      <c r="H888" s="40"/>
      <c r="I888" s="41"/>
      <c r="J888" s="41"/>
      <c r="L888" s="42"/>
      <c r="N888" s="42"/>
      <c r="O888" s="42"/>
      <c r="T888" s="44"/>
      <c r="U888" s="41"/>
      <c r="X888" s="140"/>
      <c r="Y888" s="159"/>
    </row>
    <row r="889" spans="6:25" s="43" customFormat="1" x14ac:dyDescent="0.25">
      <c r="F889" s="41"/>
      <c r="G889" s="41"/>
      <c r="H889" s="40"/>
      <c r="I889" s="41"/>
      <c r="J889" s="41"/>
      <c r="L889" s="42"/>
      <c r="N889" s="42"/>
      <c r="O889" s="42"/>
      <c r="T889" s="44"/>
      <c r="U889" s="41"/>
      <c r="X889" s="140"/>
      <c r="Y889" s="159"/>
    </row>
    <row r="890" spans="6:25" s="43" customFormat="1" x14ac:dyDescent="0.25">
      <c r="F890" s="41"/>
      <c r="G890" s="41"/>
      <c r="H890" s="40"/>
      <c r="I890" s="41"/>
      <c r="J890" s="41"/>
      <c r="L890" s="42"/>
      <c r="N890" s="42"/>
      <c r="O890" s="42"/>
      <c r="T890" s="44"/>
      <c r="U890" s="41"/>
      <c r="X890" s="140"/>
      <c r="Y890" s="159"/>
    </row>
    <row r="891" spans="6:25" s="43" customFormat="1" x14ac:dyDescent="0.25">
      <c r="F891" s="41"/>
      <c r="G891" s="41"/>
      <c r="H891" s="40"/>
      <c r="I891" s="41"/>
      <c r="J891" s="41"/>
      <c r="L891" s="42"/>
      <c r="N891" s="42"/>
      <c r="O891" s="42"/>
      <c r="T891" s="44"/>
      <c r="U891" s="41"/>
      <c r="X891" s="140"/>
      <c r="Y891" s="159"/>
    </row>
    <row r="892" spans="6:25" s="43" customFormat="1" x14ac:dyDescent="0.25">
      <c r="F892" s="41"/>
      <c r="G892" s="41"/>
      <c r="H892" s="40"/>
      <c r="I892" s="41"/>
      <c r="J892" s="41"/>
      <c r="L892" s="42"/>
      <c r="N892" s="42"/>
      <c r="O892" s="42"/>
      <c r="T892" s="44"/>
      <c r="U892" s="41"/>
      <c r="X892" s="140"/>
      <c r="Y892" s="159"/>
    </row>
    <row r="893" spans="6:25" s="43" customFormat="1" x14ac:dyDescent="0.25">
      <c r="F893" s="41"/>
      <c r="G893" s="41"/>
      <c r="H893" s="40"/>
      <c r="I893" s="41"/>
      <c r="J893" s="41"/>
      <c r="L893" s="42"/>
      <c r="N893" s="42"/>
      <c r="O893" s="42"/>
      <c r="T893" s="44"/>
      <c r="U893" s="41"/>
      <c r="X893" s="140"/>
      <c r="Y893" s="159"/>
    </row>
    <row r="894" spans="6:25" s="43" customFormat="1" x14ac:dyDescent="0.25">
      <c r="F894" s="41"/>
      <c r="G894" s="41"/>
      <c r="H894" s="40"/>
      <c r="I894" s="41"/>
      <c r="J894" s="41"/>
      <c r="L894" s="42"/>
      <c r="N894" s="42"/>
      <c r="O894" s="42"/>
      <c r="T894" s="44"/>
      <c r="U894" s="41"/>
      <c r="X894" s="140"/>
      <c r="Y894" s="159"/>
    </row>
    <row r="895" spans="6:25" s="43" customFormat="1" x14ac:dyDescent="0.25">
      <c r="F895" s="41"/>
      <c r="G895" s="41"/>
      <c r="H895" s="40"/>
      <c r="I895" s="41"/>
      <c r="J895" s="41"/>
      <c r="L895" s="42"/>
      <c r="N895" s="42"/>
      <c r="O895" s="42"/>
      <c r="T895" s="44"/>
      <c r="U895" s="41"/>
      <c r="X895" s="140"/>
      <c r="Y895" s="159"/>
    </row>
    <row r="896" spans="6:25" s="43" customFormat="1" x14ac:dyDescent="0.25">
      <c r="F896" s="41"/>
      <c r="G896" s="41"/>
      <c r="H896" s="40"/>
      <c r="I896" s="41"/>
      <c r="J896" s="41"/>
      <c r="L896" s="42"/>
      <c r="N896" s="42"/>
      <c r="O896" s="42"/>
      <c r="T896" s="44"/>
      <c r="U896" s="41"/>
      <c r="X896" s="140"/>
      <c r="Y896" s="159"/>
    </row>
    <row r="897" spans="6:25" s="43" customFormat="1" x14ac:dyDescent="0.25">
      <c r="F897" s="41"/>
      <c r="G897" s="41"/>
      <c r="H897" s="40"/>
      <c r="I897" s="41"/>
      <c r="J897" s="41"/>
      <c r="L897" s="42"/>
      <c r="N897" s="42"/>
      <c r="O897" s="42"/>
      <c r="T897" s="44"/>
      <c r="U897" s="41"/>
      <c r="X897" s="140"/>
      <c r="Y897" s="159"/>
    </row>
    <row r="898" spans="6:25" s="43" customFormat="1" x14ac:dyDescent="0.25">
      <c r="F898" s="41"/>
      <c r="G898" s="41"/>
      <c r="H898" s="40"/>
      <c r="I898" s="41"/>
      <c r="J898" s="41"/>
      <c r="L898" s="42"/>
      <c r="N898" s="42"/>
      <c r="O898" s="42"/>
      <c r="T898" s="44"/>
      <c r="U898" s="41"/>
      <c r="X898" s="140"/>
      <c r="Y898" s="159"/>
    </row>
    <row r="899" spans="6:25" s="43" customFormat="1" x14ac:dyDescent="0.25">
      <c r="F899" s="41"/>
      <c r="G899" s="41"/>
      <c r="H899" s="40"/>
      <c r="I899" s="41"/>
      <c r="J899" s="41"/>
      <c r="L899" s="42"/>
      <c r="N899" s="42"/>
      <c r="O899" s="42"/>
      <c r="T899" s="44"/>
      <c r="U899" s="41"/>
      <c r="X899" s="140"/>
      <c r="Y899" s="159"/>
    </row>
    <row r="900" spans="6:25" s="43" customFormat="1" x14ac:dyDescent="0.25">
      <c r="F900" s="41"/>
      <c r="G900" s="41"/>
      <c r="H900" s="40"/>
      <c r="I900" s="41"/>
      <c r="J900" s="41"/>
      <c r="L900" s="42"/>
      <c r="N900" s="42"/>
      <c r="O900" s="42"/>
      <c r="T900" s="44"/>
      <c r="U900" s="41"/>
      <c r="X900" s="140"/>
      <c r="Y900" s="159"/>
    </row>
    <row r="901" spans="6:25" s="43" customFormat="1" x14ac:dyDescent="0.25">
      <c r="F901" s="41"/>
      <c r="G901" s="41"/>
      <c r="H901" s="40"/>
      <c r="I901" s="41"/>
      <c r="J901" s="41"/>
      <c r="L901" s="42"/>
      <c r="N901" s="42"/>
      <c r="O901" s="42"/>
      <c r="T901" s="44"/>
      <c r="U901" s="41"/>
      <c r="X901" s="140"/>
      <c r="Y901" s="159"/>
    </row>
    <row r="902" spans="6:25" s="43" customFormat="1" x14ac:dyDescent="0.25">
      <c r="F902" s="41"/>
      <c r="G902" s="41"/>
      <c r="H902" s="40"/>
      <c r="I902" s="41"/>
      <c r="J902" s="41"/>
      <c r="L902" s="42"/>
      <c r="N902" s="42"/>
      <c r="O902" s="42"/>
      <c r="T902" s="44"/>
      <c r="U902" s="41"/>
      <c r="X902" s="140"/>
      <c r="Y902" s="159"/>
    </row>
    <row r="903" spans="6:25" s="43" customFormat="1" x14ac:dyDescent="0.25">
      <c r="F903" s="41"/>
      <c r="G903" s="41"/>
      <c r="H903" s="40"/>
      <c r="I903" s="41"/>
      <c r="J903" s="41"/>
      <c r="L903" s="42"/>
      <c r="N903" s="42"/>
      <c r="O903" s="42"/>
      <c r="T903" s="44"/>
      <c r="U903" s="41"/>
      <c r="X903" s="140"/>
      <c r="Y903" s="159"/>
    </row>
    <row r="904" spans="6:25" s="43" customFormat="1" x14ac:dyDescent="0.25">
      <c r="F904" s="41"/>
      <c r="G904" s="41"/>
      <c r="H904" s="40"/>
      <c r="I904" s="41"/>
      <c r="J904" s="41"/>
      <c r="L904" s="42"/>
      <c r="N904" s="42"/>
      <c r="O904" s="42"/>
      <c r="T904" s="44"/>
      <c r="U904" s="41"/>
      <c r="X904" s="140"/>
      <c r="Y904" s="159"/>
    </row>
    <row r="905" spans="6:25" s="43" customFormat="1" x14ac:dyDescent="0.25">
      <c r="F905" s="41"/>
      <c r="G905" s="41"/>
      <c r="H905" s="40"/>
      <c r="I905" s="41"/>
      <c r="J905" s="41"/>
      <c r="L905" s="42"/>
      <c r="N905" s="42"/>
      <c r="O905" s="42"/>
      <c r="T905" s="44"/>
      <c r="U905" s="41"/>
      <c r="X905" s="140"/>
      <c r="Y905" s="159"/>
    </row>
    <row r="906" spans="6:25" s="43" customFormat="1" x14ac:dyDescent="0.25">
      <c r="F906" s="41"/>
      <c r="G906" s="41"/>
      <c r="H906" s="40"/>
      <c r="I906" s="41"/>
      <c r="J906" s="41"/>
      <c r="L906" s="42"/>
      <c r="N906" s="42"/>
      <c r="O906" s="42"/>
      <c r="T906" s="44"/>
      <c r="U906" s="41"/>
      <c r="X906" s="140"/>
      <c r="Y906" s="159"/>
    </row>
    <row r="907" spans="6:25" s="43" customFormat="1" x14ac:dyDescent="0.25">
      <c r="F907" s="41"/>
      <c r="G907" s="41"/>
      <c r="H907" s="40"/>
      <c r="I907" s="41"/>
      <c r="J907" s="41"/>
      <c r="L907" s="42"/>
      <c r="N907" s="42"/>
      <c r="O907" s="42"/>
      <c r="T907" s="44"/>
      <c r="U907" s="41"/>
      <c r="X907" s="140"/>
      <c r="Y907" s="159"/>
    </row>
    <row r="908" spans="6:25" s="43" customFormat="1" x14ac:dyDescent="0.25">
      <c r="F908" s="41"/>
      <c r="G908" s="41"/>
      <c r="H908" s="40"/>
      <c r="I908" s="41"/>
      <c r="J908" s="41"/>
      <c r="L908" s="42"/>
      <c r="N908" s="42"/>
      <c r="O908" s="42"/>
      <c r="T908" s="44"/>
      <c r="U908" s="41"/>
      <c r="X908" s="140"/>
      <c r="Y908" s="159"/>
    </row>
    <row r="909" spans="6:25" s="43" customFormat="1" x14ac:dyDescent="0.25">
      <c r="F909" s="41"/>
      <c r="G909" s="41"/>
      <c r="H909" s="40"/>
      <c r="I909" s="41"/>
      <c r="J909" s="41"/>
      <c r="L909" s="42"/>
      <c r="N909" s="42"/>
      <c r="O909" s="42"/>
      <c r="T909" s="44"/>
      <c r="U909" s="41"/>
      <c r="X909" s="140"/>
      <c r="Y909" s="159"/>
    </row>
    <row r="910" spans="6:25" s="43" customFormat="1" x14ac:dyDescent="0.25">
      <c r="F910" s="41"/>
      <c r="G910" s="41"/>
      <c r="H910" s="40"/>
      <c r="I910" s="41"/>
      <c r="J910" s="41"/>
      <c r="L910" s="42"/>
      <c r="N910" s="42"/>
      <c r="O910" s="42"/>
      <c r="T910" s="44"/>
      <c r="U910" s="41"/>
      <c r="X910" s="140"/>
      <c r="Y910" s="159"/>
    </row>
    <row r="911" spans="6:25" s="43" customFormat="1" x14ac:dyDescent="0.25">
      <c r="F911" s="41"/>
      <c r="G911" s="41"/>
      <c r="H911" s="40"/>
      <c r="I911" s="41"/>
      <c r="J911" s="41"/>
      <c r="L911" s="42"/>
      <c r="N911" s="42"/>
      <c r="O911" s="42"/>
      <c r="T911" s="44"/>
      <c r="U911" s="41"/>
      <c r="X911" s="140"/>
      <c r="Y911" s="159"/>
    </row>
    <row r="912" spans="6:25" s="43" customFormat="1" x14ac:dyDescent="0.25">
      <c r="F912" s="41"/>
      <c r="G912" s="41"/>
      <c r="H912" s="40"/>
      <c r="I912" s="41"/>
      <c r="J912" s="41"/>
      <c r="L912" s="42"/>
      <c r="N912" s="42"/>
      <c r="O912" s="42"/>
      <c r="T912" s="44"/>
      <c r="U912" s="41"/>
      <c r="X912" s="140"/>
      <c r="Y912" s="159"/>
    </row>
    <row r="913" spans="6:25" s="43" customFormat="1" x14ac:dyDescent="0.25">
      <c r="F913" s="41"/>
      <c r="G913" s="41"/>
      <c r="H913" s="40"/>
      <c r="I913" s="41"/>
      <c r="J913" s="41"/>
      <c r="L913" s="42"/>
      <c r="N913" s="42"/>
      <c r="O913" s="42"/>
      <c r="T913" s="44"/>
      <c r="U913" s="41"/>
      <c r="X913" s="140"/>
      <c r="Y913" s="159"/>
    </row>
    <row r="914" spans="6:25" s="43" customFormat="1" x14ac:dyDescent="0.25">
      <c r="F914" s="41"/>
      <c r="G914" s="41"/>
      <c r="H914" s="40"/>
      <c r="I914" s="41"/>
      <c r="J914" s="41"/>
      <c r="L914" s="42"/>
      <c r="N914" s="42"/>
      <c r="O914" s="42"/>
      <c r="T914" s="44"/>
      <c r="U914" s="41"/>
      <c r="X914" s="140"/>
      <c r="Y914" s="159"/>
    </row>
    <row r="915" spans="6:25" s="43" customFormat="1" x14ac:dyDescent="0.25">
      <c r="F915" s="41"/>
      <c r="G915" s="41"/>
      <c r="H915" s="40"/>
      <c r="I915" s="41"/>
      <c r="J915" s="41"/>
      <c r="L915" s="42"/>
      <c r="N915" s="42"/>
      <c r="O915" s="42"/>
      <c r="T915" s="44"/>
      <c r="U915" s="41"/>
      <c r="X915" s="140"/>
      <c r="Y915" s="159"/>
    </row>
    <row r="916" spans="6:25" s="43" customFormat="1" x14ac:dyDescent="0.25">
      <c r="F916" s="41"/>
      <c r="G916" s="41"/>
      <c r="H916" s="40"/>
      <c r="I916" s="41"/>
      <c r="J916" s="41"/>
      <c r="L916" s="42"/>
      <c r="N916" s="42"/>
      <c r="O916" s="42"/>
      <c r="T916" s="44"/>
      <c r="U916" s="41"/>
      <c r="X916" s="140"/>
      <c r="Y916" s="159"/>
    </row>
    <row r="917" spans="6:25" s="43" customFormat="1" x14ac:dyDescent="0.25">
      <c r="F917" s="41"/>
      <c r="G917" s="41"/>
      <c r="H917" s="40"/>
      <c r="I917" s="41"/>
      <c r="J917" s="41"/>
      <c r="L917" s="42"/>
      <c r="N917" s="42"/>
      <c r="O917" s="42"/>
      <c r="T917" s="44"/>
      <c r="U917" s="41"/>
      <c r="X917" s="140"/>
      <c r="Y917" s="159"/>
    </row>
    <row r="918" spans="6:25" s="43" customFormat="1" x14ac:dyDescent="0.25">
      <c r="F918" s="41"/>
      <c r="G918" s="41"/>
      <c r="H918" s="40"/>
      <c r="I918" s="41"/>
      <c r="J918" s="41"/>
      <c r="L918" s="42"/>
      <c r="N918" s="42"/>
      <c r="O918" s="42"/>
      <c r="T918" s="44"/>
      <c r="U918" s="41"/>
      <c r="X918" s="140"/>
      <c r="Y918" s="159"/>
    </row>
    <row r="919" spans="6:25" s="43" customFormat="1" x14ac:dyDescent="0.25">
      <c r="F919" s="41"/>
      <c r="G919" s="41"/>
      <c r="H919" s="40"/>
      <c r="I919" s="41"/>
      <c r="J919" s="41"/>
      <c r="L919" s="42"/>
      <c r="N919" s="42"/>
      <c r="O919" s="42"/>
      <c r="T919" s="44"/>
      <c r="U919" s="41"/>
      <c r="X919" s="140"/>
      <c r="Y919" s="159"/>
    </row>
    <row r="920" spans="6:25" s="43" customFormat="1" x14ac:dyDescent="0.25">
      <c r="F920" s="41"/>
      <c r="G920" s="41"/>
      <c r="H920" s="40"/>
      <c r="I920" s="41"/>
      <c r="J920" s="41"/>
      <c r="L920" s="42"/>
      <c r="N920" s="42"/>
      <c r="O920" s="42"/>
      <c r="T920" s="44"/>
      <c r="U920" s="41"/>
      <c r="X920" s="140"/>
      <c r="Y920" s="159"/>
    </row>
    <row r="921" spans="6:25" s="43" customFormat="1" x14ac:dyDescent="0.25">
      <c r="F921" s="41"/>
      <c r="G921" s="41"/>
      <c r="H921" s="40"/>
      <c r="I921" s="41"/>
      <c r="J921" s="41"/>
      <c r="L921" s="42"/>
      <c r="N921" s="42"/>
      <c r="O921" s="42"/>
      <c r="T921" s="44"/>
      <c r="U921" s="41"/>
      <c r="X921" s="140"/>
      <c r="Y921" s="159"/>
    </row>
    <row r="922" spans="6:25" s="43" customFormat="1" x14ac:dyDescent="0.25">
      <c r="F922" s="41"/>
      <c r="G922" s="41"/>
      <c r="H922" s="40"/>
      <c r="I922" s="41"/>
      <c r="J922" s="41"/>
      <c r="L922" s="42"/>
      <c r="N922" s="42"/>
      <c r="O922" s="42"/>
      <c r="T922" s="44"/>
      <c r="U922" s="41"/>
      <c r="X922" s="140"/>
      <c r="Y922" s="159"/>
    </row>
    <row r="923" spans="6:25" s="43" customFormat="1" x14ac:dyDescent="0.25">
      <c r="F923" s="41"/>
      <c r="G923" s="41"/>
      <c r="H923" s="40"/>
      <c r="I923" s="41"/>
      <c r="J923" s="41"/>
      <c r="L923" s="42"/>
      <c r="N923" s="42"/>
      <c r="O923" s="42"/>
      <c r="T923" s="44"/>
      <c r="U923" s="41"/>
      <c r="X923" s="140"/>
      <c r="Y923" s="159"/>
    </row>
    <row r="924" spans="6:25" s="43" customFormat="1" x14ac:dyDescent="0.25">
      <c r="F924" s="41"/>
      <c r="G924" s="41"/>
      <c r="H924" s="40"/>
      <c r="I924" s="41"/>
      <c r="J924" s="41"/>
      <c r="L924" s="42"/>
      <c r="N924" s="42"/>
      <c r="O924" s="42"/>
      <c r="T924" s="44"/>
      <c r="U924" s="41"/>
      <c r="X924" s="140"/>
      <c r="Y924" s="159"/>
    </row>
    <row r="925" spans="6:25" s="43" customFormat="1" x14ac:dyDescent="0.25">
      <c r="F925" s="41"/>
      <c r="G925" s="41"/>
      <c r="H925" s="40"/>
      <c r="I925" s="41"/>
      <c r="J925" s="41"/>
      <c r="L925" s="42"/>
      <c r="N925" s="42"/>
      <c r="O925" s="42"/>
      <c r="T925" s="44"/>
      <c r="U925" s="41"/>
      <c r="X925" s="140"/>
      <c r="Y925" s="159"/>
    </row>
    <row r="926" spans="6:25" s="43" customFormat="1" x14ac:dyDescent="0.25">
      <c r="F926" s="41"/>
      <c r="G926" s="41"/>
      <c r="H926" s="40"/>
      <c r="I926" s="41"/>
      <c r="J926" s="41"/>
      <c r="L926" s="42"/>
      <c r="N926" s="42"/>
      <c r="O926" s="42"/>
      <c r="T926" s="44"/>
      <c r="U926" s="41"/>
      <c r="X926" s="140"/>
      <c r="Y926" s="159"/>
    </row>
    <row r="927" spans="6:25" s="43" customFormat="1" x14ac:dyDescent="0.25">
      <c r="F927" s="41"/>
      <c r="G927" s="41"/>
      <c r="H927" s="40"/>
      <c r="I927" s="41"/>
      <c r="J927" s="41"/>
      <c r="L927" s="42"/>
      <c r="N927" s="42"/>
      <c r="O927" s="42"/>
      <c r="T927" s="44"/>
      <c r="U927" s="41"/>
      <c r="X927" s="140"/>
      <c r="Y927" s="159"/>
    </row>
    <row r="928" spans="6:25" s="43" customFormat="1" x14ac:dyDescent="0.25">
      <c r="F928" s="41"/>
      <c r="G928" s="41"/>
      <c r="H928" s="40"/>
      <c r="I928" s="41"/>
      <c r="J928" s="41"/>
      <c r="L928" s="42"/>
      <c r="N928" s="42"/>
      <c r="O928" s="42"/>
      <c r="T928" s="44"/>
      <c r="U928" s="41"/>
      <c r="X928" s="140"/>
      <c r="Y928" s="159"/>
    </row>
    <row r="929" spans="6:25" s="43" customFormat="1" x14ac:dyDescent="0.25">
      <c r="F929" s="41"/>
      <c r="G929" s="41"/>
      <c r="H929" s="40"/>
      <c r="I929" s="41"/>
      <c r="J929" s="41"/>
      <c r="L929" s="42"/>
      <c r="N929" s="42"/>
      <c r="O929" s="42"/>
      <c r="T929" s="44"/>
      <c r="U929" s="41"/>
      <c r="X929" s="140"/>
      <c r="Y929" s="159"/>
    </row>
    <row r="930" spans="6:25" s="43" customFormat="1" x14ac:dyDescent="0.25">
      <c r="F930" s="41"/>
      <c r="G930" s="41"/>
      <c r="H930" s="40"/>
      <c r="I930" s="41"/>
      <c r="J930" s="41"/>
      <c r="L930" s="42"/>
      <c r="N930" s="42"/>
      <c r="O930" s="42"/>
      <c r="T930" s="44"/>
      <c r="U930" s="41"/>
      <c r="X930" s="140"/>
      <c r="Y930" s="159"/>
    </row>
    <row r="931" spans="6:25" s="43" customFormat="1" x14ac:dyDescent="0.25">
      <c r="F931" s="41"/>
      <c r="G931" s="41"/>
      <c r="H931" s="40"/>
      <c r="I931" s="41"/>
      <c r="J931" s="41"/>
      <c r="L931" s="42"/>
      <c r="N931" s="42"/>
      <c r="O931" s="42"/>
      <c r="T931" s="44"/>
      <c r="U931" s="41"/>
      <c r="X931" s="140"/>
      <c r="Y931" s="159"/>
    </row>
    <row r="932" spans="6:25" s="43" customFormat="1" x14ac:dyDescent="0.25">
      <c r="F932" s="41"/>
      <c r="G932" s="41"/>
      <c r="H932" s="40"/>
      <c r="I932" s="41"/>
      <c r="J932" s="41"/>
      <c r="L932" s="42"/>
      <c r="N932" s="42"/>
      <c r="O932" s="42"/>
      <c r="T932" s="44"/>
      <c r="U932" s="41"/>
      <c r="X932" s="140"/>
      <c r="Y932" s="159"/>
    </row>
    <row r="933" spans="6:25" s="43" customFormat="1" x14ac:dyDescent="0.25">
      <c r="F933" s="41"/>
      <c r="G933" s="41"/>
      <c r="H933" s="40"/>
      <c r="I933" s="41"/>
      <c r="J933" s="41"/>
      <c r="L933" s="42"/>
      <c r="N933" s="42"/>
      <c r="O933" s="42"/>
      <c r="T933" s="44"/>
      <c r="U933" s="41"/>
      <c r="X933" s="140"/>
      <c r="Y933" s="159"/>
    </row>
    <row r="934" spans="6:25" s="43" customFormat="1" x14ac:dyDescent="0.25">
      <c r="F934" s="41"/>
      <c r="G934" s="41"/>
      <c r="H934" s="40"/>
      <c r="I934" s="41"/>
      <c r="J934" s="41"/>
      <c r="L934" s="42"/>
      <c r="N934" s="42"/>
      <c r="O934" s="42"/>
      <c r="T934" s="44"/>
      <c r="U934" s="41"/>
      <c r="X934" s="140"/>
      <c r="Y934" s="159"/>
    </row>
    <row r="935" spans="6:25" s="43" customFormat="1" x14ac:dyDescent="0.25">
      <c r="F935" s="41"/>
      <c r="G935" s="41"/>
      <c r="H935" s="40"/>
      <c r="I935" s="41"/>
      <c r="J935" s="41"/>
      <c r="L935" s="42"/>
      <c r="N935" s="42"/>
      <c r="O935" s="42"/>
      <c r="T935" s="44"/>
      <c r="U935" s="41"/>
      <c r="X935" s="140"/>
      <c r="Y935" s="159"/>
    </row>
    <row r="936" spans="6:25" s="43" customFormat="1" x14ac:dyDescent="0.25">
      <c r="F936" s="41"/>
      <c r="G936" s="41"/>
      <c r="H936" s="40"/>
      <c r="I936" s="41"/>
      <c r="J936" s="41"/>
      <c r="L936" s="42"/>
      <c r="N936" s="42"/>
      <c r="O936" s="42"/>
      <c r="T936" s="44"/>
      <c r="U936" s="41"/>
      <c r="X936" s="140"/>
      <c r="Y936" s="159"/>
    </row>
    <row r="937" spans="6:25" s="43" customFormat="1" x14ac:dyDescent="0.25">
      <c r="F937" s="41"/>
      <c r="G937" s="41"/>
      <c r="H937" s="40"/>
      <c r="I937" s="41"/>
      <c r="J937" s="41"/>
      <c r="L937" s="42"/>
      <c r="N937" s="42"/>
      <c r="O937" s="42"/>
      <c r="T937" s="44"/>
      <c r="U937" s="41"/>
      <c r="X937" s="140"/>
      <c r="Y937" s="159"/>
    </row>
    <row r="938" spans="6:25" s="43" customFormat="1" x14ac:dyDescent="0.25">
      <c r="F938" s="41"/>
      <c r="G938" s="41"/>
      <c r="H938" s="40"/>
      <c r="I938" s="41"/>
      <c r="J938" s="41"/>
      <c r="L938" s="42"/>
      <c r="N938" s="42"/>
      <c r="O938" s="42"/>
      <c r="T938" s="44"/>
      <c r="U938" s="41"/>
      <c r="X938" s="140"/>
      <c r="Y938" s="159"/>
    </row>
    <row r="939" spans="6:25" s="43" customFormat="1" x14ac:dyDescent="0.25">
      <c r="F939" s="41"/>
      <c r="G939" s="41"/>
      <c r="H939" s="40"/>
      <c r="I939" s="41"/>
      <c r="J939" s="41"/>
      <c r="L939" s="42"/>
      <c r="N939" s="42"/>
      <c r="O939" s="42"/>
      <c r="T939" s="44"/>
      <c r="U939" s="41"/>
      <c r="X939" s="140"/>
      <c r="Y939" s="159"/>
    </row>
    <row r="940" spans="6:25" s="43" customFormat="1" x14ac:dyDescent="0.25">
      <c r="F940" s="41"/>
      <c r="G940" s="41"/>
      <c r="H940" s="40"/>
      <c r="I940" s="41"/>
      <c r="J940" s="41"/>
      <c r="L940" s="42"/>
      <c r="N940" s="42"/>
      <c r="O940" s="42"/>
      <c r="T940" s="44"/>
      <c r="U940" s="41"/>
      <c r="X940" s="140"/>
      <c r="Y940" s="159"/>
    </row>
    <row r="941" spans="6:25" s="43" customFormat="1" x14ac:dyDescent="0.25">
      <c r="F941" s="41"/>
      <c r="G941" s="41"/>
      <c r="H941" s="40"/>
      <c r="I941" s="41"/>
      <c r="J941" s="41"/>
      <c r="L941" s="42"/>
      <c r="N941" s="42"/>
      <c r="O941" s="42"/>
      <c r="T941" s="44"/>
      <c r="U941" s="41"/>
      <c r="X941" s="140"/>
      <c r="Y941" s="159"/>
    </row>
    <row r="942" spans="6:25" s="43" customFormat="1" x14ac:dyDescent="0.25">
      <c r="F942" s="41"/>
      <c r="G942" s="41"/>
      <c r="H942" s="40"/>
      <c r="I942" s="41"/>
      <c r="J942" s="41"/>
      <c r="L942" s="42"/>
      <c r="N942" s="42"/>
      <c r="O942" s="42"/>
      <c r="T942" s="44"/>
      <c r="U942" s="41"/>
      <c r="X942" s="140"/>
      <c r="Y942" s="159"/>
    </row>
    <row r="943" spans="6:25" s="43" customFormat="1" x14ac:dyDescent="0.25">
      <c r="F943" s="41"/>
      <c r="G943" s="41"/>
      <c r="H943" s="40"/>
      <c r="I943" s="41"/>
      <c r="J943" s="41"/>
      <c r="L943" s="42"/>
      <c r="N943" s="42"/>
      <c r="O943" s="42"/>
      <c r="T943" s="44"/>
      <c r="U943" s="41"/>
      <c r="X943" s="140"/>
      <c r="Y943" s="159"/>
    </row>
    <row r="944" spans="6:25" s="43" customFormat="1" x14ac:dyDescent="0.25">
      <c r="F944" s="41"/>
      <c r="G944" s="41"/>
      <c r="H944" s="40"/>
      <c r="I944" s="41"/>
      <c r="J944" s="41"/>
      <c r="L944" s="42"/>
      <c r="N944" s="42"/>
      <c r="O944" s="42"/>
      <c r="T944" s="44"/>
      <c r="U944" s="41"/>
      <c r="X944" s="140"/>
      <c r="Y944" s="159"/>
    </row>
    <row r="945" spans="6:25" s="43" customFormat="1" x14ac:dyDescent="0.25">
      <c r="F945" s="41"/>
      <c r="G945" s="41"/>
      <c r="H945" s="40"/>
      <c r="I945" s="41"/>
      <c r="J945" s="41"/>
      <c r="L945" s="42"/>
      <c r="N945" s="42"/>
      <c r="O945" s="42"/>
      <c r="T945" s="44"/>
      <c r="U945" s="41"/>
      <c r="X945" s="140"/>
      <c r="Y945" s="159"/>
    </row>
    <row r="946" spans="6:25" s="43" customFormat="1" x14ac:dyDescent="0.25">
      <c r="F946" s="41"/>
      <c r="G946" s="41"/>
      <c r="H946" s="40"/>
      <c r="I946" s="41"/>
      <c r="J946" s="41"/>
      <c r="L946" s="42"/>
      <c r="N946" s="42"/>
      <c r="O946" s="42"/>
      <c r="T946" s="44"/>
      <c r="U946" s="41"/>
      <c r="X946" s="140"/>
      <c r="Y946" s="159"/>
    </row>
    <row r="947" spans="6:25" s="43" customFormat="1" x14ac:dyDescent="0.25">
      <c r="F947" s="41"/>
      <c r="G947" s="41"/>
      <c r="H947" s="40"/>
      <c r="I947" s="41"/>
      <c r="J947" s="41"/>
      <c r="L947" s="42"/>
      <c r="N947" s="42"/>
      <c r="O947" s="42"/>
      <c r="T947" s="44"/>
      <c r="U947" s="41"/>
      <c r="X947" s="140"/>
      <c r="Y947" s="159"/>
    </row>
    <row r="948" spans="6:25" s="43" customFormat="1" x14ac:dyDescent="0.25">
      <c r="F948" s="41"/>
      <c r="G948" s="41"/>
      <c r="H948" s="40"/>
      <c r="I948" s="41"/>
      <c r="J948" s="41"/>
      <c r="L948" s="42"/>
      <c r="N948" s="42"/>
      <c r="O948" s="42"/>
      <c r="T948" s="44"/>
      <c r="U948" s="41"/>
      <c r="X948" s="140"/>
      <c r="Y948" s="159"/>
    </row>
    <row r="949" spans="6:25" s="43" customFormat="1" x14ac:dyDescent="0.25">
      <c r="F949" s="41"/>
      <c r="G949" s="41"/>
      <c r="H949" s="40"/>
      <c r="I949" s="41"/>
      <c r="J949" s="41"/>
      <c r="L949" s="42"/>
      <c r="N949" s="42"/>
      <c r="O949" s="42"/>
      <c r="T949" s="44"/>
      <c r="U949" s="41"/>
      <c r="X949" s="140"/>
      <c r="Y949" s="159"/>
    </row>
    <row r="950" spans="6:25" s="43" customFormat="1" x14ac:dyDescent="0.25">
      <c r="F950" s="41"/>
      <c r="G950" s="41"/>
      <c r="H950" s="40"/>
      <c r="I950" s="41"/>
      <c r="J950" s="41"/>
      <c r="L950" s="42"/>
      <c r="N950" s="42"/>
      <c r="O950" s="42"/>
      <c r="T950" s="44"/>
      <c r="U950" s="41"/>
      <c r="X950" s="140"/>
      <c r="Y950" s="159"/>
    </row>
    <row r="951" spans="6:25" s="43" customFormat="1" x14ac:dyDescent="0.25">
      <c r="F951" s="41"/>
      <c r="G951" s="41"/>
      <c r="H951" s="40"/>
      <c r="I951" s="41"/>
      <c r="J951" s="41"/>
      <c r="L951" s="42"/>
      <c r="N951" s="42"/>
      <c r="O951" s="42"/>
      <c r="T951" s="44"/>
      <c r="U951" s="41"/>
      <c r="X951" s="140"/>
      <c r="Y951" s="159"/>
    </row>
    <row r="952" spans="6:25" s="43" customFormat="1" x14ac:dyDescent="0.25">
      <c r="F952" s="41"/>
      <c r="G952" s="41"/>
      <c r="H952" s="40"/>
      <c r="I952" s="41"/>
      <c r="J952" s="41"/>
      <c r="L952" s="42"/>
      <c r="N952" s="42"/>
      <c r="O952" s="42"/>
      <c r="T952" s="44"/>
      <c r="U952" s="41"/>
      <c r="X952" s="140"/>
      <c r="Y952" s="159"/>
    </row>
    <row r="953" spans="6:25" s="43" customFormat="1" x14ac:dyDescent="0.25">
      <c r="F953" s="41"/>
      <c r="G953" s="41"/>
      <c r="H953" s="40"/>
      <c r="I953" s="41"/>
      <c r="J953" s="41"/>
      <c r="L953" s="42"/>
      <c r="N953" s="42"/>
      <c r="O953" s="42"/>
      <c r="T953" s="44"/>
      <c r="U953" s="41"/>
      <c r="X953" s="140"/>
      <c r="Y953" s="159"/>
    </row>
    <row r="954" spans="6:25" s="43" customFormat="1" x14ac:dyDescent="0.25">
      <c r="F954" s="41"/>
      <c r="G954" s="41"/>
      <c r="H954" s="40"/>
      <c r="I954" s="41"/>
      <c r="J954" s="41"/>
      <c r="L954" s="42"/>
      <c r="N954" s="42"/>
      <c r="O954" s="42"/>
      <c r="T954" s="44"/>
      <c r="U954" s="41"/>
      <c r="X954" s="140"/>
      <c r="Y954" s="159"/>
    </row>
    <row r="955" spans="6:25" s="43" customFormat="1" x14ac:dyDescent="0.25">
      <c r="F955" s="41"/>
      <c r="G955" s="41"/>
      <c r="H955" s="40"/>
      <c r="I955" s="41"/>
      <c r="J955" s="41"/>
      <c r="L955" s="42"/>
      <c r="N955" s="42"/>
      <c r="O955" s="42"/>
      <c r="T955" s="44"/>
      <c r="U955" s="41"/>
      <c r="X955" s="140"/>
      <c r="Y955" s="159"/>
    </row>
    <row r="956" spans="6:25" s="43" customFormat="1" x14ac:dyDescent="0.25">
      <c r="F956" s="41"/>
      <c r="G956" s="41"/>
      <c r="H956" s="40"/>
      <c r="I956" s="41"/>
      <c r="J956" s="41"/>
      <c r="L956" s="42"/>
      <c r="N956" s="42"/>
      <c r="O956" s="42"/>
      <c r="T956" s="44"/>
      <c r="U956" s="41"/>
      <c r="X956" s="140"/>
      <c r="Y956" s="159"/>
    </row>
    <row r="957" spans="6:25" s="43" customFormat="1" x14ac:dyDescent="0.25">
      <c r="F957" s="41"/>
      <c r="G957" s="41"/>
      <c r="H957" s="40"/>
      <c r="I957" s="41"/>
      <c r="J957" s="41"/>
      <c r="L957" s="42"/>
      <c r="N957" s="42"/>
      <c r="O957" s="42"/>
      <c r="T957" s="44"/>
      <c r="U957" s="41"/>
      <c r="X957" s="140"/>
      <c r="Y957" s="159"/>
    </row>
    <row r="958" spans="6:25" s="43" customFormat="1" x14ac:dyDescent="0.25">
      <c r="F958" s="41"/>
      <c r="G958" s="41"/>
      <c r="H958" s="40"/>
      <c r="I958" s="41"/>
      <c r="J958" s="41"/>
      <c r="L958" s="42"/>
      <c r="N958" s="42"/>
      <c r="O958" s="42"/>
      <c r="T958" s="44"/>
      <c r="U958" s="41"/>
      <c r="X958" s="140"/>
      <c r="Y958" s="159"/>
    </row>
    <row r="959" spans="6:25" s="43" customFormat="1" x14ac:dyDescent="0.25">
      <c r="F959" s="41"/>
      <c r="G959" s="41"/>
      <c r="H959" s="40"/>
      <c r="I959" s="41"/>
      <c r="J959" s="41"/>
      <c r="L959" s="42"/>
      <c r="N959" s="42"/>
      <c r="O959" s="42"/>
      <c r="T959" s="44"/>
      <c r="U959" s="41"/>
      <c r="X959" s="140"/>
      <c r="Y959" s="159"/>
    </row>
    <row r="960" spans="6:25" s="43" customFormat="1" x14ac:dyDescent="0.25">
      <c r="F960" s="41"/>
      <c r="G960" s="41"/>
      <c r="H960" s="40"/>
      <c r="I960" s="41"/>
      <c r="J960" s="41"/>
      <c r="L960" s="42"/>
      <c r="N960" s="42"/>
      <c r="O960" s="42"/>
      <c r="T960" s="44"/>
      <c r="U960" s="41"/>
      <c r="X960" s="140"/>
      <c r="Y960" s="159"/>
    </row>
    <row r="961" spans="6:25" s="43" customFormat="1" x14ac:dyDescent="0.25">
      <c r="F961" s="41"/>
      <c r="G961" s="41"/>
      <c r="H961" s="40"/>
      <c r="I961" s="41"/>
      <c r="J961" s="41"/>
      <c r="L961" s="42"/>
      <c r="N961" s="42"/>
      <c r="O961" s="42"/>
      <c r="T961" s="44"/>
      <c r="U961" s="41"/>
      <c r="X961" s="140"/>
      <c r="Y961" s="159"/>
    </row>
    <row r="962" spans="6:25" s="43" customFormat="1" x14ac:dyDescent="0.25">
      <c r="F962" s="41"/>
      <c r="G962" s="41"/>
      <c r="H962" s="40"/>
      <c r="I962" s="41"/>
      <c r="J962" s="41"/>
      <c r="L962" s="42"/>
      <c r="N962" s="42"/>
      <c r="O962" s="42"/>
      <c r="T962" s="44"/>
      <c r="U962" s="41"/>
      <c r="X962" s="140"/>
      <c r="Y962" s="159"/>
    </row>
    <row r="963" spans="6:25" s="43" customFormat="1" x14ac:dyDescent="0.25">
      <c r="F963" s="41"/>
      <c r="G963" s="41"/>
      <c r="H963" s="40"/>
      <c r="I963" s="41"/>
      <c r="J963" s="41"/>
      <c r="L963" s="42"/>
      <c r="N963" s="42"/>
      <c r="O963" s="42"/>
      <c r="T963" s="44"/>
      <c r="U963" s="41"/>
      <c r="X963" s="140"/>
      <c r="Y963" s="159"/>
    </row>
    <row r="964" spans="6:25" s="43" customFormat="1" x14ac:dyDescent="0.25">
      <c r="F964" s="41"/>
      <c r="G964" s="41"/>
      <c r="H964" s="40"/>
      <c r="I964" s="41"/>
      <c r="J964" s="41"/>
      <c r="L964" s="42"/>
      <c r="N964" s="42"/>
      <c r="O964" s="42"/>
      <c r="T964" s="44"/>
      <c r="U964" s="41"/>
      <c r="X964" s="140"/>
      <c r="Y964" s="159"/>
    </row>
    <row r="965" spans="6:25" s="43" customFormat="1" x14ac:dyDescent="0.25">
      <c r="F965" s="41"/>
      <c r="G965" s="41"/>
      <c r="H965" s="40"/>
      <c r="I965" s="41"/>
      <c r="J965" s="41"/>
      <c r="L965" s="42"/>
      <c r="N965" s="42"/>
      <c r="O965" s="42"/>
      <c r="T965" s="44"/>
      <c r="U965" s="41"/>
      <c r="X965" s="140"/>
      <c r="Y965" s="159"/>
    </row>
    <row r="966" spans="6:25" s="43" customFormat="1" x14ac:dyDescent="0.25">
      <c r="F966" s="41"/>
      <c r="G966" s="41"/>
      <c r="H966" s="40"/>
      <c r="I966" s="41"/>
      <c r="J966" s="41"/>
      <c r="L966" s="42"/>
      <c r="N966" s="42"/>
      <c r="O966" s="42"/>
      <c r="T966" s="44"/>
      <c r="U966" s="41"/>
      <c r="X966" s="140"/>
      <c r="Y966" s="159"/>
    </row>
    <row r="967" spans="6:25" s="43" customFormat="1" x14ac:dyDescent="0.25">
      <c r="F967" s="41"/>
      <c r="G967" s="41"/>
      <c r="H967" s="40"/>
      <c r="I967" s="41"/>
      <c r="J967" s="41"/>
      <c r="L967" s="42"/>
      <c r="N967" s="42"/>
      <c r="O967" s="42"/>
      <c r="T967" s="44"/>
      <c r="U967" s="41"/>
      <c r="X967" s="140"/>
      <c r="Y967" s="159"/>
    </row>
    <row r="968" spans="6:25" s="43" customFormat="1" x14ac:dyDescent="0.25">
      <c r="F968" s="41"/>
      <c r="G968" s="41"/>
      <c r="H968" s="40"/>
      <c r="I968" s="41"/>
      <c r="J968" s="41"/>
      <c r="L968" s="42"/>
      <c r="N968" s="42"/>
      <c r="O968" s="42"/>
      <c r="T968" s="44"/>
      <c r="U968" s="41"/>
      <c r="X968" s="140"/>
      <c r="Y968" s="159"/>
    </row>
    <row r="969" spans="6:25" s="43" customFormat="1" x14ac:dyDescent="0.25">
      <c r="F969" s="41"/>
      <c r="G969" s="41"/>
      <c r="H969" s="40"/>
      <c r="I969" s="41"/>
      <c r="J969" s="41"/>
      <c r="L969" s="42"/>
      <c r="N969" s="42"/>
      <c r="O969" s="42"/>
      <c r="T969" s="44"/>
      <c r="U969" s="41"/>
      <c r="X969" s="140"/>
      <c r="Y969" s="159"/>
    </row>
    <row r="970" spans="6:25" s="43" customFormat="1" x14ac:dyDescent="0.25">
      <c r="F970" s="41"/>
      <c r="G970" s="41"/>
      <c r="H970" s="40"/>
      <c r="I970" s="41"/>
      <c r="J970" s="41"/>
      <c r="L970" s="42"/>
      <c r="N970" s="42"/>
      <c r="O970" s="42"/>
      <c r="T970" s="44"/>
      <c r="U970" s="41"/>
      <c r="X970" s="140"/>
      <c r="Y970" s="159"/>
    </row>
    <row r="971" spans="6:25" s="43" customFormat="1" x14ac:dyDescent="0.25">
      <c r="F971" s="41"/>
      <c r="G971" s="41"/>
      <c r="H971" s="40"/>
      <c r="I971" s="41"/>
      <c r="J971" s="41"/>
      <c r="L971" s="42"/>
      <c r="N971" s="42"/>
      <c r="O971" s="42"/>
      <c r="T971" s="44"/>
      <c r="U971" s="41"/>
      <c r="X971" s="140"/>
      <c r="Y971" s="159"/>
    </row>
    <row r="972" spans="6:25" s="43" customFormat="1" x14ac:dyDescent="0.25">
      <c r="F972" s="41"/>
      <c r="G972" s="41"/>
      <c r="H972" s="40"/>
      <c r="I972" s="41"/>
      <c r="J972" s="41"/>
      <c r="L972" s="42"/>
      <c r="N972" s="42"/>
      <c r="O972" s="42"/>
      <c r="T972" s="44"/>
      <c r="U972" s="41"/>
      <c r="X972" s="140"/>
      <c r="Y972" s="159"/>
    </row>
    <row r="973" spans="6:25" s="43" customFormat="1" x14ac:dyDescent="0.25">
      <c r="F973" s="41"/>
      <c r="G973" s="41"/>
      <c r="H973" s="40"/>
      <c r="I973" s="41"/>
      <c r="J973" s="41"/>
      <c r="L973" s="42"/>
      <c r="N973" s="42"/>
      <c r="O973" s="42"/>
      <c r="T973" s="44"/>
      <c r="U973" s="41"/>
      <c r="X973" s="140"/>
      <c r="Y973" s="159"/>
    </row>
    <row r="974" spans="6:25" s="43" customFormat="1" x14ac:dyDescent="0.25">
      <c r="F974" s="41"/>
      <c r="G974" s="41"/>
      <c r="H974" s="40"/>
      <c r="I974" s="41"/>
      <c r="J974" s="41"/>
      <c r="L974" s="42"/>
      <c r="N974" s="42"/>
      <c r="O974" s="42"/>
      <c r="T974" s="44"/>
      <c r="U974" s="41"/>
      <c r="X974" s="140"/>
      <c r="Y974" s="159"/>
    </row>
    <row r="975" spans="6:25" s="43" customFormat="1" x14ac:dyDescent="0.25">
      <c r="F975" s="41"/>
      <c r="G975" s="41"/>
      <c r="H975" s="40"/>
      <c r="I975" s="41"/>
      <c r="J975" s="41"/>
      <c r="L975" s="42"/>
      <c r="N975" s="42"/>
      <c r="O975" s="42"/>
      <c r="T975" s="44"/>
      <c r="U975" s="41"/>
      <c r="X975" s="140"/>
      <c r="Y975" s="159"/>
    </row>
    <row r="976" spans="6:25" s="43" customFormat="1" x14ac:dyDescent="0.25">
      <c r="F976" s="41"/>
      <c r="G976" s="41"/>
      <c r="H976" s="40"/>
      <c r="I976" s="41"/>
      <c r="J976" s="41"/>
      <c r="L976" s="42"/>
      <c r="N976" s="42"/>
      <c r="O976" s="42"/>
      <c r="T976" s="44"/>
      <c r="U976" s="41"/>
      <c r="X976" s="140"/>
      <c r="Y976" s="159"/>
    </row>
    <row r="977" spans="6:25" s="43" customFormat="1" x14ac:dyDescent="0.25">
      <c r="F977" s="41"/>
      <c r="G977" s="41"/>
      <c r="H977" s="40"/>
      <c r="I977" s="41"/>
      <c r="J977" s="41"/>
      <c r="L977" s="42"/>
      <c r="N977" s="42"/>
      <c r="O977" s="42"/>
      <c r="T977" s="44"/>
      <c r="U977" s="41"/>
      <c r="X977" s="140"/>
      <c r="Y977" s="159"/>
    </row>
    <row r="978" spans="6:25" s="43" customFormat="1" x14ac:dyDescent="0.25">
      <c r="F978" s="41"/>
      <c r="G978" s="41"/>
      <c r="H978" s="40"/>
      <c r="I978" s="41"/>
      <c r="J978" s="41"/>
      <c r="L978" s="42"/>
      <c r="N978" s="42"/>
      <c r="O978" s="42"/>
      <c r="T978" s="44"/>
      <c r="U978" s="41"/>
      <c r="X978" s="140"/>
      <c r="Y978" s="159"/>
    </row>
    <row r="979" spans="6:25" s="43" customFormat="1" x14ac:dyDescent="0.25">
      <c r="F979" s="41"/>
      <c r="G979" s="41"/>
      <c r="H979" s="40"/>
      <c r="I979" s="41"/>
      <c r="J979" s="41"/>
      <c r="L979" s="42"/>
      <c r="N979" s="42"/>
      <c r="O979" s="42"/>
      <c r="T979" s="44"/>
      <c r="U979" s="41"/>
      <c r="X979" s="140"/>
      <c r="Y979" s="159"/>
    </row>
    <row r="980" spans="6:25" s="43" customFormat="1" x14ac:dyDescent="0.25">
      <c r="F980" s="41"/>
      <c r="G980" s="41"/>
      <c r="H980" s="40"/>
      <c r="I980" s="41"/>
      <c r="J980" s="41"/>
      <c r="L980" s="42"/>
      <c r="N980" s="42"/>
      <c r="O980" s="42"/>
      <c r="T980" s="44"/>
      <c r="U980" s="41"/>
      <c r="X980" s="140"/>
      <c r="Y980" s="159"/>
    </row>
    <row r="981" spans="6:25" s="43" customFormat="1" x14ac:dyDescent="0.25">
      <c r="F981" s="41"/>
      <c r="G981" s="41"/>
      <c r="H981" s="40"/>
      <c r="I981" s="41"/>
      <c r="J981" s="41"/>
      <c r="L981" s="42"/>
      <c r="N981" s="42"/>
      <c r="O981" s="42"/>
      <c r="T981" s="44"/>
      <c r="U981" s="41"/>
      <c r="X981" s="140"/>
      <c r="Y981" s="159"/>
    </row>
    <row r="982" spans="6:25" s="43" customFormat="1" x14ac:dyDescent="0.25">
      <c r="F982" s="41"/>
      <c r="G982" s="41"/>
      <c r="H982" s="40"/>
      <c r="I982" s="41"/>
      <c r="J982" s="41"/>
      <c r="L982" s="42"/>
      <c r="N982" s="42"/>
      <c r="O982" s="42"/>
      <c r="T982" s="44"/>
      <c r="U982" s="41"/>
      <c r="X982" s="140"/>
      <c r="Y982" s="159"/>
    </row>
    <row r="983" spans="6:25" s="43" customFormat="1" x14ac:dyDescent="0.25">
      <c r="F983" s="41"/>
      <c r="G983" s="41"/>
      <c r="H983" s="40"/>
      <c r="I983" s="41"/>
      <c r="J983" s="41"/>
      <c r="L983" s="42"/>
      <c r="N983" s="42"/>
      <c r="O983" s="42"/>
      <c r="T983" s="44"/>
      <c r="U983" s="41"/>
      <c r="X983" s="140"/>
      <c r="Y983" s="159"/>
    </row>
    <row r="984" spans="6:25" s="43" customFormat="1" x14ac:dyDescent="0.25">
      <c r="F984" s="41"/>
      <c r="G984" s="41"/>
      <c r="H984" s="40"/>
      <c r="I984" s="41"/>
      <c r="J984" s="41"/>
      <c r="L984" s="42"/>
      <c r="N984" s="42"/>
      <c r="O984" s="42"/>
      <c r="T984" s="44"/>
      <c r="U984" s="41"/>
      <c r="X984" s="140"/>
      <c r="Y984" s="159"/>
    </row>
    <row r="985" spans="6:25" s="43" customFormat="1" x14ac:dyDescent="0.25">
      <c r="F985" s="41"/>
      <c r="G985" s="41"/>
      <c r="H985" s="40"/>
      <c r="I985" s="41"/>
      <c r="J985" s="41"/>
      <c r="L985" s="42"/>
      <c r="N985" s="42"/>
      <c r="O985" s="42"/>
      <c r="T985" s="44"/>
      <c r="U985" s="41"/>
      <c r="X985" s="140"/>
      <c r="Y985" s="159"/>
    </row>
    <row r="986" spans="6:25" s="43" customFormat="1" x14ac:dyDescent="0.25">
      <c r="F986" s="41"/>
      <c r="G986" s="41"/>
      <c r="H986" s="40"/>
      <c r="I986" s="41"/>
      <c r="J986" s="41"/>
      <c r="L986" s="42"/>
      <c r="N986" s="42"/>
      <c r="O986" s="42"/>
      <c r="T986" s="44"/>
      <c r="U986" s="41"/>
      <c r="X986" s="140"/>
      <c r="Y986" s="159"/>
    </row>
    <row r="987" spans="6:25" s="43" customFormat="1" x14ac:dyDescent="0.25">
      <c r="F987" s="41"/>
      <c r="G987" s="41"/>
      <c r="H987" s="40"/>
      <c r="I987" s="41"/>
      <c r="J987" s="41"/>
      <c r="L987" s="42"/>
      <c r="N987" s="42"/>
      <c r="O987" s="42"/>
      <c r="T987" s="44"/>
      <c r="U987" s="41"/>
      <c r="X987" s="140"/>
      <c r="Y987" s="159"/>
    </row>
    <row r="988" spans="6:25" s="43" customFormat="1" x14ac:dyDescent="0.25">
      <c r="F988" s="41"/>
      <c r="G988" s="41"/>
      <c r="H988" s="40"/>
      <c r="I988" s="41"/>
      <c r="J988" s="41"/>
      <c r="L988" s="42"/>
      <c r="N988" s="42"/>
      <c r="O988" s="42"/>
      <c r="T988" s="44"/>
      <c r="U988" s="41"/>
      <c r="X988" s="140"/>
      <c r="Y988" s="159"/>
    </row>
    <row r="989" spans="6:25" s="43" customFormat="1" x14ac:dyDescent="0.25">
      <c r="F989" s="41"/>
      <c r="G989" s="41"/>
      <c r="H989" s="40"/>
      <c r="I989" s="41"/>
      <c r="J989" s="41"/>
      <c r="L989" s="42"/>
      <c r="N989" s="42"/>
      <c r="O989" s="42"/>
      <c r="T989" s="44"/>
      <c r="U989" s="41"/>
      <c r="X989" s="140"/>
      <c r="Y989" s="159"/>
    </row>
    <row r="990" spans="6:25" s="43" customFormat="1" x14ac:dyDescent="0.25">
      <c r="F990" s="41"/>
      <c r="G990" s="41"/>
      <c r="H990" s="40"/>
      <c r="I990" s="41"/>
      <c r="J990" s="41"/>
      <c r="L990" s="42"/>
      <c r="N990" s="42"/>
      <c r="O990" s="42"/>
      <c r="T990" s="44"/>
      <c r="U990" s="41"/>
      <c r="X990" s="140"/>
      <c r="Y990" s="159"/>
    </row>
    <row r="991" spans="6:25" s="43" customFormat="1" x14ac:dyDescent="0.25">
      <c r="F991" s="41"/>
      <c r="G991" s="41"/>
      <c r="H991" s="40"/>
      <c r="I991" s="41"/>
      <c r="J991" s="41"/>
      <c r="L991" s="42"/>
      <c r="N991" s="42"/>
      <c r="O991" s="42"/>
      <c r="T991" s="44"/>
      <c r="U991" s="41"/>
      <c r="X991" s="140"/>
      <c r="Y991" s="159"/>
    </row>
    <row r="992" spans="6:25" s="43" customFormat="1" x14ac:dyDescent="0.25">
      <c r="F992" s="41"/>
      <c r="G992" s="41"/>
      <c r="H992" s="40"/>
      <c r="I992" s="41"/>
      <c r="J992" s="41"/>
      <c r="L992" s="42"/>
      <c r="N992" s="42"/>
      <c r="O992" s="42"/>
      <c r="T992" s="44"/>
      <c r="U992" s="41"/>
      <c r="X992" s="140"/>
      <c r="Y992" s="159"/>
    </row>
    <row r="993" spans="6:25" s="43" customFormat="1" x14ac:dyDescent="0.25">
      <c r="F993" s="41"/>
      <c r="G993" s="41"/>
      <c r="H993" s="40"/>
      <c r="I993" s="41"/>
      <c r="J993" s="41"/>
      <c r="L993" s="42"/>
      <c r="N993" s="42"/>
      <c r="O993" s="42"/>
      <c r="T993" s="44"/>
      <c r="U993" s="41"/>
      <c r="X993" s="140"/>
      <c r="Y993" s="159"/>
    </row>
    <row r="994" spans="6:25" s="43" customFormat="1" x14ac:dyDescent="0.25">
      <c r="F994" s="41"/>
      <c r="G994" s="41"/>
      <c r="H994" s="40"/>
      <c r="I994" s="41"/>
      <c r="J994" s="41"/>
      <c r="L994" s="42"/>
      <c r="N994" s="42"/>
      <c r="O994" s="42"/>
      <c r="T994" s="44"/>
      <c r="U994" s="41"/>
      <c r="X994" s="140"/>
      <c r="Y994" s="159"/>
    </row>
    <row r="995" spans="6:25" s="43" customFormat="1" x14ac:dyDescent="0.25">
      <c r="F995" s="41"/>
      <c r="G995" s="41"/>
      <c r="H995" s="40"/>
      <c r="I995" s="41"/>
      <c r="J995" s="41"/>
      <c r="L995" s="42"/>
      <c r="N995" s="42"/>
      <c r="O995" s="42"/>
      <c r="T995" s="44"/>
      <c r="U995" s="41"/>
      <c r="X995" s="140"/>
      <c r="Y995" s="159"/>
    </row>
    <row r="996" spans="6:25" s="43" customFormat="1" x14ac:dyDescent="0.25">
      <c r="F996" s="41"/>
      <c r="G996" s="41"/>
      <c r="H996" s="40"/>
      <c r="I996" s="41"/>
      <c r="J996" s="41"/>
      <c r="L996" s="42"/>
      <c r="N996" s="42"/>
      <c r="O996" s="42"/>
      <c r="T996" s="44"/>
      <c r="U996" s="41"/>
      <c r="X996" s="140"/>
      <c r="Y996" s="159"/>
    </row>
    <row r="997" spans="6:25" s="43" customFormat="1" x14ac:dyDescent="0.25">
      <c r="F997" s="41"/>
      <c r="G997" s="41"/>
      <c r="H997" s="40"/>
      <c r="I997" s="41"/>
      <c r="J997" s="41"/>
      <c r="L997" s="42"/>
      <c r="N997" s="42"/>
      <c r="O997" s="42"/>
      <c r="T997" s="44"/>
      <c r="U997" s="41"/>
      <c r="X997" s="140"/>
      <c r="Y997" s="159"/>
    </row>
    <row r="998" spans="6:25" s="43" customFormat="1" x14ac:dyDescent="0.25">
      <c r="F998" s="41"/>
      <c r="G998" s="41"/>
      <c r="H998" s="40"/>
      <c r="I998" s="41"/>
      <c r="J998" s="41"/>
      <c r="L998" s="42"/>
      <c r="N998" s="42"/>
      <c r="O998" s="42"/>
      <c r="T998" s="44"/>
      <c r="U998" s="41"/>
      <c r="X998" s="140"/>
      <c r="Y998" s="159"/>
    </row>
    <row r="999" spans="6:25" s="43" customFormat="1" x14ac:dyDescent="0.25">
      <c r="F999" s="41"/>
      <c r="G999" s="41"/>
      <c r="H999" s="40"/>
      <c r="I999" s="41"/>
      <c r="J999" s="41"/>
      <c r="L999" s="42"/>
      <c r="N999" s="42"/>
      <c r="O999" s="42"/>
      <c r="T999" s="44"/>
      <c r="U999" s="41"/>
      <c r="X999" s="140"/>
      <c r="Y999" s="159"/>
    </row>
    <row r="1000" spans="6:25" s="43" customFormat="1" x14ac:dyDescent="0.25">
      <c r="F1000" s="41"/>
      <c r="G1000" s="41"/>
      <c r="H1000" s="40"/>
      <c r="I1000" s="41"/>
      <c r="J1000" s="41"/>
      <c r="L1000" s="42"/>
      <c r="N1000" s="42"/>
      <c r="O1000" s="42"/>
      <c r="T1000" s="44"/>
      <c r="U1000" s="41"/>
      <c r="X1000" s="140"/>
      <c r="Y1000" s="159"/>
    </row>
    <row r="1001" spans="6:25" s="43" customFormat="1" x14ac:dyDescent="0.25">
      <c r="F1001" s="41"/>
      <c r="G1001" s="41"/>
      <c r="H1001" s="40"/>
      <c r="I1001" s="41"/>
      <c r="J1001" s="41"/>
      <c r="L1001" s="42"/>
      <c r="N1001" s="42"/>
      <c r="O1001" s="42"/>
      <c r="T1001" s="44"/>
      <c r="U1001" s="41"/>
      <c r="X1001" s="140"/>
      <c r="Y1001" s="159"/>
    </row>
    <row r="1002" spans="6:25" s="43" customFormat="1" x14ac:dyDescent="0.25">
      <c r="F1002" s="41"/>
      <c r="G1002" s="41"/>
      <c r="H1002" s="40"/>
      <c r="I1002" s="41"/>
      <c r="J1002" s="41"/>
      <c r="L1002" s="42"/>
      <c r="N1002" s="42"/>
      <c r="O1002" s="42"/>
      <c r="T1002" s="44"/>
      <c r="U1002" s="41"/>
      <c r="X1002" s="140"/>
      <c r="Y1002" s="159"/>
    </row>
    <row r="1003" spans="6:25" s="43" customFormat="1" x14ac:dyDescent="0.25">
      <c r="F1003" s="41"/>
      <c r="G1003" s="41"/>
      <c r="H1003" s="40"/>
      <c r="I1003" s="41"/>
      <c r="J1003" s="41"/>
      <c r="L1003" s="42"/>
      <c r="N1003" s="42"/>
      <c r="O1003" s="42"/>
      <c r="T1003" s="44"/>
      <c r="U1003" s="41"/>
      <c r="X1003" s="140"/>
      <c r="Y1003" s="159"/>
    </row>
    <row r="1004" spans="6:25" s="43" customFormat="1" x14ac:dyDescent="0.25">
      <c r="F1004" s="41"/>
      <c r="G1004" s="41"/>
      <c r="H1004" s="40"/>
      <c r="I1004" s="41"/>
      <c r="J1004" s="41"/>
      <c r="L1004" s="42"/>
      <c r="N1004" s="42"/>
      <c r="O1004" s="42"/>
      <c r="T1004" s="44"/>
      <c r="U1004" s="41"/>
      <c r="X1004" s="140"/>
      <c r="Y1004" s="159"/>
    </row>
    <row r="1005" spans="6:25" s="43" customFormat="1" x14ac:dyDescent="0.25">
      <c r="F1005" s="41"/>
      <c r="G1005" s="41"/>
      <c r="H1005" s="40"/>
      <c r="I1005" s="41"/>
      <c r="J1005" s="41"/>
      <c r="L1005" s="42"/>
      <c r="N1005" s="42"/>
      <c r="O1005" s="42"/>
      <c r="T1005" s="44"/>
      <c r="U1005" s="41"/>
      <c r="X1005" s="140"/>
      <c r="Y1005" s="159"/>
    </row>
    <row r="1006" spans="6:25" s="43" customFormat="1" x14ac:dyDescent="0.25">
      <c r="F1006" s="41"/>
      <c r="G1006" s="41"/>
      <c r="H1006" s="40"/>
      <c r="I1006" s="41"/>
      <c r="J1006" s="41"/>
      <c r="L1006" s="42"/>
      <c r="N1006" s="42"/>
      <c r="O1006" s="42"/>
      <c r="T1006" s="44"/>
      <c r="U1006" s="41"/>
      <c r="X1006" s="140"/>
      <c r="Y1006" s="159"/>
    </row>
    <row r="1007" spans="6:25" s="43" customFormat="1" x14ac:dyDescent="0.25">
      <c r="F1007" s="41"/>
      <c r="G1007" s="41"/>
      <c r="H1007" s="40"/>
      <c r="I1007" s="41"/>
      <c r="J1007" s="41"/>
      <c r="L1007" s="42"/>
      <c r="N1007" s="42"/>
      <c r="O1007" s="42"/>
      <c r="T1007" s="44"/>
      <c r="U1007" s="41"/>
      <c r="X1007" s="140"/>
      <c r="Y1007" s="159"/>
    </row>
    <row r="1008" spans="6:25" s="43" customFormat="1" x14ac:dyDescent="0.25">
      <c r="F1008" s="41"/>
      <c r="G1008" s="41"/>
      <c r="H1008" s="40"/>
      <c r="I1008" s="41"/>
      <c r="J1008" s="41"/>
      <c r="L1008" s="42"/>
      <c r="N1008" s="42"/>
      <c r="O1008" s="42"/>
      <c r="T1008" s="44"/>
      <c r="U1008" s="41"/>
      <c r="X1008" s="140"/>
      <c r="Y1008" s="159"/>
    </row>
    <row r="1009" spans="6:25" s="43" customFormat="1" x14ac:dyDescent="0.25">
      <c r="F1009" s="41"/>
      <c r="G1009" s="41"/>
      <c r="H1009" s="40"/>
      <c r="I1009" s="41"/>
      <c r="J1009" s="41"/>
      <c r="L1009" s="42"/>
      <c r="N1009" s="42"/>
      <c r="O1009" s="42"/>
      <c r="T1009" s="44"/>
      <c r="U1009" s="41"/>
      <c r="X1009" s="140"/>
      <c r="Y1009" s="159"/>
    </row>
    <row r="1010" spans="6:25" s="43" customFormat="1" x14ac:dyDescent="0.25">
      <c r="F1010" s="41"/>
      <c r="G1010" s="41"/>
      <c r="H1010" s="40"/>
      <c r="I1010" s="41"/>
      <c r="J1010" s="41"/>
      <c r="L1010" s="42"/>
      <c r="N1010" s="42"/>
      <c r="O1010" s="42"/>
      <c r="T1010" s="44"/>
      <c r="U1010" s="41"/>
      <c r="X1010" s="140"/>
      <c r="Y1010" s="159"/>
    </row>
    <row r="1011" spans="6:25" s="43" customFormat="1" x14ac:dyDescent="0.25">
      <c r="F1011" s="41"/>
      <c r="G1011" s="41"/>
      <c r="H1011" s="40"/>
      <c r="I1011" s="41"/>
      <c r="J1011" s="41"/>
      <c r="L1011" s="42"/>
      <c r="N1011" s="42"/>
      <c r="O1011" s="42"/>
      <c r="T1011" s="44"/>
      <c r="U1011" s="41"/>
      <c r="X1011" s="140"/>
      <c r="Y1011" s="159"/>
    </row>
    <row r="1012" spans="6:25" s="43" customFormat="1" x14ac:dyDescent="0.25">
      <c r="F1012" s="41"/>
      <c r="G1012" s="41"/>
      <c r="H1012" s="40"/>
      <c r="I1012" s="41"/>
      <c r="J1012" s="41"/>
      <c r="L1012" s="42"/>
      <c r="N1012" s="42"/>
      <c r="O1012" s="42"/>
      <c r="T1012" s="44"/>
      <c r="U1012" s="41"/>
      <c r="X1012" s="140"/>
      <c r="Y1012" s="159"/>
    </row>
    <row r="1013" spans="6:25" s="43" customFormat="1" x14ac:dyDescent="0.25">
      <c r="F1013" s="41"/>
      <c r="G1013" s="41"/>
      <c r="H1013" s="40"/>
      <c r="I1013" s="41"/>
      <c r="J1013" s="41"/>
      <c r="L1013" s="42"/>
      <c r="N1013" s="42"/>
      <c r="O1013" s="42"/>
      <c r="T1013" s="44"/>
      <c r="U1013" s="41"/>
      <c r="X1013" s="140"/>
      <c r="Y1013" s="159"/>
    </row>
    <row r="1014" spans="6:25" s="43" customFormat="1" x14ac:dyDescent="0.25">
      <c r="F1014" s="41"/>
      <c r="G1014" s="41"/>
      <c r="H1014" s="40"/>
      <c r="I1014" s="41"/>
      <c r="J1014" s="41"/>
      <c r="L1014" s="42"/>
      <c r="N1014" s="42"/>
      <c r="O1014" s="42"/>
      <c r="T1014" s="44"/>
      <c r="U1014" s="41"/>
      <c r="X1014" s="140"/>
      <c r="Y1014" s="159"/>
    </row>
    <row r="1015" spans="6:25" s="43" customFormat="1" x14ac:dyDescent="0.25">
      <c r="F1015" s="41"/>
      <c r="G1015" s="41"/>
      <c r="H1015" s="40"/>
      <c r="I1015" s="41"/>
      <c r="J1015" s="41"/>
      <c r="L1015" s="42"/>
      <c r="N1015" s="42"/>
      <c r="O1015" s="42"/>
      <c r="T1015" s="44"/>
      <c r="U1015" s="41"/>
      <c r="X1015" s="140"/>
      <c r="Y1015" s="159"/>
    </row>
    <row r="1016" spans="6:25" s="43" customFormat="1" x14ac:dyDescent="0.25">
      <c r="F1016" s="41"/>
      <c r="G1016" s="41"/>
      <c r="H1016" s="40"/>
      <c r="I1016" s="41"/>
      <c r="J1016" s="41"/>
      <c r="L1016" s="42"/>
      <c r="N1016" s="42"/>
      <c r="O1016" s="42"/>
      <c r="T1016" s="44"/>
      <c r="U1016" s="41"/>
      <c r="X1016" s="140"/>
      <c r="Y1016" s="159"/>
    </row>
    <row r="1017" spans="6:25" s="43" customFormat="1" x14ac:dyDescent="0.25">
      <c r="F1017" s="41"/>
      <c r="G1017" s="41"/>
      <c r="H1017" s="40"/>
      <c r="I1017" s="41"/>
      <c r="J1017" s="41"/>
      <c r="L1017" s="42"/>
      <c r="N1017" s="42"/>
      <c r="O1017" s="42"/>
      <c r="T1017" s="44"/>
      <c r="U1017" s="41"/>
      <c r="X1017" s="140"/>
      <c r="Y1017" s="159"/>
    </row>
    <row r="1018" spans="6:25" s="43" customFormat="1" x14ac:dyDescent="0.25">
      <c r="F1018" s="41"/>
      <c r="G1018" s="41"/>
      <c r="H1018" s="40"/>
      <c r="I1018" s="41"/>
      <c r="J1018" s="41"/>
      <c r="L1018" s="42"/>
      <c r="N1018" s="42"/>
      <c r="O1018" s="42"/>
      <c r="T1018" s="44"/>
      <c r="U1018" s="41"/>
      <c r="X1018" s="140"/>
      <c r="Y1018" s="159"/>
    </row>
    <row r="1019" spans="6:25" s="43" customFormat="1" x14ac:dyDescent="0.25">
      <c r="F1019" s="41"/>
      <c r="G1019" s="41"/>
      <c r="H1019" s="40"/>
      <c r="I1019" s="41"/>
      <c r="J1019" s="41"/>
      <c r="L1019" s="42"/>
      <c r="N1019" s="42"/>
      <c r="O1019" s="42"/>
      <c r="T1019" s="44"/>
      <c r="U1019" s="41"/>
      <c r="X1019" s="140"/>
      <c r="Y1019" s="159"/>
    </row>
    <row r="1020" spans="6:25" s="43" customFormat="1" x14ac:dyDescent="0.25">
      <c r="F1020" s="41"/>
      <c r="G1020" s="41"/>
      <c r="H1020" s="40"/>
      <c r="I1020" s="41"/>
      <c r="J1020" s="41"/>
      <c r="L1020" s="42"/>
      <c r="N1020" s="42"/>
      <c r="O1020" s="42"/>
      <c r="T1020" s="44"/>
      <c r="U1020" s="41"/>
      <c r="X1020" s="140"/>
      <c r="Y1020" s="159"/>
    </row>
    <row r="1021" spans="6:25" s="43" customFormat="1" x14ac:dyDescent="0.25">
      <c r="F1021" s="41"/>
      <c r="G1021" s="41"/>
      <c r="H1021" s="40"/>
      <c r="I1021" s="41"/>
      <c r="J1021" s="41"/>
      <c r="L1021" s="42"/>
      <c r="N1021" s="42"/>
      <c r="O1021" s="42"/>
      <c r="T1021" s="44"/>
      <c r="U1021" s="41"/>
      <c r="X1021" s="140"/>
      <c r="Y1021" s="159"/>
    </row>
    <row r="1022" spans="6:25" s="43" customFormat="1" x14ac:dyDescent="0.25">
      <c r="F1022" s="41"/>
      <c r="G1022" s="41"/>
      <c r="H1022" s="40"/>
      <c r="I1022" s="41"/>
      <c r="J1022" s="41"/>
      <c r="L1022" s="42"/>
      <c r="N1022" s="42"/>
      <c r="O1022" s="42"/>
      <c r="T1022" s="44"/>
      <c r="U1022" s="41"/>
      <c r="X1022" s="140"/>
      <c r="Y1022" s="159"/>
    </row>
    <row r="1023" spans="6:25" s="43" customFormat="1" x14ac:dyDescent="0.25">
      <c r="F1023" s="41"/>
      <c r="G1023" s="41"/>
      <c r="H1023" s="40"/>
      <c r="I1023" s="41"/>
      <c r="J1023" s="41"/>
      <c r="L1023" s="42"/>
      <c r="N1023" s="42"/>
      <c r="O1023" s="42"/>
      <c r="T1023" s="44"/>
      <c r="U1023" s="41"/>
      <c r="X1023" s="140"/>
      <c r="Y1023" s="159"/>
    </row>
    <row r="1024" spans="6:25" s="43" customFormat="1" x14ac:dyDescent="0.25">
      <c r="F1024" s="41"/>
      <c r="G1024" s="41"/>
      <c r="H1024" s="40"/>
      <c r="I1024" s="41"/>
      <c r="J1024" s="41"/>
      <c r="L1024" s="42"/>
      <c r="N1024" s="42"/>
      <c r="O1024" s="42"/>
      <c r="T1024" s="44"/>
      <c r="U1024" s="41"/>
      <c r="X1024" s="140"/>
      <c r="Y1024" s="159"/>
    </row>
    <row r="1025" spans="6:25" s="43" customFormat="1" x14ac:dyDescent="0.25">
      <c r="F1025" s="41"/>
      <c r="G1025" s="41"/>
      <c r="H1025" s="40"/>
      <c r="I1025" s="41"/>
      <c r="J1025" s="41"/>
      <c r="L1025" s="42"/>
      <c r="N1025" s="42"/>
      <c r="O1025" s="42"/>
      <c r="T1025" s="44"/>
      <c r="U1025" s="41"/>
      <c r="X1025" s="140"/>
      <c r="Y1025" s="159"/>
    </row>
    <row r="1026" spans="6:25" s="43" customFormat="1" x14ac:dyDescent="0.25">
      <c r="F1026" s="41"/>
      <c r="G1026" s="41"/>
      <c r="H1026" s="40"/>
      <c r="I1026" s="41"/>
      <c r="J1026" s="41"/>
      <c r="L1026" s="42"/>
      <c r="N1026" s="42"/>
      <c r="O1026" s="42"/>
      <c r="T1026" s="44"/>
      <c r="U1026" s="41"/>
      <c r="X1026" s="140"/>
      <c r="Y1026" s="159"/>
    </row>
    <row r="1027" spans="6:25" s="43" customFormat="1" x14ac:dyDescent="0.25">
      <c r="F1027" s="41"/>
      <c r="G1027" s="41"/>
      <c r="H1027" s="40"/>
      <c r="I1027" s="41"/>
      <c r="J1027" s="41"/>
      <c r="L1027" s="42"/>
      <c r="N1027" s="42"/>
      <c r="O1027" s="42"/>
      <c r="T1027" s="44"/>
      <c r="U1027" s="41"/>
      <c r="X1027" s="140"/>
      <c r="Y1027" s="159"/>
    </row>
    <row r="1028" spans="6:25" s="43" customFormat="1" x14ac:dyDescent="0.25">
      <c r="F1028" s="41"/>
      <c r="G1028" s="41"/>
      <c r="H1028" s="40"/>
      <c r="I1028" s="41"/>
      <c r="J1028" s="41"/>
      <c r="L1028" s="42"/>
      <c r="N1028" s="42"/>
      <c r="O1028" s="42"/>
      <c r="T1028" s="44"/>
      <c r="U1028" s="41"/>
      <c r="X1028" s="140"/>
      <c r="Y1028" s="159"/>
    </row>
    <row r="1029" spans="6:25" s="43" customFormat="1" x14ac:dyDescent="0.25">
      <c r="F1029" s="41"/>
      <c r="G1029" s="41"/>
      <c r="H1029" s="40"/>
      <c r="I1029" s="41"/>
      <c r="J1029" s="41"/>
      <c r="L1029" s="42"/>
      <c r="N1029" s="42"/>
      <c r="O1029" s="42"/>
      <c r="T1029" s="44"/>
      <c r="U1029" s="41"/>
      <c r="X1029" s="140"/>
      <c r="Y1029" s="159"/>
    </row>
    <row r="1030" spans="6:25" s="43" customFormat="1" x14ac:dyDescent="0.25">
      <c r="F1030" s="41"/>
      <c r="G1030" s="41"/>
      <c r="H1030" s="40"/>
      <c r="I1030" s="41"/>
      <c r="J1030" s="41"/>
      <c r="L1030" s="42"/>
      <c r="N1030" s="42"/>
      <c r="O1030" s="42"/>
      <c r="T1030" s="44"/>
      <c r="U1030" s="41"/>
      <c r="X1030" s="140"/>
      <c r="Y1030" s="159"/>
    </row>
    <row r="1031" spans="6:25" s="43" customFormat="1" x14ac:dyDescent="0.25">
      <c r="F1031" s="41"/>
      <c r="G1031" s="41"/>
      <c r="H1031" s="40"/>
      <c r="I1031" s="41"/>
      <c r="J1031" s="41"/>
      <c r="L1031" s="42"/>
      <c r="N1031" s="42"/>
      <c r="O1031" s="42"/>
      <c r="T1031" s="44"/>
      <c r="U1031" s="41"/>
      <c r="X1031" s="140"/>
      <c r="Y1031" s="159"/>
    </row>
    <row r="1032" spans="6:25" s="43" customFormat="1" x14ac:dyDescent="0.25">
      <c r="F1032" s="41"/>
      <c r="G1032" s="41"/>
      <c r="H1032" s="40"/>
      <c r="I1032" s="41"/>
      <c r="J1032" s="41"/>
      <c r="L1032" s="42"/>
      <c r="N1032" s="42"/>
      <c r="O1032" s="42"/>
      <c r="T1032" s="44"/>
      <c r="U1032" s="41"/>
      <c r="X1032" s="140"/>
      <c r="Y1032" s="159"/>
    </row>
    <row r="1033" spans="6:25" s="43" customFormat="1" x14ac:dyDescent="0.25">
      <c r="F1033" s="41"/>
      <c r="G1033" s="41"/>
      <c r="H1033" s="40"/>
      <c r="I1033" s="41"/>
      <c r="J1033" s="41"/>
      <c r="L1033" s="42"/>
      <c r="N1033" s="42"/>
      <c r="O1033" s="42"/>
      <c r="T1033" s="44"/>
      <c r="U1033" s="41"/>
      <c r="X1033" s="140"/>
      <c r="Y1033" s="159"/>
    </row>
    <row r="1034" spans="6:25" s="43" customFormat="1" x14ac:dyDescent="0.25">
      <c r="F1034" s="41"/>
      <c r="G1034" s="41"/>
      <c r="H1034" s="40"/>
      <c r="I1034" s="41"/>
      <c r="J1034" s="41"/>
      <c r="L1034" s="42"/>
      <c r="N1034" s="42"/>
      <c r="O1034" s="42"/>
      <c r="T1034" s="44"/>
      <c r="U1034" s="41"/>
      <c r="X1034" s="140"/>
      <c r="Y1034" s="159"/>
    </row>
    <row r="1035" spans="6:25" s="43" customFormat="1" x14ac:dyDescent="0.25">
      <c r="F1035" s="41"/>
      <c r="G1035" s="41"/>
      <c r="H1035" s="40"/>
      <c r="I1035" s="41"/>
      <c r="J1035" s="41"/>
      <c r="L1035" s="42"/>
      <c r="N1035" s="42"/>
      <c r="O1035" s="42"/>
      <c r="T1035" s="44"/>
      <c r="U1035" s="41"/>
      <c r="X1035" s="140"/>
      <c r="Y1035" s="159"/>
    </row>
    <row r="1036" spans="6:25" s="43" customFormat="1" x14ac:dyDescent="0.25">
      <c r="F1036" s="41"/>
      <c r="G1036" s="41"/>
      <c r="H1036" s="40"/>
      <c r="I1036" s="41"/>
      <c r="J1036" s="41"/>
      <c r="L1036" s="42"/>
      <c r="N1036" s="42"/>
      <c r="O1036" s="42"/>
      <c r="T1036" s="44"/>
      <c r="U1036" s="41"/>
      <c r="X1036" s="140"/>
      <c r="Y1036" s="159"/>
    </row>
    <row r="1037" spans="6:25" s="43" customFormat="1" x14ac:dyDescent="0.25">
      <c r="F1037" s="41"/>
      <c r="G1037" s="41"/>
      <c r="H1037" s="40"/>
      <c r="I1037" s="41"/>
      <c r="J1037" s="41"/>
      <c r="L1037" s="42"/>
      <c r="N1037" s="42"/>
      <c r="O1037" s="42"/>
      <c r="T1037" s="44"/>
      <c r="U1037" s="41"/>
      <c r="X1037" s="140"/>
      <c r="Y1037" s="159"/>
    </row>
    <row r="1038" spans="6:25" s="43" customFormat="1" x14ac:dyDescent="0.25">
      <c r="F1038" s="41"/>
      <c r="G1038" s="41"/>
      <c r="H1038" s="40"/>
      <c r="I1038" s="41"/>
      <c r="J1038" s="41"/>
      <c r="L1038" s="42"/>
      <c r="N1038" s="42"/>
      <c r="O1038" s="42"/>
      <c r="T1038" s="44"/>
      <c r="U1038" s="41"/>
      <c r="X1038" s="140"/>
      <c r="Y1038" s="159"/>
    </row>
    <row r="1039" spans="6:25" s="43" customFormat="1" x14ac:dyDescent="0.25">
      <c r="F1039" s="41"/>
      <c r="G1039" s="41"/>
      <c r="H1039" s="40"/>
      <c r="I1039" s="41"/>
      <c r="J1039" s="41"/>
      <c r="L1039" s="42"/>
      <c r="N1039" s="42"/>
      <c r="O1039" s="42"/>
      <c r="T1039" s="44"/>
      <c r="U1039" s="41"/>
      <c r="X1039" s="140"/>
      <c r="Y1039" s="159"/>
    </row>
    <row r="1040" spans="6:25" s="43" customFormat="1" x14ac:dyDescent="0.25">
      <c r="F1040" s="41"/>
      <c r="G1040" s="41"/>
      <c r="H1040" s="40"/>
      <c r="I1040" s="41"/>
      <c r="J1040" s="41"/>
      <c r="L1040" s="42"/>
      <c r="N1040" s="42"/>
      <c r="O1040" s="42"/>
      <c r="T1040" s="44"/>
      <c r="U1040" s="41"/>
      <c r="X1040" s="140"/>
      <c r="Y1040" s="159"/>
    </row>
    <row r="1041" spans="6:25" s="43" customFormat="1" x14ac:dyDescent="0.25">
      <c r="F1041" s="41"/>
      <c r="G1041" s="41"/>
      <c r="H1041" s="40"/>
      <c r="I1041" s="41"/>
      <c r="J1041" s="41"/>
      <c r="L1041" s="42"/>
      <c r="N1041" s="42"/>
      <c r="O1041" s="42"/>
      <c r="T1041" s="44"/>
      <c r="U1041" s="41"/>
      <c r="X1041" s="140"/>
      <c r="Y1041" s="159"/>
    </row>
    <row r="1042" spans="6:25" s="43" customFormat="1" x14ac:dyDescent="0.25">
      <c r="F1042" s="41"/>
      <c r="G1042" s="41"/>
      <c r="H1042" s="40"/>
      <c r="I1042" s="41"/>
      <c r="J1042" s="41"/>
      <c r="L1042" s="42"/>
      <c r="N1042" s="42"/>
      <c r="O1042" s="42"/>
      <c r="T1042" s="44"/>
      <c r="U1042" s="41"/>
      <c r="X1042" s="140"/>
      <c r="Y1042" s="159"/>
    </row>
    <row r="1043" spans="6:25" s="43" customFormat="1" x14ac:dyDescent="0.25">
      <c r="F1043" s="41"/>
      <c r="G1043" s="41"/>
      <c r="H1043" s="40"/>
      <c r="I1043" s="41"/>
      <c r="J1043" s="41"/>
      <c r="L1043" s="42"/>
      <c r="N1043" s="42"/>
      <c r="O1043" s="42"/>
      <c r="T1043" s="44"/>
      <c r="U1043" s="41"/>
      <c r="X1043" s="140"/>
      <c r="Y1043" s="159"/>
    </row>
    <row r="1044" spans="6:25" s="43" customFormat="1" x14ac:dyDescent="0.25">
      <c r="F1044" s="41"/>
      <c r="G1044" s="41"/>
      <c r="H1044" s="40"/>
      <c r="I1044" s="41"/>
      <c r="J1044" s="41"/>
      <c r="L1044" s="42"/>
      <c r="N1044" s="42"/>
      <c r="O1044" s="42"/>
      <c r="T1044" s="44"/>
      <c r="U1044" s="41"/>
      <c r="X1044" s="140"/>
      <c r="Y1044" s="159"/>
    </row>
    <row r="1045" spans="6:25" s="43" customFormat="1" x14ac:dyDescent="0.25">
      <c r="F1045" s="41"/>
      <c r="G1045" s="41"/>
      <c r="H1045" s="40"/>
      <c r="I1045" s="41"/>
      <c r="J1045" s="41"/>
      <c r="L1045" s="42"/>
      <c r="N1045" s="42"/>
      <c r="O1045" s="42"/>
      <c r="T1045" s="44"/>
      <c r="U1045" s="41"/>
      <c r="X1045" s="140"/>
      <c r="Y1045" s="159"/>
    </row>
    <row r="1046" spans="6:25" s="43" customFormat="1" x14ac:dyDescent="0.25">
      <c r="F1046" s="41"/>
      <c r="G1046" s="41"/>
      <c r="H1046" s="40"/>
      <c r="I1046" s="41"/>
      <c r="J1046" s="41"/>
      <c r="L1046" s="42"/>
      <c r="N1046" s="42"/>
      <c r="O1046" s="42"/>
      <c r="T1046" s="44"/>
      <c r="U1046" s="41"/>
      <c r="X1046" s="140"/>
      <c r="Y1046" s="159"/>
    </row>
    <row r="1047" spans="6:25" s="43" customFormat="1" x14ac:dyDescent="0.25">
      <c r="F1047" s="41"/>
      <c r="G1047" s="41"/>
      <c r="H1047" s="40"/>
      <c r="I1047" s="41"/>
      <c r="J1047" s="41"/>
      <c r="L1047" s="42"/>
      <c r="N1047" s="42"/>
      <c r="O1047" s="42"/>
      <c r="T1047" s="44"/>
      <c r="U1047" s="41"/>
      <c r="X1047" s="140"/>
      <c r="Y1047" s="159"/>
    </row>
    <row r="1048" spans="6:25" s="43" customFormat="1" x14ac:dyDescent="0.25">
      <c r="F1048" s="41"/>
      <c r="G1048" s="41"/>
      <c r="H1048" s="40"/>
      <c r="I1048" s="41"/>
      <c r="J1048" s="41"/>
      <c r="L1048" s="42"/>
      <c r="N1048" s="42"/>
      <c r="O1048" s="42"/>
      <c r="T1048" s="44"/>
      <c r="U1048" s="41"/>
      <c r="X1048" s="140"/>
      <c r="Y1048" s="159"/>
    </row>
    <row r="1049" spans="6:25" s="43" customFormat="1" x14ac:dyDescent="0.25">
      <c r="F1049" s="41"/>
      <c r="G1049" s="41"/>
      <c r="H1049" s="40"/>
      <c r="I1049" s="41"/>
      <c r="J1049" s="41"/>
      <c r="L1049" s="42"/>
      <c r="N1049" s="42"/>
      <c r="O1049" s="42"/>
      <c r="T1049" s="44"/>
      <c r="U1049" s="41"/>
      <c r="X1049" s="140"/>
      <c r="Y1049" s="159"/>
    </row>
    <row r="1050" spans="6:25" s="43" customFormat="1" x14ac:dyDescent="0.25">
      <c r="F1050" s="41"/>
      <c r="G1050" s="41"/>
      <c r="H1050" s="40"/>
      <c r="I1050" s="41"/>
      <c r="J1050" s="41"/>
      <c r="L1050" s="42"/>
      <c r="N1050" s="42"/>
      <c r="O1050" s="42"/>
      <c r="T1050" s="44"/>
      <c r="U1050" s="41"/>
      <c r="X1050" s="140"/>
      <c r="Y1050" s="159"/>
    </row>
    <row r="1051" spans="6:25" s="43" customFormat="1" x14ac:dyDescent="0.25">
      <c r="F1051" s="41"/>
      <c r="G1051" s="41"/>
      <c r="H1051" s="40"/>
      <c r="I1051" s="41"/>
      <c r="J1051" s="41"/>
      <c r="L1051" s="42"/>
      <c r="N1051" s="42"/>
      <c r="O1051" s="42"/>
      <c r="T1051" s="44"/>
      <c r="U1051" s="41"/>
      <c r="X1051" s="140"/>
      <c r="Y1051" s="159"/>
    </row>
    <row r="1052" spans="6:25" s="43" customFormat="1" x14ac:dyDescent="0.25">
      <c r="F1052" s="41"/>
      <c r="G1052" s="41"/>
      <c r="H1052" s="40"/>
      <c r="I1052" s="41"/>
      <c r="J1052" s="41"/>
      <c r="L1052" s="42"/>
      <c r="N1052" s="42"/>
      <c r="O1052" s="42"/>
      <c r="T1052" s="44"/>
      <c r="U1052" s="41"/>
      <c r="X1052" s="140"/>
      <c r="Y1052" s="159"/>
    </row>
    <row r="1053" spans="6:25" s="43" customFormat="1" x14ac:dyDescent="0.25">
      <c r="F1053" s="41"/>
      <c r="G1053" s="41"/>
      <c r="H1053" s="40"/>
      <c r="I1053" s="41"/>
      <c r="J1053" s="41"/>
      <c r="L1053" s="42"/>
      <c r="N1053" s="42"/>
      <c r="O1053" s="42"/>
      <c r="T1053" s="44"/>
      <c r="U1053" s="41"/>
      <c r="X1053" s="140"/>
      <c r="Y1053" s="159"/>
    </row>
    <row r="1054" spans="6:25" s="43" customFormat="1" x14ac:dyDescent="0.25">
      <c r="F1054" s="41"/>
      <c r="G1054" s="41"/>
      <c r="H1054" s="40"/>
      <c r="I1054" s="41"/>
      <c r="J1054" s="41"/>
      <c r="L1054" s="42"/>
      <c r="N1054" s="42"/>
      <c r="O1054" s="42"/>
      <c r="T1054" s="44"/>
      <c r="U1054" s="41"/>
      <c r="X1054" s="140"/>
      <c r="Y1054" s="159"/>
    </row>
    <row r="1055" spans="6:25" s="43" customFormat="1" x14ac:dyDescent="0.25">
      <c r="F1055" s="41"/>
      <c r="G1055" s="41"/>
      <c r="H1055" s="40"/>
      <c r="I1055" s="41"/>
      <c r="J1055" s="41"/>
      <c r="L1055" s="42"/>
      <c r="N1055" s="42"/>
      <c r="O1055" s="42"/>
      <c r="T1055" s="44"/>
      <c r="U1055" s="41"/>
      <c r="X1055" s="140"/>
      <c r="Y1055" s="159"/>
    </row>
    <row r="1056" spans="6:25" s="43" customFormat="1" x14ac:dyDescent="0.25">
      <c r="F1056" s="41"/>
      <c r="G1056" s="41"/>
      <c r="H1056" s="40"/>
      <c r="I1056" s="41"/>
      <c r="J1056" s="41"/>
      <c r="L1056" s="42"/>
      <c r="N1056" s="42"/>
      <c r="O1056" s="42"/>
      <c r="T1056" s="44"/>
      <c r="U1056" s="41"/>
      <c r="X1056" s="140"/>
      <c r="Y1056" s="159"/>
    </row>
    <row r="1057" spans="6:25" s="43" customFormat="1" x14ac:dyDescent="0.25">
      <c r="F1057" s="41"/>
      <c r="G1057" s="41"/>
      <c r="H1057" s="40"/>
      <c r="I1057" s="41"/>
      <c r="J1057" s="41"/>
      <c r="L1057" s="42"/>
      <c r="N1057" s="42"/>
      <c r="O1057" s="42"/>
      <c r="T1057" s="44"/>
      <c r="U1057" s="41"/>
      <c r="X1057" s="140"/>
      <c r="Y1057" s="159"/>
    </row>
    <row r="1058" spans="6:25" s="43" customFormat="1" x14ac:dyDescent="0.25">
      <c r="F1058" s="41"/>
      <c r="G1058" s="41"/>
      <c r="H1058" s="40"/>
      <c r="I1058" s="41"/>
      <c r="J1058" s="41"/>
      <c r="L1058" s="42"/>
      <c r="N1058" s="42"/>
      <c r="O1058" s="42"/>
      <c r="T1058" s="44"/>
      <c r="U1058" s="41"/>
      <c r="X1058" s="140"/>
      <c r="Y1058" s="159"/>
    </row>
    <row r="1059" spans="6:25" s="43" customFormat="1" x14ac:dyDescent="0.25">
      <c r="F1059" s="41"/>
      <c r="G1059" s="41"/>
      <c r="H1059" s="40"/>
      <c r="I1059" s="41"/>
      <c r="J1059" s="41"/>
      <c r="L1059" s="42"/>
      <c r="N1059" s="42"/>
      <c r="O1059" s="42"/>
      <c r="T1059" s="44"/>
      <c r="U1059" s="41"/>
      <c r="X1059" s="140"/>
      <c r="Y1059" s="159"/>
    </row>
    <row r="1060" spans="6:25" s="43" customFormat="1" x14ac:dyDescent="0.25">
      <c r="F1060" s="41"/>
      <c r="G1060" s="41"/>
      <c r="H1060" s="40"/>
      <c r="I1060" s="41"/>
      <c r="J1060" s="41"/>
      <c r="L1060" s="42"/>
      <c r="N1060" s="42"/>
      <c r="O1060" s="42"/>
      <c r="T1060" s="44"/>
      <c r="U1060" s="41"/>
      <c r="X1060" s="140"/>
      <c r="Y1060" s="159"/>
    </row>
    <row r="1061" spans="6:25" s="43" customFormat="1" x14ac:dyDescent="0.25">
      <c r="F1061" s="41"/>
      <c r="G1061" s="41"/>
      <c r="H1061" s="40"/>
      <c r="I1061" s="41"/>
      <c r="J1061" s="41"/>
      <c r="L1061" s="42"/>
      <c r="N1061" s="42"/>
      <c r="O1061" s="42"/>
      <c r="T1061" s="44"/>
      <c r="U1061" s="41"/>
      <c r="X1061" s="140"/>
      <c r="Y1061" s="159"/>
    </row>
    <row r="1062" spans="6:25" s="43" customFormat="1" x14ac:dyDescent="0.25">
      <c r="F1062" s="41"/>
      <c r="G1062" s="41"/>
      <c r="H1062" s="40"/>
      <c r="I1062" s="41"/>
      <c r="J1062" s="41"/>
      <c r="L1062" s="42"/>
      <c r="N1062" s="42"/>
      <c r="O1062" s="42"/>
      <c r="T1062" s="44"/>
      <c r="U1062" s="41"/>
      <c r="X1062" s="140"/>
      <c r="Y1062" s="159"/>
    </row>
    <row r="1063" spans="6:25" s="43" customFormat="1" x14ac:dyDescent="0.25">
      <c r="F1063" s="41"/>
      <c r="G1063" s="41"/>
      <c r="H1063" s="40"/>
      <c r="I1063" s="41"/>
      <c r="J1063" s="41"/>
      <c r="L1063" s="42"/>
      <c r="N1063" s="42"/>
      <c r="O1063" s="42"/>
      <c r="T1063" s="44"/>
      <c r="U1063" s="41"/>
      <c r="X1063" s="140"/>
      <c r="Y1063" s="159"/>
    </row>
    <row r="1064" spans="6:25" s="43" customFormat="1" x14ac:dyDescent="0.25">
      <c r="F1064" s="41"/>
      <c r="G1064" s="41"/>
      <c r="H1064" s="40"/>
      <c r="I1064" s="41"/>
      <c r="J1064" s="41"/>
      <c r="L1064" s="42"/>
      <c r="N1064" s="42"/>
      <c r="O1064" s="42"/>
      <c r="T1064" s="44"/>
      <c r="U1064" s="41"/>
      <c r="X1064" s="140"/>
      <c r="Y1064" s="159"/>
    </row>
    <row r="1065" spans="6:25" s="43" customFormat="1" x14ac:dyDescent="0.25">
      <c r="F1065" s="41"/>
      <c r="G1065" s="41"/>
      <c r="H1065" s="40"/>
      <c r="I1065" s="41"/>
      <c r="J1065" s="41"/>
      <c r="L1065" s="42"/>
      <c r="N1065" s="42"/>
      <c r="O1065" s="42"/>
      <c r="T1065" s="44"/>
      <c r="U1065" s="41"/>
      <c r="X1065" s="140"/>
      <c r="Y1065" s="159"/>
    </row>
    <row r="1066" spans="6:25" s="43" customFormat="1" x14ac:dyDescent="0.25">
      <c r="F1066" s="41"/>
      <c r="G1066" s="41"/>
      <c r="H1066" s="40"/>
      <c r="I1066" s="41"/>
      <c r="J1066" s="41"/>
      <c r="L1066" s="42"/>
      <c r="N1066" s="42"/>
      <c r="O1066" s="42"/>
      <c r="T1066" s="44"/>
      <c r="U1066" s="41"/>
      <c r="X1066" s="140"/>
      <c r="Y1066" s="159"/>
    </row>
    <row r="1067" spans="6:25" s="43" customFormat="1" x14ac:dyDescent="0.25">
      <c r="F1067" s="41"/>
      <c r="G1067" s="41"/>
      <c r="H1067" s="40"/>
      <c r="I1067" s="41"/>
      <c r="J1067" s="41"/>
      <c r="L1067" s="42"/>
      <c r="N1067" s="42"/>
      <c r="O1067" s="42"/>
      <c r="T1067" s="44"/>
      <c r="U1067" s="41"/>
      <c r="X1067" s="140"/>
      <c r="Y1067" s="159"/>
    </row>
    <row r="1068" spans="6:25" s="43" customFormat="1" x14ac:dyDescent="0.25">
      <c r="F1068" s="41"/>
      <c r="G1068" s="41"/>
      <c r="H1068" s="40"/>
      <c r="I1068" s="41"/>
      <c r="J1068" s="41"/>
      <c r="L1068" s="42"/>
      <c r="N1068" s="42"/>
      <c r="O1068" s="42"/>
      <c r="T1068" s="44"/>
      <c r="U1068" s="41"/>
      <c r="X1068" s="140"/>
      <c r="Y1068" s="159"/>
    </row>
    <row r="1069" spans="6:25" s="43" customFormat="1" x14ac:dyDescent="0.25">
      <c r="F1069" s="41"/>
      <c r="G1069" s="41"/>
      <c r="H1069" s="40"/>
      <c r="I1069" s="41"/>
      <c r="J1069" s="41"/>
      <c r="L1069" s="42"/>
      <c r="N1069" s="42"/>
      <c r="O1069" s="42"/>
      <c r="T1069" s="44"/>
      <c r="U1069" s="41"/>
      <c r="X1069" s="140"/>
      <c r="Y1069" s="159"/>
    </row>
    <row r="1070" spans="6:25" s="43" customFormat="1" x14ac:dyDescent="0.25">
      <c r="F1070" s="41"/>
      <c r="G1070" s="41"/>
      <c r="H1070" s="40"/>
      <c r="I1070" s="41"/>
      <c r="J1070" s="41"/>
      <c r="L1070" s="42"/>
      <c r="N1070" s="42"/>
      <c r="O1070" s="42"/>
      <c r="T1070" s="44"/>
      <c r="U1070" s="41"/>
      <c r="X1070" s="140"/>
      <c r="Y1070" s="159"/>
    </row>
    <row r="1071" spans="6:25" s="43" customFormat="1" x14ac:dyDescent="0.25">
      <c r="F1071" s="41"/>
      <c r="G1071" s="41"/>
      <c r="H1071" s="40"/>
      <c r="I1071" s="41"/>
      <c r="J1071" s="41"/>
      <c r="L1071" s="42"/>
      <c r="N1071" s="42"/>
      <c r="O1071" s="42"/>
      <c r="T1071" s="44"/>
      <c r="U1071" s="41"/>
      <c r="X1071" s="140"/>
      <c r="Y1071" s="159"/>
    </row>
    <row r="1072" spans="6:25" s="43" customFormat="1" x14ac:dyDescent="0.25">
      <c r="F1072" s="41"/>
      <c r="G1072" s="41"/>
      <c r="H1072" s="40"/>
      <c r="I1072" s="41"/>
      <c r="J1072" s="41"/>
      <c r="L1072" s="42"/>
      <c r="N1072" s="42"/>
      <c r="O1072" s="42"/>
      <c r="T1072" s="44"/>
      <c r="U1072" s="41"/>
      <c r="X1072" s="140"/>
      <c r="Y1072" s="159"/>
    </row>
    <row r="1073" spans="6:25" s="43" customFormat="1" x14ac:dyDescent="0.25">
      <c r="F1073" s="41"/>
      <c r="G1073" s="41"/>
      <c r="H1073" s="40"/>
      <c r="I1073" s="41"/>
      <c r="J1073" s="41"/>
      <c r="L1073" s="42"/>
      <c r="N1073" s="42"/>
      <c r="O1073" s="42"/>
      <c r="T1073" s="44"/>
      <c r="U1073" s="41"/>
      <c r="X1073" s="140"/>
      <c r="Y1073" s="159"/>
    </row>
    <row r="1074" spans="6:25" s="43" customFormat="1" x14ac:dyDescent="0.25">
      <c r="F1074" s="41"/>
      <c r="G1074" s="41"/>
      <c r="H1074" s="40"/>
      <c r="I1074" s="41"/>
      <c r="J1074" s="41"/>
      <c r="L1074" s="42"/>
      <c r="N1074" s="42"/>
      <c r="O1074" s="42"/>
      <c r="T1074" s="44"/>
      <c r="U1074" s="41"/>
      <c r="X1074" s="140"/>
      <c r="Y1074" s="159"/>
    </row>
    <row r="1075" spans="6:25" s="43" customFormat="1" x14ac:dyDescent="0.25">
      <c r="F1075" s="41"/>
      <c r="G1075" s="41"/>
      <c r="H1075" s="40"/>
      <c r="I1075" s="41"/>
      <c r="J1075" s="41"/>
      <c r="L1075" s="42"/>
      <c r="N1075" s="42"/>
      <c r="O1075" s="42"/>
      <c r="T1075" s="44"/>
      <c r="U1075" s="41"/>
      <c r="X1075" s="140"/>
      <c r="Y1075" s="159"/>
    </row>
    <row r="1076" spans="6:25" s="43" customFormat="1" x14ac:dyDescent="0.25">
      <c r="F1076" s="41"/>
      <c r="G1076" s="41"/>
      <c r="H1076" s="40"/>
      <c r="I1076" s="41"/>
      <c r="J1076" s="41"/>
      <c r="L1076" s="42"/>
      <c r="N1076" s="42"/>
      <c r="O1076" s="42"/>
      <c r="T1076" s="44"/>
      <c r="U1076" s="41"/>
      <c r="X1076" s="140"/>
      <c r="Y1076" s="159"/>
    </row>
    <row r="1077" spans="6:25" s="43" customFormat="1" x14ac:dyDescent="0.25">
      <c r="F1077" s="41"/>
      <c r="G1077" s="41"/>
      <c r="H1077" s="40"/>
      <c r="I1077" s="41"/>
      <c r="J1077" s="41"/>
      <c r="L1077" s="42"/>
      <c r="N1077" s="42"/>
      <c r="O1077" s="42"/>
      <c r="T1077" s="44"/>
      <c r="U1077" s="41"/>
      <c r="X1077" s="140"/>
      <c r="Y1077" s="159"/>
    </row>
    <row r="1078" spans="6:25" s="43" customFormat="1" x14ac:dyDescent="0.25">
      <c r="F1078" s="41"/>
      <c r="G1078" s="41"/>
      <c r="H1078" s="40"/>
      <c r="I1078" s="41"/>
      <c r="J1078" s="41"/>
      <c r="L1078" s="42"/>
      <c r="N1078" s="42"/>
      <c r="O1078" s="42"/>
      <c r="T1078" s="44"/>
      <c r="U1078" s="41"/>
      <c r="X1078" s="140"/>
      <c r="Y1078" s="159"/>
    </row>
    <row r="1079" spans="6:25" s="43" customFormat="1" x14ac:dyDescent="0.25">
      <c r="F1079" s="41"/>
      <c r="G1079" s="41"/>
      <c r="H1079" s="40"/>
      <c r="I1079" s="41"/>
      <c r="J1079" s="41"/>
      <c r="L1079" s="42"/>
      <c r="N1079" s="42"/>
      <c r="O1079" s="42"/>
      <c r="T1079" s="44"/>
      <c r="U1079" s="41"/>
      <c r="X1079" s="140"/>
      <c r="Y1079" s="159"/>
    </row>
    <row r="1080" spans="6:25" s="43" customFormat="1" x14ac:dyDescent="0.25">
      <c r="F1080" s="41"/>
      <c r="G1080" s="41"/>
      <c r="H1080" s="40"/>
      <c r="I1080" s="41"/>
      <c r="J1080" s="41"/>
      <c r="L1080" s="42"/>
      <c r="N1080" s="42"/>
      <c r="O1080" s="42"/>
      <c r="T1080" s="44"/>
      <c r="U1080" s="41"/>
      <c r="X1080" s="140"/>
      <c r="Y1080" s="159"/>
    </row>
    <row r="1081" spans="6:25" s="43" customFormat="1" x14ac:dyDescent="0.25">
      <c r="F1081" s="41"/>
      <c r="G1081" s="41"/>
      <c r="H1081" s="40"/>
      <c r="I1081" s="41"/>
      <c r="J1081" s="41"/>
      <c r="L1081" s="42"/>
      <c r="N1081" s="42"/>
      <c r="O1081" s="42"/>
      <c r="T1081" s="44"/>
      <c r="U1081" s="41"/>
      <c r="X1081" s="140"/>
      <c r="Y1081" s="159"/>
    </row>
    <row r="1082" spans="6:25" s="43" customFormat="1" x14ac:dyDescent="0.25">
      <c r="F1082" s="41"/>
      <c r="G1082" s="41"/>
      <c r="H1082" s="40"/>
      <c r="I1082" s="41"/>
      <c r="J1082" s="41"/>
      <c r="L1082" s="42"/>
      <c r="N1082" s="42"/>
      <c r="O1082" s="42"/>
      <c r="T1082" s="44"/>
      <c r="U1082" s="41"/>
      <c r="X1082" s="140"/>
      <c r="Y1082" s="159"/>
    </row>
    <row r="1083" spans="6:25" s="43" customFormat="1" x14ac:dyDescent="0.25">
      <c r="F1083" s="41"/>
      <c r="G1083" s="41"/>
      <c r="H1083" s="40"/>
      <c r="I1083" s="41"/>
      <c r="J1083" s="41"/>
      <c r="L1083" s="42"/>
      <c r="N1083" s="42"/>
      <c r="O1083" s="42"/>
      <c r="T1083" s="44"/>
      <c r="U1083" s="41"/>
      <c r="X1083" s="140"/>
      <c r="Y1083" s="159"/>
    </row>
    <row r="1084" spans="6:25" s="43" customFormat="1" x14ac:dyDescent="0.25">
      <c r="F1084" s="41"/>
      <c r="G1084" s="41"/>
      <c r="H1084" s="40"/>
      <c r="I1084" s="41"/>
      <c r="J1084" s="41"/>
      <c r="L1084" s="42"/>
      <c r="N1084" s="42"/>
      <c r="O1084" s="42"/>
      <c r="T1084" s="44"/>
      <c r="U1084" s="41"/>
      <c r="X1084" s="140"/>
      <c r="Y1084" s="159"/>
    </row>
    <row r="1085" spans="6:25" s="43" customFormat="1" x14ac:dyDescent="0.25">
      <c r="F1085" s="41"/>
      <c r="G1085" s="41"/>
      <c r="H1085" s="40"/>
      <c r="I1085" s="41"/>
      <c r="J1085" s="41"/>
      <c r="L1085" s="42"/>
      <c r="N1085" s="42"/>
      <c r="O1085" s="42"/>
      <c r="T1085" s="44"/>
      <c r="U1085" s="41"/>
      <c r="X1085" s="140"/>
      <c r="Y1085" s="159"/>
    </row>
    <row r="1086" spans="6:25" s="43" customFormat="1" x14ac:dyDescent="0.25">
      <c r="F1086" s="41"/>
      <c r="G1086" s="41"/>
      <c r="H1086" s="40"/>
      <c r="I1086" s="41"/>
      <c r="J1086" s="41"/>
      <c r="L1086" s="42"/>
      <c r="N1086" s="42"/>
      <c r="O1086" s="42"/>
      <c r="T1086" s="44"/>
      <c r="U1086" s="41"/>
      <c r="X1086" s="140"/>
      <c r="Y1086" s="159"/>
    </row>
    <row r="1087" spans="6:25" s="43" customFormat="1" x14ac:dyDescent="0.25">
      <c r="F1087" s="41"/>
      <c r="G1087" s="41"/>
      <c r="H1087" s="40"/>
      <c r="I1087" s="41"/>
      <c r="J1087" s="41"/>
      <c r="L1087" s="42"/>
      <c r="N1087" s="42"/>
      <c r="O1087" s="42"/>
      <c r="T1087" s="44"/>
      <c r="U1087" s="41"/>
      <c r="X1087" s="140"/>
      <c r="Y1087" s="159"/>
    </row>
    <row r="1088" spans="6:25" s="43" customFormat="1" x14ac:dyDescent="0.25">
      <c r="F1088" s="41"/>
      <c r="G1088" s="41"/>
      <c r="H1088" s="40"/>
      <c r="I1088" s="41"/>
      <c r="J1088" s="41"/>
      <c r="L1088" s="42"/>
      <c r="N1088" s="42"/>
      <c r="O1088" s="42"/>
      <c r="T1088" s="44"/>
      <c r="U1088" s="41"/>
      <c r="X1088" s="140"/>
      <c r="Y1088" s="159"/>
    </row>
    <row r="1089" spans="6:25" s="43" customFormat="1" x14ac:dyDescent="0.25">
      <c r="F1089" s="41"/>
      <c r="G1089" s="41"/>
      <c r="H1089" s="40"/>
      <c r="I1089" s="41"/>
      <c r="J1089" s="41"/>
      <c r="L1089" s="42"/>
      <c r="N1089" s="42"/>
      <c r="O1089" s="42"/>
      <c r="T1089" s="44"/>
      <c r="U1089" s="41"/>
      <c r="X1089" s="140"/>
      <c r="Y1089" s="159"/>
    </row>
    <row r="1090" spans="6:25" s="43" customFormat="1" x14ac:dyDescent="0.25">
      <c r="F1090" s="41"/>
      <c r="G1090" s="41"/>
      <c r="H1090" s="40"/>
      <c r="I1090" s="41"/>
      <c r="J1090" s="41"/>
      <c r="L1090" s="42"/>
      <c r="N1090" s="42"/>
      <c r="O1090" s="42"/>
      <c r="T1090" s="44"/>
      <c r="U1090" s="41"/>
      <c r="X1090" s="140"/>
      <c r="Y1090" s="159"/>
    </row>
    <row r="1091" spans="6:25" s="43" customFormat="1" x14ac:dyDescent="0.25">
      <c r="F1091" s="41"/>
      <c r="G1091" s="41"/>
      <c r="H1091" s="40"/>
      <c r="I1091" s="41"/>
      <c r="J1091" s="41"/>
      <c r="L1091" s="42"/>
      <c r="N1091" s="42"/>
      <c r="O1091" s="42"/>
      <c r="T1091" s="44"/>
      <c r="U1091" s="41"/>
      <c r="X1091" s="140"/>
      <c r="Y1091" s="159"/>
    </row>
    <row r="1092" spans="6:25" s="43" customFormat="1" x14ac:dyDescent="0.25">
      <c r="F1092" s="41"/>
      <c r="G1092" s="41"/>
      <c r="H1092" s="40"/>
      <c r="I1092" s="41"/>
      <c r="J1092" s="41"/>
      <c r="L1092" s="42"/>
      <c r="N1092" s="42"/>
      <c r="O1092" s="42"/>
      <c r="T1092" s="44"/>
      <c r="U1092" s="41"/>
      <c r="X1092" s="140"/>
      <c r="Y1092" s="159"/>
    </row>
    <row r="1093" spans="6:25" s="43" customFormat="1" x14ac:dyDescent="0.25">
      <c r="F1093" s="41"/>
      <c r="G1093" s="41"/>
      <c r="H1093" s="40"/>
      <c r="I1093" s="41"/>
      <c r="J1093" s="41"/>
      <c r="L1093" s="42"/>
      <c r="N1093" s="42"/>
      <c r="O1093" s="42"/>
      <c r="T1093" s="44"/>
      <c r="U1093" s="41"/>
      <c r="X1093" s="140"/>
      <c r="Y1093" s="159"/>
    </row>
    <row r="1094" spans="6:25" s="43" customFormat="1" x14ac:dyDescent="0.25">
      <c r="F1094" s="41"/>
      <c r="G1094" s="41"/>
      <c r="H1094" s="40"/>
      <c r="I1094" s="41"/>
      <c r="J1094" s="41"/>
      <c r="L1094" s="42"/>
      <c r="N1094" s="42"/>
      <c r="O1094" s="42"/>
      <c r="T1094" s="44"/>
      <c r="U1094" s="41"/>
      <c r="X1094" s="140"/>
      <c r="Y1094" s="159"/>
    </row>
    <row r="1095" spans="6:25" s="43" customFormat="1" x14ac:dyDescent="0.25">
      <c r="F1095" s="41"/>
      <c r="G1095" s="41"/>
      <c r="H1095" s="40"/>
      <c r="I1095" s="41"/>
      <c r="J1095" s="41"/>
      <c r="L1095" s="42"/>
      <c r="N1095" s="42"/>
      <c r="O1095" s="42"/>
      <c r="T1095" s="44"/>
      <c r="U1095" s="41"/>
      <c r="X1095" s="140"/>
      <c r="Y1095" s="159"/>
    </row>
    <row r="1096" spans="6:25" s="43" customFormat="1" x14ac:dyDescent="0.25">
      <c r="F1096" s="41"/>
      <c r="G1096" s="41"/>
      <c r="H1096" s="40"/>
      <c r="I1096" s="41"/>
      <c r="J1096" s="41"/>
      <c r="L1096" s="42"/>
      <c r="N1096" s="42"/>
      <c r="O1096" s="42"/>
      <c r="T1096" s="44"/>
      <c r="U1096" s="41"/>
      <c r="X1096" s="140"/>
      <c r="Y1096" s="159"/>
    </row>
    <row r="1097" spans="6:25" s="43" customFormat="1" x14ac:dyDescent="0.25">
      <c r="F1097" s="41"/>
      <c r="G1097" s="41"/>
      <c r="H1097" s="40"/>
      <c r="I1097" s="41"/>
      <c r="J1097" s="41"/>
      <c r="L1097" s="42"/>
      <c r="N1097" s="42"/>
      <c r="O1097" s="42"/>
      <c r="T1097" s="44"/>
      <c r="U1097" s="41"/>
      <c r="X1097" s="140"/>
      <c r="Y1097" s="159"/>
    </row>
    <row r="1098" spans="6:25" s="43" customFormat="1" x14ac:dyDescent="0.25">
      <c r="F1098" s="41"/>
      <c r="G1098" s="41"/>
      <c r="H1098" s="40"/>
      <c r="I1098" s="41"/>
      <c r="J1098" s="41"/>
      <c r="L1098" s="42"/>
      <c r="N1098" s="42"/>
      <c r="O1098" s="42"/>
      <c r="T1098" s="44"/>
      <c r="U1098" s="41"/>
      <c r="X1098" s="140"/>
      <c r="Y1098" s="159"/>
    </row>
    <row r="1099" spans="6:25" s="43" customFormat="1" x14ac:dyDescent="0.25">
      <c r="F1099" s="41"/>
      <c r="G1099" s="41"/>
      <c r="H1099" s="40"/>
      <c r="I1099" s="41"/>
      <c r="J1099" s="41"/>
      <c r="L1099" s="42"/>
      <c r="N1099" s="42"/>
      <c r="O1099" s="42"/>
      <c r="T1099" s="44"/>
      <c r="U1099" s="41"/>
      <c r="X1099" s="140"/>
      <c r="Y1099" s="159"/>
    </row>
    <row r="1100" spans="6:25" s="43" customFormat="1" x14ac:dyDescent="0.25">
      <c r="F1100" s="41"/>
      <c r="G1100" s="41"/>
      <c r="H1100" s="40"/>
      <c r="I1100" s="41"/>
      <c r="J1100" s="41"/>
      <c r="L1100" s="42"/>
      <c r="N1100" s="42"/>
      <c r="O1100" s="42"/>
      <c r="T1100" s="44"/>
      <c r="U1100" s="41"/>
      <c r="X1100" s="140"/>
      <c r="Y1100" s="159"/>
    </row>
    <row r="1101" spans="6:25" s="43" customFormat="1" x14ac:dyDescent="0.25">
      <c r="F1101" s="41"/>
      <c r="G1101" s="41"/>
      <c r="H1101" s="40"/>
      <c r="I1101" s="41"/>
      <c r="J1101" s="41"/>
      <c r="L1101" s="42"/>
      <c r="N1101" s="42"/>
      <c r="O1101" s="42"/>
      <c r="T1101" s="44"/>
      <c r="U1101" s="41"/>
      <c r="X1101" s="140"/>
      <c r="Y1101" s="159"/>
    </row>
    <row r="1102" spans="6:25" s="43" customFormat="1" x14ac:dyDescent="0.25">
      <c r="F1102" s="41"/>
      <c r="G1102" s="41"/>
      <c r="H1102" s="40"/>
      <c r="I1102" s="41"/>
      <c r="J1102" s="41"/>
      <c r="L1102" s="42"/>
      <c r="N1102" s="42"/>
      <c r="O1102" s="42"/>
      <c r="T1102" s="44"/>
      <c r="U1102" s="41"/>
      <c r="X1102" s="140"/>
      <c r="Y1102" s="159"/>
    </row>
    <row r="1103" spans="6:25" s="43" customFormat="1" x14ac:dyDescent="0.25">
      <c r="F1103" s="41"/>
      <c r="G1103" s="41"/>
      <c r="H1103" s="40"/>
      <c r="I1103" s="41"/>
      <c r="J1103" s="41"/>
      <c r="L1103" s="42"/>
      <c r="N1103" s="42"/>
      <c r="O1103" s="42"/>
      <c r="T1103" s="44"/>
      <c r="U1103" s="41"/>
      <c r="X1103" s="140"/>
      <c r="Y1103" s="159"/>
    </row>
    <row r="1104" spans="6:25" s="43" customFormat="1" x14ac:dyDescent="0.25">
      <c r="F1104" s="41"/>
      <c r="G1104" s="41"/>
      <c r="H1104" s="40"/>
      <c r="I1104" s="41"/>
      <c r="J1104" s="41"/>
      <c r="L1104" s="42"/>
      <c r="N1104" s="42"/>
      <c r="O1104" s="42"/>
      <c r="T1104" s="44"/>
      <c r="U1104" s="41"/>
      <c r="X1104" s="140"/>
      <c r="Y1104" s="159"/>
    </row>
    <row r="1105" spans="6:25" s="43" customFormat="1" x14ac:dyDescent="0.25">
      <c r="F1105" s="41"/>
      <c r="G1105" s="41"/>
      <c r="H1105" s="40"/>
      <c r="I1105" s="41"/>
      <c r="J1105" s="41"/>
      <c r="L1105" s="42"/>
      <c r="N1105" s="42"/>
      <c r="O1105" s="42"/>
      <c r="T1105" s="44"/>
      <c r="U1105" s="41"/>
      <c r="X1105" s="140"/>
      <c r="Y1105" s="159"/>
    </row>
    <row r="1106" spans="6:25" s="43" customFormat="1" x14ac:dyDescent="0.25">
      <c r="F1106" s="41"/>
      <c r="G1106" s="41"/>
      <c r="H1106" s="40"/>
      <c r="I1106" s="41"/>
      <c r="J1106" s="41"/>
      <c r="L1106" s="42"/>
      <c r="N1106" s="42"/>
      <c r="O1106" s="42"/>
      <c r="T1106" s="44"/>
      <c r="U1106" s="41"/>
      <c r="X1106" s="140"/>
      <c r="Y1106" s="159"/>
    </row>
    <row r="1107" spans="6:25" s="43" customFormat="1" x14ac:dyDescent="0.25">
      <c r="F1107" s="41"/>
      <c r="G1107" s="41"/>
      <c r="H1107" s="40"/>
      <c r="I1107" s="41"/>
      <c r="J1107" s="41"/>
      <c r="L1107" s="42"/>
      <c r="N1107" s="42"/>
      <c r="O1107" s="42"/>
      <c r="T1107" s="44"/>
      <c r="U1107" s="41"/>
      <c r="X1107" s="140"/>
      <c r="Y1107" s="159"/>
    </row>
    <row r="1108" spans="6:25" s="43" customFormat="1" x14ac:dyDescent="0.25">
      <c r="F1108" s="41"/>
      <c r="G1108" s="41"/>
      <c r="H1108" s="40"/>
      <c r="I1108" s="41"/>
      <c r="J1108" s="41"/>
      <c r="L1108" s="42"/>
      <c r="N1108" s="42"/>
      <c r="O1108" s="42"/>
      <c r="T1108" s="44"/>
      <c r="U1108" s="41"/>
      <c r="X1108" s="140"/>
      <c r="Y1108" s="159"/>
    </row>
    <row r="1109" spans="6:25" s="43" customFormat="1" x14ac:dyDescent="0.25">
      <c r="F1109" s="41"/>
      <c r="G1109" s="41"/>
      <c r="H1109" s="40"/>
      <c r="I1109" s="41"/>
      <c r="J1109" s="41"/>
      <c r="L1109" s="42"/>
      <c r="N1109" s="42"/>
      <c r="O1109" s="42"/>
      <c r="T1109" s="44"/>
      <c r="U1109" s="41"/>
      <c r="X1109" s="140"/>
      <c r="Y1109" s="159"/>
    </row>
    <row r="1110" spans="6:25" s="43" customFormat="1" x14ac:dyDescent="0.25">
      <c r="F1110" s="41"/>
      <c r="G1110" s="41"/>
      <c r="H1110" s="40"/>
      <c r="I1110" s="41"/>
      <c r="J1110" s="41"/>
      <c r="L1110" s="42"/>
      <c r="N1110" s="42"/>
      <c r="O1110" s="42"/>
      <c r="T1110" s="44"/>
      <c r="U1110" s="41"/>
      <c r="X1110" s="140"/>
      <c r="Y1110" s="159"/>
    </row>
    <row r="1111" spans="6:25" s="43" customFormat="1" x14ac:dyDescent="0.25">
      <c r="F1111" s="41"/>
      <c r="G1111" s="41"/>
      <c r="H1111" s="40"/>
      <c r="I1111" s="41"/>
      <c r="J1111" s="41"/>
      <c r="L1111" s="42"/>
      <c r="N1111" s="42"/>
      <c r="O1111" s="42"/>
      <c r="T1111" s="44"/>
      <c r="U1111" s="41"/>
      <c r="X1111" s="140"/>
      <c r="Y1111" s="159"/>
    </row>
    <row r="1112" spans="6:25" s="43" customFormat="1" x14ac:dyDescent="0.25">
      <c r="F1112" s="41"/>
      <c r="G1112" s="41"/>
      <c r="H1112" s="40"/>
      <c r="I1112" s="41"/>
      <c r="J1112" s="41"/>
      <c r="L1112" s="42"/>
      <c r="N1112" s="42"/>
      <c r="O1112" s="42"/>
      <c r="T1112" s="44"/>
      <c r="U1112" s="41"/>
      <c r="X1112" s="140"/>
      <c r="Y1112" s="159"/>
    </row>
    <row r="1113" spans="6:25" s="43" customFormat="1" x14ac:dyDescent="0.25">
      <c r="F1113" s="41"/>
      <c r="G1113" s="41"/>
      <c r="H1113" s="40"/>
      <c r="I1113" s="41"/>
      <c r="J1113" s="41"/>
      <c r="L1113" s="42"/>
      <c r="N1113" s="42"/>
      <c r="O1113" s="42"/>
      <c r="T1113" s="44"/>
      <c r="U1113" s="41"/>
      <c r="X1113" s="140"/>
      <c r="Y1113" s="159"/>
    </row>
    <row r="1114" spans="6:25" s="43" customFormat="1" x14ac:dyDescent="0.25">
      <c r="F1114" s="41"/>
      <c r="G1114" s="41"/>
      <c r="H1114" s="40"/>
      <c r="I1114" s="41"/>
      <c r="J1114" s="41"/>
      <c r="L1114" s="42"/>
      <c r="N1114" s="42"/>
      <c r="O1114" s="42"/>
      <c r="T1114" s="44"/>
      <c r="U1114" s="41"/>
      <c r="X1114" s="140"/>
      <c r="Y1114" s="159"/>
    </row>
    <row r="1115" spans="6:25" s="43" customFormat="1" x14ac:dyDescent="0.25">
      <c r="F1115" s="41"/>
      <c r="G1115" s="41"/>
      <c r="H1115" s="40"/>
      <c r="I1115" s="41"/>
      <c r="J1115" s="41"/>
      <c r="L1115" s="42"/>
      <c r="N1115" s="42"/>
      <c r="O1115" s="42"/>
      <c r="T1115" s="44"/>
      <c r="U1115" s="41"/>
      <c r="X1115" s="140"/>
      <c r="Y1115" s="159"/>
    </row>
    <row r="1116" spans="6:25" s="43" customFormat="1" x14ac:dyDescent="0.25">
      <c r="F1116" s="41"/>
      <c r="G1116" s="41"/>
      <c r="H1116" s="40"/>
      <c r="I1116" s="41"/>
      <c r="J1116" s="41"/>
      <c r="L1116" s="42"/>
      <c r="N1116" s="42"/>
      <c r="O1116" s="42"/>
      <c r="T1116" s="44"/>
      <c r="U1116" s="41"/>
      <c r="X1116" s="140"/>
      <c r="Y1116" s="159"/>
    </row>
    <row r="1117" spans="6:25" s="43" customFormat="1" x14ac:dyDescent="0.25">
      <c r="F1117" s="41"/>
      <c r="G1117" s="41"/>
      <c r="H1117" s="40"/>
      <c r="I1117" s="41"/>
      <c r="J1117" s="41"/>
      <c r="L1117" s="42"/>
      <c r="N1117" s="42"/>
      <c r="O1117" s="42"/>
      <c r="T1117" s="44"/>
      <c r="U1117" s="41"/>
      <c r="X1117" s="140"/>
      <c r="Y1117" s="159"/>
    </row>
    <row r="1118" spans="6:25" s="43" customFormat="1" x14ac:dyDescent="0.25">
      <c r="F1118" s="41"/>
      <c r="G1118" s="41"/>
      <c r="H1118" s="40"/>
      <c r="I1118" s="41"/>
      <c r="J1118" s="41"/>
      <c r="L1118" s="42"/>
      <c r="N1118" s="42"/>
      <c r="O1118" s="42"/>
      <c r="T1118" s="44"/>
      <c r="U1118" s="41"/>
      <c r="X1118" s="140"/>
      <c r="Y1118" s="159"/>
    </row>
    <row r="1119" spans="6:25" s="43" customFormat="1" x14ac:dyDescent="0.25">
      <c r="F1119" s="41"/>
      <c r="G1119" s="41"/>
      <c r="H1119" s="40"/>
      <c r="I1119" s="41"/>
      <c r="J1119" s="41"/>
      <c r="L1119" s="42"/>
      <c r="N1119" s="42"/>
      <c r="O1119" s="42"/>
      <c r="T1119" s="44"/>
      <c r="U1119" s="41"/>
      <c r="X1119" s="140"/>
      <c r="Y1119" s="159"/>
    </row>
    <row r="1120" spans="6:25" s="43" customFormat="1" x14ac:dyDescent="0.25">
      <c r="F1120" s="41"/>
      <c r="G1120" s="41"/>
      <c r="H1120" s="40"/>
      <c r="I1120" s="41"/>
      <c r="J1120" s="41"/>
      <c r="L1120" s="42"/>
      <c r="N1120" s="42"/>
      <c r="O1120" s="42"/>
      <c r="T1120" s="44"/>
      <c r="U1120" s="41"/>
      <c r="X1120" s="140"/>
      <c r="Y1120" s="159"/>
    </row>
    <row r="1121" spans="6:25" s="43" customFormat="1" x14ac:dyDescent="0.25">
      <c r="F1121" s="41"/>
      <c r="G1121" s="41"/>
      <c r="H1121" s="40"/>
      <c r="I1121" s="41"/>
      <c r="J1121" s="41"/>
      <c r="L1121" s="42"/>
      <c r="N1121" s="42"/>
      <c r="O1121" s="42"/>
      <c r="T1121" s="44"/>
      <c r="U1121" s="41"/>
      <c r="X1121" s="140"/>
      <c r="Y1121" s="159"/>
    </row>
    <row r="1122" spans="6:25" s="43" customFormat="1" x14ac:dyDescent="0.25">
      <c r="F1122" s="41"/>
      <c r="G1122" s="41"/>
      <c r="H1122" s="40"/>
      <c r="I1122" s="41"/>
      <c r="J1122" s="41"/>
      <c r="L1122" s="42"/>
      <c r="N1122" s="42"/>
      <c r="O1122" s="42"/>
      <c r="T1122" s="44"/>
      <c r="U1122" s="41"/>
      <c r="X1122" s="140"/>
      <c r="Y1122" s="159"/>
    </row>
    <row r="1123" spans="6:25" s="43" customFormat="1" x14ac:dyDescent="0.25">
      <c r="F1123" s="41"/>
      <c r="G1123" s="41"/>
      <c r="H1123" s="40"/>
      <c r="I1123" s="41"/>
      <c r="J1123" s="41"/>
      <c r="L1123" s="42"/>
      <c r="N1123" s="42"/>
      <c r="O1123" s="42"/>
      <c r="T1123" s="44"/>
      <c r="U1123" s="41"/>
      <c r="X1123" s="140"/>
      <c r="Y1123" s="159"/>
    </row>
    <row r="1124" spans="6:25" s="43" customFormat="1" x14ac:dyDescent="0.25">
      <c r="F1124" s="41"/>
      <c r="G1124" s="41"/>
      <c r="H1124" s="40"/>
      <c r="I1124" s="41"/>
      <c r="J1124" s="41"/>
      <c r="L1124" s="42"/>
      <c r="N1124" s="42"/>
      <c r="O1124" s="42"/>
      <c r="T1124" s="44"/>
      <c r="U1124" s="41"/>
      <c r="X1124" s="140"/>
      <c r="Y1124" s="159"/>
    </row>
    <row r="1125" spans="6:25" s="43" customFormat="1" x14ac:dyDescent="0.25">
      <c r="F1125" s="41"/>
      <c r="G1125" s="41"/>
      <c r="H1125" s="40"/>
      <c r="I1125" s="41"/>
      <c r="J1125" s="41"/>
      <c r="L1125" s="42"/>
      <c r="N1125" s="42"/>
      <c r="O1125" s="42"/>
      <c r="T1125" s="44"/>
      <c r="U1125" s="41"/>
      <c r="X1125" s="140"/>
      <c r="Y1125" s="159"/>
    </row>
    <row r="1126" spans="6:25" s="43" customFormat="1" x14ac:dyDescent="0.25">
      <c r="F1126" s="41"/>
      <c r="G1126" s="41"/>
      <c r="H1126" s="40"/>
      <c r="I1126" s="41"/>
      <c r="J1126" s="41"/>
      <c r="L1126" s="42"/>
      <c r="N1126" s="42"/>
      <c r="O1126" s="42"/>
      <c r="T1126" s="44"/>
      <c r="U1126" s="41"/>
      <c r="X1126" s="140"/>
      <c r="Y1126" s="159"/>
    </row>
    <row r="1127" spans="6:25" s="43" customFormat="1" x14ac:dyDescent="0.25">
      <c r="F1127" s="41"/>
      <c r="G1127" s="41"/>
      <c r="H1127" s="40"/>
      <c r="I1127" s="41"/>
      <c r="J1127" s="41"/>
      <c r="L1127" s="42"/>
      <c r="N1127" s="42"/>
      <c r="O1127" s="42"/>
      <c r="T1127" s="44"/>
      <c r="U1127" s="41"/>
      <c r="X1127" s="140"/>
      <c r="Y1127" s="159"/>
    </row>
    <row r="1128" spans="6:25" s="43" customFormat="1" x14ac:dyDescent="0.25">
      <c r="F1128" s="41"/>
      <c r="G1128" s="41"/>
      <c r="H1128" s="40"/>
      <c r="I1128" s="41"/>
      <c r="J1128" s="41"/>
      <c r="L1128" s="42"/>
      <c r="N1128" s="42"/>
      <c r="O1128" s="42"/>
      <c r="T1128" s="44"/>
      <c r="U1128" s="41"/>
      <c r="X1128" s="140"/>
      <c r="Y1128" s="159"/>
    </row>
    <row r="1129" spans="6:25" s="43" customFormat="1" x14ac:dyDescent="0.25">
      <c r="F1129" s="41"/>
      <c r="G1129" s="41"/>
      <c r="H1129" s="40"/>
      <c r="I1129" s="41"/>
      <c r="J1129" s="41"/>
      <c r="L1129" s="42"/>
      <c r="N1129" s="42"/>
      <c r="O1129" s="42"/>
      <c r="T1129" s="44"/>
      <c r="U1129" s="41"/>
      <c r="X1129" s="140"/>
      <c r="Y1129" s="159"/>
    </row>
    <row r="1130" spans="6:25" s="43" customFormat="1" x14ac:dyDescent="0.25">
      <c r="F1130" s="41"/>
      <c r="G1130" s="41"/>
      <c r="H1130" s="40"/>
      <c r="I1130" s="41"/>
      <c r="J1130" s="41"/>
      <c r="L1130" s="42"/>
      <c r="N1130" s="42"/>
      <c r="O1130" s="42"/>
      <c r="T1130" s="44"/>
      <c r="U1130" s="41"/>
      <c r="X1130" s="140"/>
      <c r="Y1130" s="159"/>
    </row>
    <row r="1131" spans="6:25" s="43" customFormat="1" x14ac:dyDescent="0.25">
      <c r="F1131" s="41"/>
      <c r="G1131" s="41"/>
      <c r="H1131" s="40"/>
      <c r="I1131" s="41"/>
      <c r="J1131" s="41"/>
      <c r="L1131" s="42"/>
      <c r="N1131" s="42"/>
      <c r="O1131" s="42"/>
      <c r="T1131" s="44"/>
      <c r="U1131" s="41"/>
      <c r="X1131" s="140"/>
      <c r="Y1131" s="159"/>
    </row>
    <row r="1132" spans="6:25" s="43" customFormat="1" x14ac:dyDescent="0.25">
      <c r="F1132" s="41"/>
      <c r="G1132" s="41"/>
      <c r="H1132" s="40"/>
      <c r="I1132" s="41"/>
      <c r="J1132" s="41"/>
      <c r="L1132" s="42"/>
      <c r="N1132" s="42"/>
      <c r="O1132" s="42"/>
      <c r="T1132" s="44"/>
      <c r="U1132" s="41"/>
      <c r="X1132" s="140"/>
      <c r="Y1132" s="159"/>
    </row>
    <row r="1133" spans="6:25" s="43" customFormat="1" x14ac:dyDescent="0.25">
      <c r="F1133" s="41"/>
      <c r="G1133" s="41"/>
      <c r="H1133" s="40"/>
      <c r="I1133" s="41"/>
      <c r="J1133" s="41"/>
      <c r="L1133" s="42"/>
      <c r="N1133" s="42"/>
      <c r="O1133" s="42"/>
      <c r="T1133" s="44"/>
      <c r="U1133" s="41"/>
      <c r="X1133" s="140"/>
      <c r="Y1133" s="159"/>
    </row>
    <row r="1134" spans="6:25" s="43" customFormat="1" x14ac:dyDescent="0.25">
      <c r="F1134" s="41"/>
      <c r="G1134" s="41"/>
      <c r="H1134" s="40"/>
      <c r="I1134" s="41"/>
      <c r="J1134" s="41"/>
      <c r="L1134" s="42"/>
      <c r="N1134" s="42"/>
      <c r="O1134" s="42"/>
      <c r="T1134" s="44"/>
      <c r="U1134" s="41"/>
      <c r="X1134" s="140"/>
      <c r="Y1134" s="159"/>
    </row>
    <row r="1135" spans="6:25" s="43" customFormat="1" x14ac:dyDescent="0.25">
      <c r="F1135" s="41"/>
      <c r="G1135" s="41"/>
      <c r="H1135" s="40"/>
      <c r="I1135" s="41"/>
      <c r="J1135" s="41"/>
      <c r="L1135" s="42"/>
      <c r="N1135" s="42"/>
      <c r="O1135" s="42"/>
      <c r="T1135" s="44"/>
      <c r="U1135" s="41"/>
      <c r="X1135" s="140"/>
      <c r="Y1135" s="159"/>
    </row>
    <row r="1136" spans="6:25" s="43" customFormat="1" x14ac:dyDescent="0.25">
      <c r="F1136" s="41"/>
      <c r="G1136" s="41"/>
      <c r="H1136" s="40"/>
      <c r="I1136" s="41"/>
      <c r="J1136" s="41"/>
      <c r="L1136" s="42"/>
      <c r="N1136" s="42"/>
      <c r="O1136" s="42"/>
      <c r="T1136" s="44"/>
      <c r="U1136" s="41"/>
      <c r="X1136" s="140"/>
      <c r="Y1136" s="159"/>
    </row>
    <row r="1137" spans="6:25" s="43" customFormat="1" x14ac:dyDescent="0.25">
      <c r="F1137" s="41"/>
      <c r="G1137" s="41"/>
      <c r="H1137" s="40"/>
      <c r="I1137" s="41"/>
      <c r="J1137" s="41"/>
      <c r="L1137" s="42"/>
      <c r="N1137" s="42"/>
      <c r="O1137" s="42"/>
      <c r="T1137" s="44"/>
      <c r="U1137" s="41"/>
      <c r="X1137" s="140"/>
      <c r="Y1137" s="159"/>
    </row>
    <row r="1138" spans="6:25" s="43" customFormat="1" x14ac:dyDescent="0.25">
      <c r="F1138" s="41"/>
      <c r="G1138" s="41"/>
      <c r="H1138" s="40"/>
      <c r="I1138" s="41"/>
      <c r="J1138" s="41"/>
      <c r="L1138" s="42"/>
      <c r="N1138" s="42"/>
      <c r="O1138" s="42"/>
      <c r="T1138" s="44"/>
      <c r="U1138" s="41"/>
      <c r="X1138" s="140"/>
      <c r="Y1138" s="159"/>
    </row>
    <row r="1139" spans="6:25" s="43" customFormat="1" x14ac:dyDescent="0.25">
      <c r="F1139" s="41"/>
      <c r="G1139" s="41"/>
      <c r="H1139" s="40"/>
      <c r="I1139" s="41"/>
      <c r="J1139" s="41"/>
      <c r="L1139" s="42"/>
      <c r="N1139" s="42"/>
      <c r="O1139" s="42"/>
      <c r="T1139" s="44"/>
      <c r="U1139" s="41"/>
      <c r="X1139" s="140"/>
      <c r="Y1139" s="159"/>
    </row>
    <row r="1140" spans="6:25" s="43" customFormat="1" x14ac:dyDescent="0.25">
      <c r="F1140" s="41"/>
      <c r="G1140" s="41"/>
      <c r="H1140" s="40"/>
      <c r="I1140" s="41"/>
      <c r="J1140" s="41"/>
      <c r="L1140" s="42"/>
      <c r="N1140" s="42"/>
      <c r="O1140" s="42"/>
      <c r="T1140" s="44"/>
      <c r="U1140" s="41"/>
      <c r="X1140" s="140"/>
      <c r="Y1140" s="159"/>
    </row>
    <row r="1141" spans="6:25" s="43" customFormat="1" x14ac:dyDescent="0.25">
      <c r="F1141" s="41"/>
      <c r="G1141" s="41"/>
      <c r="H1141" s="40"/>
      <c r="I1141" s="41"/>
      <c r="J1141" s="41"/>
      <c r="L1141" s="42"/>
      <c r="N1141" s="42"/>
      <c r="O1141" s="42"/>
      <c r="T1141" s="44"/>
      <c r="U1141" s="41"/>
      <c r="X1141" s="140"/>
      <c r="Y1141" s="159"/>
    </row>
    <row r="1142" spans="6:25" s="43" customFormat="1" x14ac:dyDescent="0.25">
      <c r="F1142" s="41"/>
      <c r="G1142" s="41"/>
      <c r="H1142" s="40"/>
      <c r="I1142" s="41"/>
      <c r="J1142" s="41"/>
      <c r="L1142" s="42"/>
      <c r="N1142" s="42"/>
      <c r="O1142" s="42"/>
      <c r="T1142" s="44"/>
      <c r="U1142" s="41"/>
      <c r="X1142" s="140"/>
      <c r="Y1142" s="159"/>
    </row>
    <row r="1143" spans="6:25" s="43" customFormat="1" x14ac:dyDescent="0.25">
      <c r="F1143" s="41"/>
      <c r="G1143" s="41"/>
      <c r="H1143" s="40"/>
      <c r="I1143" s="41"/>
      <c r="J1143" s="41"/>
      <c r="L1143" s="42"/>
      <c r="N1143" s="42"/>
      <c r="O1143" s="42"/>
      <c r="T1143" s="44"/>
      <c r="U1143" s="41"/>
      <c r="X1143" s="140"/>
      <c r="Y1143" s="159"/>
    </row>
    <row r="1144" spans="6:25" s="43" customFormat="1" x14ac:dyDescent="0.25">
      <c r="F1144" s="41"/>
      <c r="G1144" s="41"/>
      <c r="H1144" s="40"/>
      <c r="I1144" s="41"/>
      <c r="J1144" s="41"/>
      <c r="L1144" s="42"/>
      <c r="N1144" s="42"/>
      <c r="O1144" s="42"/>
      <c r="T1144" s="44"/>
      <c r="U1144" s="41"/>
      <c r="X1144" s="140"/>
      <c r="Y1144" s="159"/>
    </row>
    <row r="1145" spans="6:25" s="43" customFormat="1" x14ac:dyDescent="0.25">
      <c r="F1145" s="41"/>
      <c r="G1145" s="41"/>
      <c r="H1145" s="40"/>
      <c r="I1145" s="41"/>
      <c r="J1145" s="41"/>
      <c r="L1145" s="42"/>
      <c r="N1145" s="42"/>
      <c r="O1145" s="42"/>
      <c r="T1145" s="44"/>
      <c r="U1145" s="41"/>
      <c r="X1145" s="140"/>
      <c r="Y1145" s="159"/>
    </row>
    <row r="1146" spans="6:25" s="43" customFormat="1" x14ac:dyDescent="0.25">
      <c r="F1146" s="41"/>
      <c r="G1146" s="41"/>
      <c r="H1146" s="40"/>
      <c r="I1146" s="41"/>
      <c r="J1146" s="41"/>
      <c r="L1146" s="42"/>
      <c r="N1146" s="42"/>
      <c r="O1146" s="42"/>
      <c r="T1146" s="44"/>
      <c r="U1146" s="41"/>
      <c r="X1146" s="140"/>
      <c r="Y1146" s="159"/>
    </row>
    <row r="1147" spans="6:25" s="43" customFormat="1" x14ac:dyDescent="0.25">
      <c r="F1147" s="41"/>
      <c r="G1147" s="41"/>
      <c r="H1147" s="40"/>
      <c r="I1147" s="41"/>
      <c r="J1147" s="41"/>
      <c r="L1147" s="42"/>
      <c r="N1147" s="42"/>
      <c r="O1147" s="42"/>
      <c r="T1147" s="44"/>
      <c r="U1147" s="41"/>
      <c r="X1147" s="140"/>
      <c r="Y1147" s="159"/>
    </row>
    <row r="1148" spans="6:25" s="43" customFormat="1" x14ac:dyDescent="0.25">
      <c r="F1148" s="41"/>
      <c r="G1148" s="41"/>
      <c r="H1148" s="40"/>
      <c r="I1148" s="41"/>
      <c r="J1148" s="41"/>
      <c r="L1148" s="42"/>
      <c r="N1148" s="42"/>
      <c r="O1148" s="42"/>
      <c r="T1148" s="44"/>
      <c r="U1148" s="41"/>
      <c r="X1148" s="140"/>
      <c r="Y1148" s="159"/>
    </row>
    <row r="1149" spans="6:25" s="43" customFormat="1" x14ac:dyDescent="0.25">
      <c r="F1149" s="41"/>
      <c r="G1149" s="41"/>
      <c r="H1149" s="40"/>
      <c r="I1149" s="41"/>
      <c r="J1149" s="41"/>
      <c r="L1149" s="42"/>
      <c r="N1149" s="42"/>
      <c r="O1149" s="42"/>
      <c r="T1149" s="44"/>
      <c r="U1149" s="41"/>
      <c r="X1149" s="140"/>
      <c r="Y1149" s="159"/>
    </row>
    <row r="1150" spans="6:25" s="43" customFormat="1" x14ac:dyDescent="0.25">
      <c r="F1150" s="41"/>
      <c r="G1150" s="41"/>
      <c r="H1150" s="40"/>
      <c r="I1150" s="41"/>
      <c r="J1150" s="41"/>
      <c r="L1150" s="42"/>
      <c r="N1150" s="42"/>
      <c r="O1150" s="42"/>
      <c r="T1150" s="44"/>
      <c r="U1150" s="41"/>
      <c r="X1150" s="140"/>
      <c r="Y1150" s="159"/>
    </row>
    <row r="1151" spans="6:25" s="43" customFormat="1" x14ac:dyDescent="0.25">
      <c r="F1151" s="41"/>
      <c r="G1151" s="41"/>
      <c r="H1151" s="40"/>
      <c r="I1151" s="41"/>
      <c r="J1151" s="41"/>
      <c r="L1151" s="42"/>
      <c r="N1151" s="42"/>
      <c r="O1151" s="42"/>
      <c r="T1151" s="44"/>
      <c r="U1151" s="41"/>
      <c r="X1151" s="140"/>
      <c r="Y1151" s="159"/>
    </row>
    <row r="1152" spans="6:25" s="43" customFormat="1" x14ac:dyDescent="0.25">
      <c r="F1152" s="41"/>
      <c r="G1152" s="41"/>
      <c r="H1152" s="40"/>
      <c r="I1152" s="41"/>
      <c r="J1152" s="41"/>
      <c r="L1152" s="42"/>
      <c r="N1152" s="42"/>
      <c r="O1152" s="42"/>
      <c r="T1152" s="44"/>
      <c r="U1152" s="41"/>
      <c r="X1152" s="140"/>
      <c r="Y1152" s="159"/>
    </row>
    <row r="1153" spans="6:25" s="43" customFormat="1" x14ac:dyDescent="0.25">
      <c r="F1153" s="41"/>
      <c r="G1153" s="41"/>
      <c r="H1153" s="40"/>
      <c r="I1153" s="41"/>
      <c r="J1153" s="41"/>
      <c r="L1153" s="42"/>
      <c r="N1153" s="42"/>
      <c r="O1153" s="42"/>
      <c r="T1153" s="44"/>
      <c r="U1153" s="41"/>
      <c r="X1153" s="140"/>
      <c r="Y1153" s="159"/>
    </row>
    <row r="1154" spans="6:25" s="43" customFormat="1" x14ac:dyDescent="0.25">
      <c r="F1154" s="41"/>
      <c r="G1154" s="41"/>
      <c r="H1154" s="40"/>
      <c r="I1154" s="41"/>
      <c r="J1154" s="41"/>
      <c r="L1154" s="42"/>
      <c r="N1154" s="42"/>
      <c r="O1154" s="42"/>
      <c r="T1154" s="44"/>
      <c r="U1154" s="41"/>
      <c r="X1154" s="140"/>
      <c r="Y1154" s="159"/>
    </row>
    <row r="1155" spans="6:25" s="43" customFormat="1" x14ac:dyDescent="0.25">
      <c r="F1155" s="41"/>
      <c r="G1155" s="41"/>
      <c r="H1155" s="40"/>
      <c r="I1155" s="41"/>
      <c r="J1155" s="41"/>
      <c r="L1155" s="42"/>
      <c r="N1155" s="42"/>
      <c r="O1155" s="42"/>
      <c r="T1155" s="44"/>
      <c r="U1155" s="41"/>
      <c r="X1155" s="140"/>
      <c r="Y1155" s="159"/>
    </row>
    <row r="1156" spans="6:25" s="43" customFormat="1" x14ac:dyDescent="0.25">
      <c r="F1156" s="41"/>
      <c r="G1156" s="41"/>
      <c r="H1156" s="40"/>
      <c r="I1156" s="41"/>
      <c r="J1156" s="41"/>
      <c r="L1156" s="42"/>
      <c r="N1156" s="42"/>
      <c r="O1156" s="42"/>
      <c r="T1156" s="44"/>
      <c r="U1156" s="41"/>
      <c r="X1156" s="140"/>
      <c r="Y1156" s="159"/>
    </row>
    <row r="1157" spans="6:25" s="43" customFormat="1" x14ac:dyDescent="0.25">
      <c r="F1157" s="41"/>
      <c r="G1157" s="41"/>
      <c r="H1157" s="40"/>
      <c r="I1157" s="41"/>
      <c r="J1157" s="41"/>
      <c r="L1157" s="42"/>
      <c r="N1157" s="42"/>
      <c r="O1157" s="42"/>
      <c r="T1157" s="44"/>
      <c r="U1157" s="41"/>
      <c r="X1157" s="140"/>
      <c r="Y1157" s="159"/>
    </row>
    <row r="1158" spans="6:25" s="43" customFormat="1" x14ac:dyDescent="0.25">
      <c r="F1158" s="41"/>
      <c r="G1158" s="41"/>
      <c r="H1158" s="40"/>
      <c r="I1158" s="41"/>
      <c r="J1158" s="41"/>
      <c r="L1158" s="42"/>
      <c r="N1158" s="42"/>
      <c r="O1158" s="42"/>
      <c r="T1158" s="44"/>
      <c r="U1158" s="41"/>
      <c r="X1158" s="140"/>
      <c r="Y1158" s="159"/>
    </row>
    <row r="1159" spans="6:25" s="43" customFormat="1" x14ac:dyDescent="0.25">
      <c r="F1159" s="41"/>
      <c r="G1159" s="41"/>
      <c r="H1159" s="40"/>
      <c r="I1159" s="41"/>
      <c r="J1159" s="41"/>
      <c r="L1159" s="42"/>
      <c r="N1159" s="42"/>
      <c r="O1159" s="42"/>
      <c r="T1159" s="44"/>
      <c r="U1159" s="41"/>
      <c r="X1159" s="140"/>
      <c r="Y1159" s="159"/>
    </row>
    <row r="1160" spans="6:25" s="43" customFormat="1" x14ac:dyDescent="0.25">
      <c r="F1160" s="41"/>
      <c r="G1160" s="41"/>
      <c r="H1160" s="40"/>
      <c r="I1160" s="41"/>
      <c r="J1160" s="41"/>
      <c r="L1160" s="42"/>
      <c r="N1160" s="42"/>
      <c r="O1160" s="42"/>
      <c r="T1160" s="44"/>
      <c r="U1160" s="41"/>
      <c r="X1160" s="140"/>
      <c r="Y1160" s="159"/>
    </row>
    <row r="1161" spans="6:25" s="43" customFormat="1" x14ac:dyDescent="0.25">
      <c r="F1161" s="41"/>
      <c r="G1161" s="41"/>
      <c r="H1161" s="40"/>
      <c r="I1161" s="41"/>
      <c r="J1161" s="41"/>
      <c r="L1161" s="42"/>
      <c r="N1161" s="42"/>
      <c r="O1161" s="42"/>
      <c r="T1161" s="44"/>
      <c r="U1161" s="41"/>
      <c r="X1161" s="140"/>
      <c r="Y1161" s="159"/>
    </row>
    <row r="1162" spans="6:25" s="43" customFormat="1" x14ac:dyDescent="0.25">
      <c r="F1162" s="41"/>
      <c r="G1162" s="41"/>
      <c r="H1162" s="40"/>
      <c r="I1162" s="41"/>
      <c r="J1162" s="41"/>
      <c r="L1162" s="42"/>
      <c r="N1162" s="42"/>
      <c r="O1162" s="42"/>
      <c r="T1162" s="44"/>
      <c r="U1162" s="41"/>
      <c r="X1162" s="140"/>
      <c r="Y1162" s="159"/>
    </row>
    <row r="1163" spans="6:25" s="43" customFormat="1" x14ac:dyDescent="0.25">
      <c r="F1163" s="41"/>
      <c r="G1163" s="41"/>
      <c r="H1163" s="40"/>
      <c r="I1163" s="41"/>
      <c r="J1163" s="41"/>
      <c r="L1163" s="42"/>
      <c r="N1163" s="42"/>
      <c r="O1163" s="42"/>
      <c r="T1163" s="44"/>
      <c r="U1163" s="41"/>
      <c r="X1163" s="140"/>
      <c r="Y1163" s="159"/>
    </row>
    <row r="1164" spans="6:25" s="43" customFormat="1" x14ac:dyDescent="0.25">
      <c r="F1164" s="41"/>
      <c r="G1164" s="41"/>
      <c r="H1164" s="40"/>
      <c r="I1164" s="41"/>
      <c r="J1164" s="41"/>
      <c r="L1164" s="42"/>
      <c r="N1164" s="42"/>
      <c r="O1164" s="42"/>
      <c r="T1164" s="44"/>
      <c r="U1164" s="41"/>
      <c r="X1164" s="140"/>
      <c r="Y1164" s="159"/>
    </row>
    <row r="1165" spans="6:25" s="43" customFormat="1" x14ac:dyDescent="0.25">
      <c r="F1165" s="41"/>
      <c r="G1165" s="41"/>
      <c r="H1165" s="40"/>
      <c r="I1165" s="41"/>
      <c r="J1165" s="41"/>
      <c r="L1165" s="42"/>
      <c r="N1165" s="42"/>
      <c r="O1165" s="42"/>
      <c r="T1165" s="44"/>
      <c r="U1165" s="41"/>
      <c r="X1165" s="140"/>
      <c r="Y1165" s="159"/>
    </row>
    <row r="1166" spans="6:25" s="43" customFormat="1" x14ac:dyDescent="0.25">
      <c r="F1166" s="41"/>
      <c r="G1166" s="41"/>
      <c r="H1166" s="40"/>
      <c r="I1166" s="41"/>
      <c r="J1166" s="41"/>
      <c r="L1166" s="42"/>
      <c r="N1166" s="42"/>
      <c r="O1166" s="42"/>
      <c r="T1166" s="44"/>
      <c r="U1166" s="41"/>
      <c r="X1166" s="140"/>
      <c r="Y1166" s="159"/>
    </row>
    <row r="1167" spans="6:25" s="43" customFormat="1" x14ac:dyDescent="0.25">
      <c r="F1167" s="41"/>
      <c r="G1167" s="41"/>
      <c r="H1167" s="40"/>
      <c r="I1167" s="41"/>
      <c r="J1167" s="41"/>
      <c r="L1167" s="42"/>
      <c r="N1167" s="42"/>
      <c r="O1167" s="42"/>
      <c r="T1167" s="44"/>
      <c r="U1167" s="41"/>
      <c r="X1167" s="140"/>
      <c r="Y1167" s="159"/>
    </row>
    <row r="1168" spans="6:25" s="43" customFormat="1" x14ac:dyDescent="0.25">
      <c r="F1168" s="41"/>
      <c r="G1168" s="41"/>
      <c r="H1168" s="40"/>
      <c r="I1168" s="41"/>
      <c r="J1168" s="41"/>
      <c r="L1168" s="42"/>
      <c r="N1168" s="42"/>
      <c r="O1168" s="42"/>
      <c r="T1168" s="44"/>
      <c r="U1168" s="41"/>
      <c r="X1168" s="140"/>
      <c r="Y1168" s="159"/>
    </row>
    <row r="1169" spans="6:25" s="43" customFormat="1" x14ac:dyDescent="0.25">
      <c r="F1169" s="41"/>
      <c r="G1169" s="41"/>
      <c r="H1169" s="40"/>
      <c r="I1169" s="41"/>
      <c r="J1169" s="41"/>
      <c r="L1169" s="42"/>
      <c r="N1169" s="42"/>
      <c r="O1169" s="42"/>
      <c r="T1169" s="44"/>
      <c r="U1169" s="41"/>
      <c r="X1169" s="140"/>
      <c r="Y1169" s="159"/>
    </row>
    <row r="1170" spans="6:25" s="43" customFormat="1" x14ac:dyDescent="0.25">
      <c r="F1170" s="41"/>
      <c r="G1170" s="41"/>
      <c r="H1170" s="40"/>
      <c r="I1170" s="41"/>
      <c r="J1170" s="41"/>
      <c r="L1170" s="42"/>
      <c r="N1170" s="42"/>
      <c r="O1170" s="42"/>
      <c r="T1170" s="44"/>
      <c r="U1170" s="41"/>
      <c r="X1170" s="140"/>
      <c r="Y1170" s="159"/>
    </row>
    <row r="1171" spans="6:25" s="43" customFormat="1" x14ac:dyDescent="0.25">
      <c r="F1171" s="41"/>
      <c r="G1171" s="41"/>
      <c r="H1171" s="40"/>
      <c r="I1171" s="41"/>
      <c r="J1171" s="41"/>
      <c r="L1171" s="42"/>
      <c r="N1171" s="42"/>
      <c r="O1171" s="42"/>
      <c r="T1171" s="44"/>
      <c r="U1171" s="41"/>
      <c r="X1171" s="140"/>
      <c r="Y1171" s="159"/>
    </row>
    <row r="1172" spans="6:25" s="43" customFormat="1" x14ac:dyDescent="0.25">
      <c r="F1172" s="41"/>
      <c r="G1172" s="41"/>
      <c r="H1172" s="40"/>
      <c r="I1172" s="41"/>
      <c r="J1172" s="41"/>
      <c r="L1172" s="42"/>
      <c r="N1172" s="42"/>
      <c r="O1172" s="42"/>
      <c r="T1172" s="44"/>
      <c r="U1172" s="41"/>
      <c r="X1172" s="140"/>
      <c r="Y1172" s="159"/>
    </row>
    <row r="1173" spans="6:25" s="43" customFormat="1" x14ac:dyDescent="0.25">
      <c r="F1173" s="41"/>
      <c r="G1173" s="41"/>
      <c r="H1173" s="40"/>
      <c r="I1173" s="41"/>
      <c r="J1173" s="41"/>
      <c r="L1173" s="42"/>
      <c r="N1173" s="42"/>
      <c r="O1173" s="42"/>
      <c r="T1173" s="44"/>
      <c r="U1173" s="41"/>
      <c r="X1173" s="140"/>
      <c r="Y1173" s="159"/>
    </row>
    <row r="1174" spans="6:25" s="43" customFormat="1" x14ac:dyDescent="0.25">
      <c r="F1174" s="41"/>
      <c r="G1174" s="41"/>
      <c r="H1174" s="40"/>
      <c r="I1174" s="41"/>
      <c r="J1174" s="41"/>
      <c r="L1174" s="42"/>
      <c r="N1174" s="42"/>
      <c r="O1174" s="42"/>
      <c r="T1174" s="44"/>
      <c r="U1174" s="41"/>
      <c r="X1174" s="140"/>
      <c r="Y1174" s="159"/>
    </row>
    <row r="1175" spans="6:25" s="43" customFormat="1" x14ac:dyDescent="0.25">
      <c r="F1175" s="41"/>
      <c r="G1175" s="41"/>
      <c r="H1175" s="40"/>
      <c r="I1175" s="41"/>
      <c r="J1175" s="41"/>
      <c r="L1175" s="42"/>
      <c r="N1175" s="42"/>
      <c r="O1175" s="42"/>
      <c r="T1175" s="44"/>
      <c r="U1175" s="41"/>
      <c r="X1175" s="140"/>
      <c r="Y1175" s="159"/>
    </row>
    <row r="1176" spans="6:25" s="43" customFormat="1" x14ac:dyDescent="0.25">
      <c r="F1176" s="41"/>
      <c r="G1176" s="41"/>
      <c r="H1176" s="40"/>
      <c r="I1176" s="41"/>
      <c r="J1176" s="41"/>
      <c r="L1176" s="42"/>
      <c r="N1176" s="42"/>
      <c r="O1176" s="42"/>
      <c r="T1176" s="44"/>
      <c r="U1176" s="41"/>
      <c r="X1176" s="140"/>
      <c r="Y1176" s="159"/>
    </row>
    <row r="1177" spans="6:25" s="43" customFormat="1" x14ac:dyDescent="0.25">
      <c r="F1177" s="41"/>
      <c r="G1177" s="41"/>
      <c r="H1177" s="40"/>
      <c r="I1177" s="41"/>
      <c r="J1177" s="41"/>
      <c r="L1177" s="42"/>
      <c r="N1177" s="42"/>
      <c r="O1177" s="42"/>
      <c r="T1177" s="44"/>
      <c r="U1177" s="41"/>
      <c r="X1177" s="140"/>
      <c r="Y1177" s="159"/>
    </row>
    <row r="1178" spans="6:25" s="43" customFormat="1" x14ac:dyDescent="0.25">
      <c r="F1178" s="41"/>
      <c r="G1178" s="41"/>
      <c r="H1178" s="40"/>
      <c r="I1178" s="41"/>
      <c r="J1178" s="41"/>
      <c r="L1178" s="42"/>
      <c r="N1178" s="42"/>
      <c r="O1178" s="42"/>
      <c r="T1178" s="44"/>
      <c r="U1178" s="41"/>
      <c r="X1178" s="140"/>
      <c r="Y1178" s="159"/>
    </row>
    <row r="1179" spans="6:25" s="43" customFormat="1" x14ac:dyDescent="0.25">
      <c r="F1179" s="41"/>
      <c r="G1179" s="41"/>
      <c r="H1179" s="40"/>
      <c r="I1179" s="41"/>
      <c r="J1179" s="41"/>
      <c r="L1179" s="42"/>
      <c r="N1179" s="42"/>
      <c r="O1179" s="42"/>
      <c r="T1179" s="44"/>
      <c r="U1179" s="41"/>
      <c r="X1179" s="140"/>
      <c r="Y1179" s="159"/>
    </row>
    <row r="1180" spans="6:25" s="43" customFormat="1" x14ac:dyDescent="0.25">
      <c r="F1180" s="41"/>
      <c r="G1180" s="41"/>
      <c r="H1180" s="40"/>
      <c r="I1180" s="41"/>
      <c r="J1180" s="41"/>
      <c r="L1180" s="42"/>
      <c r="N1180" s="42"/>
      <c r="O1180" s="42"/>
      <c r="T1180" s="44"/>
      <c r="U1180" s="41"/>
      <c r="X1180" s="140"/>
      <c r="Y1180" s="159"/>
    </row>
    <row r="1181" spans="6:25" s="43" customFormat="1" x14ac:dyDescent="0.25">
      <c r="F1181" s="41"/>
      <c r="G1181" s="41"/>
      <c r="H1181" s="40"/>
      <c r="I1181" s="41"/>
      <c r="J1181" s="41"/>
      <c r="L1181" s="42"/>
      <c r="N1181" s="42"/>
      <c r="O1181" s="42"/>
      <c r="T1181" s="44"/>
      <c r="U1181" s="41"/>
      <c r="X1181" s="140"/>
      <c r="Y1181" s="159"/>
    </row>
    <row r="1182" spans="6:25" s="43" customFormat="1" x14ac:dyDescent="0.25">
      <c r="F1182" s="41"/>
      <c r="G1182" s="41"/>
      <c r="H1182" s="40"/>
      <c r="I1182" s="41"/>
      <c r="J1182" s="41"/>
      <c r="L1182" s="42"/>
      <c r="N1182" s="42"/>
      <c r="O1182" s="42"/>
      <c r="T1182" s="44"/>
      <c r="U1182" s="41"/>
      <c r="X1182" s="140"/>
      <c r="Y1182" s="159"/>
    </row>
    <row r="1183" spans="6:25" s="43" customFormat="1" x14ac:dyDescent="0.25">
      <c r="F1183" s="41"/>
      <c r="G1183" s="41"/>
      <c r="H1183" s="40"/>
      <c r="I1183" s="41"/>
      <c r="J1183" s="41"/>
      <c r="L1183" s="42"/>
      <c r="N1183" s="42"/>
      <c r="O1183" s="42"/>
      <c r="T1183" s="44"/>
      <c r="U1183" s="41"/>
      <c r="X1183" s="140"/>
      <c r="Y1183" s="159"/>
    </row>
    <row r="1184" spans="6:25" s="43" customFormat="1" x14ac:dyDescent="0.25">
      <c r="F1184" s="41"/>
      <c r="G1184" s="41"/>
      <c r="H1184" s="40"/>
      <c r="I1184" s="41"/>
      <c r="J1184" s="41"/>
      <c r="L1184" s="42"/>
      <c r="N1184" s="42"/>
      <c r="O1184" s="42"/>
      <c r="T1184" s="44"/>
      <c r="U1184" s="41"/>
      <c r="X1184" s="140"/>
      <c r="Y1184" s="159"/>
    </row>
    <row r="1185" spans="6:25" s="43" customFormat="1" x14ac:dyDescent="0.25">
      <c r="F1185" s="41"/>
      <c r="G1185" s="41"/>
      <c r="H1185" s="40"/>
      <c r="I1185" s="41"/>
      <c r="J1185" s="41"/>
      <c r="L1185" s="42"/>
      <c r="N1185" s="42"/>
      <c r="O1185" s="42"/>
      <c r="T1185" s="44"/>
      <c r="U1185" s="41"/>
      <c r="X1185" s="140"/>
      <c r="Y1185" s="159"/>
    </row>
    <row r="1186" spans="6:25" s="43" customFormat="1" x14ac:dyDescent="0.25">
      <c r="F1186" s="41"/>
      <c r="G1186" s="41"/>
      <c r="H1186" s="40"/>
      <c r="I1186" s="41"/>
      <c r="J1186" s="41"/>
      <c r="L1186" s="42"/>
      <c r="N1186" s="42"/>
      <c r="O1186" s="42"/>
      <c r="T1186" s="44"/>
      <c r="U1186" s="41"/>
      <c r="X1186" s="140"/>
      <c r="Y1186" s="159"/>
    </row>
    <row r="1187" spans="6:25" s="43" customFormat="1" x14ac:dyDescent="0.25">
      <c r="F1187" s="41"/>
      <c r="G1187" s="41"/>
      <c r="H1187" s="40"/>
      <c r="I1187" s="41"/>
      <c r="J1187" s="41"/>
      <c r="L1187" s="42"/>
      <c r="N1187" s="42"/>
      <c r="O1187" s="42"/>
      <c r="T1187" s="44"/>
      <c r="U1187" s="41"/>
      <c r="X1187" s="140"/>
      <c r="Y1187" s="159"/>
    </row>
    <row r="1188" spans="6:25" s="43" customFormat="1" x14ac:dyDescent="0.25">
      <c r="F1188" s="41"/>
      <c r="G1188" s="41"/>
      <c r="H1188" s="40"/>
      <c r="I1188" s="41"/>
      <c r="J1188" s="41"/>
      <c r="L1188" s="42"/>
      <c r="N1188" s="42"/>
      <c r="O1188" s="42"/>
      <c r="T1188" s="44"/>
      <c r="U1188" s="41"/>
      <c r="X1188" s="140"/>
      <c r="Y1188" s="159"/>
    </row>
    <row r="1189" spans="6:25" s="43" customFormat="1" x14ac:dyDescent="0.25">
      <c r="F1189" s="41"/>
      <c r="G1189" s="41"/>
      <c r="H1189" s="40"/>
      <c r="I1189" s="41"/>
      <c r="J1189" s="41"/>
      <c r="L1189" s="42"/>
      <c r="N1189" s="42"/>
      <c r="O1189" s="42"/>
      <c r="T1189" s="44"/>
      <c r="U1189" s="41"/>
      <c r="X1189" s="140"/>
      <c r="Y1189" s="159"/>
    </row>
    <row r="1190" spans="6:25" s="43" customFormat="1" x14ac:dyDescent="0.25">
      <c r="F1190" s="41"/>
      <c r="G1190" s="41"/>
      <c r="H1190" s="40"/>
      <c r="I1190" s="41"/>
      <c r="J1190" s="41"/>
      <c r="L1190" s="42"/>
      <c r="N1190" s="42"/>
      <c r="O1190" s="42"/>
      <c r="T1190" s="44"/>
      <c r="U1190" s="41"/>
      <c r="X1190" s="140"/>
      <c r="Y1190" s="159"/>
    </row>
    <row r="1191" spans="6:25" s="43" customFormat="1" x14ac:dyDescent="0.25">
      <c r="F1191" s="41"/>
      <c r="G1191" s="41"/>
      <c r="H1191" s="40"/>
      <c r="I1191" s="41"/>
      <c r="J1191" s="41"/>
      <c r="L1191" s="42"/>
      <c r="N1191" s="42"/>
      <c r="O1191" s="42"/>
      <c r="T1191" s="44"/>
      <c r="U1191" s="41"/>
      <c r="X1191" s="140"/>
      <c r="Y1191" s="159"/>
    </row>
    <row r="1192" spans="6:25" s="43" customFormat="1" x14ac:dyDescent="0.25">
      <c r="F1192" s="41"/>
      <c r="G1192" s="41"/>
      <c r="H1192" s="40"/>
      <c r="I1192" s="41"/>
      <c r="J1192" s="41"/>
      <c r="L1192" s="42"/>
      <c r="N1192" s="42"/>
      <c r="O1192" s="42"/>
      <c r="T1192" s="44"/>
      <c r="U1192" s="41"/>
      <c r="X1192" s="140"/>
      <c r="Y1192" s="159"/>
    </row>
    <row r="1193" spans="6:25" s="43" customFormat="1" x14ac:dyDescent="0.25">
      <c r="F1193" s="41"/>
      <c r="G1193" s="41"/>
      <c r="H1193" s="40"/>
      <c r="I1193" s="41"/>
      <c r="J1193" s="41"/>
      <c r="L1193" s="42"/>
      <c r="N1193" s="42"/>
      <c r="O1193" s="42"/>
      <c r="T1193" s="44"/>
      <c r="U1193" s="41"/>
      <c r="X1193" s="140"/>
      <c r="Y1193" s="159"/>
    </row>
    <row r="1194" spans="6:25" s="43" customFormat="1" x14ac:dyDescent="0.25">
      <c r="F1194" s="41"/>
      <c r="G1194" s="41"/>
      <c r="H1194" s="40"/>
      <c r="I1194" s="41"/>
      <c r="J1194" s="41"/>
      <c r="L1194" s="42"/>
      <c r="N1194" s="42"/>
      <c r="O1194" s="42"/>
      <c r="T1194" s="44"/>
      <c r="U1194" s="41"/>
      <c r="X1194" s="140"/>
      <c r="Y1194" s="159"/>
    </row>
    <row r="1195" spans="6:25" s="43" customFormat="1" x14ac:dyDescent="0.25">
      <c r="F1195" s="41"/>
      <c r="G1195" s="41"/>
      <c r="H1195" s="40"/>
      <c r="I1195" s="41"/>
      <c r="J1195" s="41"/>
      <c r="L1195" s="42"/>
      <c r="N1195" s="42"/>
      <c r="O1195" s="42"/>
      <c r="T1195" s="44"/>
      <c r="U1195" s="41"/>
      <c r="X1195" s="140"/>
      <c r="Y1195" s="159"/>
    </row>
    <row r="1196" spans="6:25" s="43" customFormat="1" x14ac:dyDescent="0.25">
      <c r="F1196" s="41"/>
      <c r="G1196" s="41"/>
      <c r="H1196" s="40"/>
      <c r="I1196" s="41"/>
      <c r="J1196" s="41"/>
      <c r="L1196" s="42"/>
      <c r="N1196" s="42"/>
      <c r="O1196" s="42"/>
      <c r="T1196" s="44"/>
      <c r="U1196" s="41"/>
      <c r="X1196" s="140"/>
      <c r="Y1196" s="159"/>
    </row>
    <row r="1197" spans="6:25" s="43" customFormat="1" x14ac:dyDescent="0.25">
      <c r="F1197" s="41"/>
      <c r="G1197" s="41"/>
      <c r="H1197" s="40"/>
      <c r="I1197" s="41"/>
      <c r="J1197" s="41"/>
      <c r="L1197" s="42"/>
      <c r="N1197" s="42"/>
      <c r="O1197" s="42"/>
      <c r="T1197" s="44"/>
      <c r="U1197" s="41"/>
      <c r="X1197" s="140"/>
      <c r="Y1197" s="159"/>
    </row>
    <row r="1198" spans="6:25" s="43" customFormat="1" x14ac:dyDescent="0.25">
      <c r="F1198" s="41"/>
      <c r="G1198" s="41"/>
      <c r="H1198" s="40"/>
      <c r="I1198" s="41"/>
      <c r="J1198" s="41"/>
      <c r="L1198" s="42"/>
      <c r="N1198" s="42"/>
      <c r="O1198" s="42"/>
      <c r="T1198" s="44"/>
      <c r="U1198" s="41"/>
      <c r="X1198" s="140"/>
      <c r="Y1198" s="159"/>
    </row>
    <row r="1199" spans="6:25" s="43" customFormat="1" x14ac:dyDescent="0.25">
      <c r="F1199" s="41"/>
      <c r="G1199" s="41"/>
      <c r="H1199" s="40"/>
      <c r="I1199" s="41"/>
      <c r="J1199" s="41"/>
      <c r="L1199" s="42"/>
      <c r="N1199" s="42"/>
      <c r="O1199" s="42"/>
      <c r="T1199" s="44"/>
      <c r="U1199" s="41"/>
      <c r="X1199" s="140"/>
      <c r="Y1199" s="159"/>
    </row>
    <row r="1200" spans="6:25" s="43" customFormat="1" x14ac:dyDescent="0.25">
      <c r="F1200" s="41"/>
      <c r="G1200" s="41"/>
      <c r="H1200" s="40"/>
      <c r="I1200" s="41"/>
      <c r="J1200" s="41"/>
      <c r="L1200" s="42"/>
      <c r="N1200" s="42"/>
      <c r="O1200" s="42"/>
      <c r="T1200" s="44"/>
      <c r="U1200" s="41"/>
      <c r="X1200" s="140"/>
      <c r="Y1200" s="159"/>
    </row>
    <row r="1201" spans="6:25" s="43" customFormat="1" x14ac:dyDescent="0.25">
      <c r="F1201" s="41"/>
      <c r="G1201" s="41"/>
      <c r="H1201" s="40"/>
      <c r="I1201" s="41"/>
      <c r="J1201" s="41"/>
      <c r="L1201" s="42"/>
      <c r="N1201" s="42"/>
      <c r="O1201" s="42"/>
      <c r="T1201" s="44"/>
      <c r="U1201" s="41"/>
      <c r="X1201" s="140"/>
      <c r="Y1201" s="159"/>
    </row>
    <row r="1202" spans="6:25" s="43" customFormat="1" x14ac:dyDescent="0.25">
      <c r="F1202" s="41"/>
      <c r="G1202" s="41"/>
      <c r="H1202" s="40"/>
      <c r="I1202" s="41"/>
      <c r="J1202" s="41"/>
      <c r="L1202" s="42"/>
      <c r="N1202" s="42"/>
      <c r="O1202" s="42"/>
      <c r="T1202" s="44"/>
      <c r="U1202" s="41"/>
      <c r="X1202" s="140"/>
      <c r="Y1202" s="159"/>
    </row>
    <row r="1203" spans="6:25" s="43" customFormat="1" x14ac:dyDescent="0.25">
      <c r="F1203" s="41"/>
      <c r="G1203" s="41"/>
      <c r="H1203" s="40"/>
      <c r="I1203" s="41"/>
      <c r="J1203" s="41"/>
      <c r="L1203" s="42"/>
      <c r="N1203" s="42"/>
      <c r="O1203" s="42"/>
      <c r="T1203" s="44"/>
      <c r="U1203" s="41"/>
      <c r="X1203" s="140"/>
      <c r="Y1203" s="159"/>
    </row>
    <row r="1204" spans="6:25" s="43" customFormat="1" x14ac:dyDescent="0.25">
      <c r="F1204" s="41"/>
      <c r="G1204" s="41"/>
      <c r="H1204" s="40"/>
      <c r="I1204" s="41"/>
      <c r="J1204" s="41"/>
      <c r="L1204" s="42"/>
      <c r="N1204" s="42"/>
      <c r="O1204" s="42"/>
      <c r="T1204" s="44"/>
      <c r="U1204" s="41"/>
      <c r="X1204" s="140"/>
      <c r="Y1204" s="159"/>
    </row>
    <row r="1205" spans="6:25" s="43" customFormat="1" x14ac:dyDescent="0.25">
      <c r="F1205" s="41"/>
      <c r="G1205" s="41"/>
      <c r="H1205" s="40"/>
      <c r="I1205" s="41"/>
      <c r="J1205" s="41"/>
      <c r="L1205" s="42"/>
      <c r="N1205" s="42"/>
      <c r="O1205" s="42"/>
      <c r="T1205" s="44"/>
      <c r="U1205" s="41"/>
      <c r="X1205" s="140"/>
      <c r="Y1205" s="159"/>
    </row>
    <row r="1206" spans="6:25" s="43" customFormat="1" x14ac:dyDescent="0.25">
      <c r="F1206" s="41"/>
      <c r="G1206" s="41"/>
      <c r="H1206" s="40"/>
      <c r="I1206" s="41"/>
      <c r="J1206" s="41"/>
      <c r="L1206" s="42"/>
      <c r="N1206" s="42"/>
      <c r="O1206" s="42"/>
      <c r="T1206" s="44"/>
      <c r="U1206" s="41"/>
      <c r="X1206" s="140"/>
      <c r="Y1206" s="159"/>
    </row>
    <row r="1207" spans="6:25" s="43" customFormat="1" x14ac:dyDescent="0.25">
      <c r="F1207" s="41"/>
      <c r="G1207" s="41"/>
      <c r="H1207" s="40"/>
      <c r="I1207" s="41"/>
      <c r="J1207" s="41"/>
      <c r="L1207" s="42"/>
      <c r="N1207" s="42"/>
      <c r="O1207" s="42"/>
      <c r="T1207" s="44"/>
      <c r="U1207" s="41"/>
      <c r="X1207" s="140"/>
      <c r="Y1207" s="159"/>
    </row>
    <row r="1208" spans="6:25" s="43" customFormat="1" x14ac:dyDescent="0.25">
      <c r="F1208" s="41"/>
      <c r="G1208" s="41"/>
      <c r="H1208" s="40"/>
      <c r="I1208" s="41"/>
      <c r="J1208" s="41"/>
      <c r="L1208" s="42"/>
      <c r="N1208" s="42"/>
      <c r="O1208" s="42"/>
      <c r="T1208" s="44"/>
      <c r="U1208" s="41"/>
      <c r="X1208" s="140"/>
      <c r="Y1208" s="159"/>
    </row>
    <row r="1209" spans="6:25" s="43" customFormat="1" x14ac:dyDescent="0.25">
      <c r="F1209" s="41"/>
      <c r="G1209" s="41"/>
      <c r="H1209" s="40"/>
      <c r="I1209" s="41"/>
      <c r="J1209" s="41"/>
      <c r="L1209" s="42"/>
      <c r="N1209" s="42"/>
      <c r="O1209" s="42"/>
      <c r="T1209" s="44"/>
      <c r="U1209" s="41"/>
      <c r="X1209" s="140"/>
      <c r="Y1209" s="159"/>
    </row>
    <row r="1210" spans="6:25" s="43" customFormat="1" x14ac:dyDescent="0.25">
      <c r="F1210" s="41"/>
      <c r="G1210" s="41"/>
      <c r="H1210" s="40"/>
      <c r="I1210" s="41"/>
      <c r="J1210" s="41"/>
      <c r="L1210" s="42"/>
      <c r="N1210" s="42"/>
      <c r="O1210" s="42"/>
      <c r="T1210" s="44"/>
      <c r="U1210" s="41"/>
      <c r="X1210" s="140"/>
      <c r="Y1210" s="159"/>
    </row>
    <row r="1211" spans="6:25" s="43" customFormat="1" x14ac:dyDescent="0.25">
      <c r="F1211" s="41"/>
      <c r="G1211" s="41"/>
      <c r="H1211" s="40"/>
      <c r="I1211" s="41"/>
      <c r="J1211" s="41"/>
      <c r="L1211" s="42"/>
      <c r="N1211" s="42"/>
      <c r="O1211" s="42"/>
      <c r="T1211" s="44"/>
      <c r="U1211" s="41"/>
      <c r="X1211" s="140"/>
      <c r="Y1211" s="159"/>
    </row>
    <row r="1212" spans="6:25" s="43" customFormat="1" x14ac:dyDescent="0.25">
      <c r="F1212" s="41"/>
      <c r="G1212" s="41"/>
      <c r="H1212" s="40"/>
      <c r="I1212" s="41"/>
      <c r="J1212" s="41"/>
      <c r="L1212" s="42"/>
      <c r="N1212" s="42"/>
      <c r="O1212" s="42"/>
      <c r="T1212" s="44"/>
      <c r="U1212" s="41"/>
      <c r="X1212" s="140"/>
      <c r="Y1212" s="159"/>
    </row>
    <row r="1213" spans="6:25" s="43" customFormat="1" x14ac:dyDescent="0.25">
      <c r="F1213" s="41"/>
      <c r="G1213" s="41"/>
      <c r="H1213" s="40"/>
      <c r="I1213" s="41"/>
      <c r="J1213" s="41"/>
      <c r="L1213" s="42"/>
      <c r="N1213" s="42"/>
      <c r="O1213" s="42"/>
      <c r="T1213" s="44"/>
      <c r="U1213" s="41"/>
      <c r="X1213" s="140"/>
      <c r="Y1213" s="159"/>
    </row>
    <row r="1214" spans="6:25" s="43" customFormat="1" x14ac:dyDescent="0.25">
      <c r="F1214" s="41"/>
      <c r="G1214" s="41"/>
      <c r="H1214" s="40"/>
      <c r="I1214" s="41"/>
      <c r="J1214" s="41"/>
      <c r="L1214" s="42"/>
      <c r="N1214" s="42"/>
      <c r="O1214" s="42"/>
      <c r="T1214" s="44"/>
      <c r="U1214" s="41"/>
      <c r="X1214" s="140"/>
      <c r="Y1214" s="159"/>
    </row>
    <row r="1215" spans="6:25" s="43" customFormat="1" x14ac:dyDescent="0.25">
      <c r="F1215" s="41"/>
      <c r="G1215" s="41"/>
      <c r="H1215" s="40"/>
      <c r="I1215" s="41"/>
      <c r="J1215" s="41"/>
      <c r="L1215" s="42"/>
      <c r="N1215" s="42"/>
      <c r="O1215" s="42"/>
      <c r="T1215" s="44"/>
      <c r="U1215" s="41"/>
      <c r="X1215" s="140"/>
      <c r="Y1215" s="159"/>
    </row>
    <row r="1216" spans="6:25" s="43" customFormat="1" x14ac:dyDescent="0.25">
      <c r="F1216" s="41"/>
      <c r="G1216" s="41"/>
      <c r="H1216" s="40"/>
      <c r="I1216" s="41"/>
      <c r="J1216" s="41"/>
      <c r="L1216" s="42"/>
      <c r="N1216" s="42"/>
      <c r="O1216" s="42"/>
      <c r="T1216" s="44"/>
      <c r="U1216" s="41"/>
      <c r="X1216" s="140"/>
      <c r="Y1216" s="159"/>
    </row>
    <row r="1217" spans="6:25" s="43" customFormat="1" x14ac:dyDescent="0.25">
      <c r="F1217" s="41"/>
      <c r="G1217" s="41"/>
      <c r="H1217" s="40"/>
      <c r="I1217" s="41"/>
      <c r="J1217" s="41"/>
      <c r="L1217" s="42"/>
      <c r="N1217" s="42"/>
      <c r="O1217" s="42"/>
      <c r="T1217" s="44"/>
      <c r="U1217" s="41"/>
      <c r="X1217" s="140"/>
      <c r="Y1217" s="159"/>
    </row>
    <row r="1218" spans="6:25" s="43" customFormat="1" x14ac:dyDescent="0.25">
      <c r="F1218" s="41"/>
      <c r="G1218" s="41"/>
      <c r="H1218" s="40"/>
      <c r="I1218" s="41"/>
      <c r="J1218" s="41"/>
      <c r="L1218" s="42"/>
      <c r="N1218" s="42"/>
      <c r="O1218" s="42"/>
      <c r="T1218" s="44"/>
      <c r="U1218" s="41"/>
      <c r="X1218" s="140"/>
      <c r="Y1218" s="159"/>
    </row>
    <row r="1219" spans="6:25" s="43" customFormat="1" x14ac:dyDescent="0.25">
      <c r="F1219" s="41"/>
      <c r="G1219" s="41"/>
      <c r="H1219" s="40"/>
      <c r="I1219" s="41"/>
      <c r="J1219" s="41"/>
      <c r="L1219" s="42"/>
      <c r="N1219" s="42"/>
      <c r="O1219" s="42"/>
      <c r="T1219" s="44"/>
      <c r="U1219" s="41"/>
      <c r="X1219" s="140"/>
      <c r="Y1219" s="159"/>
    </row>
    <row r="1220" spans="6:25" s="43" customFormat="1" x14ac:dyDescent="0.25">
      <c r="F1220" s="41"/>
      <c r="G1220" s="41"/>
      <c r="H1220" s="40"/>
      <c r="I1220" s="41"/>
      <c r="J1220" s="41"/>
      <c r="L1220" s="42"/>
      <c r="N1220" s="42"/>
      <c r="O1220" s="42"/>
      <c r="T1220" s="44"/>
      <c r="U1220" s="41"/>
      <c r="X1220" s="140"/>
      <c r="Y1220" s="159"/>
    </row>
    <row r="1221" spans="6:25" s="43" customFormat="1" x14ac:dyDescent="0.25">
      <c r="F1221" s="41"/>
      <c r="G1221" s="41"/>
      <c r="H1221" s="40"/>
      <c r="I1221" s="41"/>
      <c r="J1221" s="41"/>
      <c r="L1221" s="42"/>
      <c r="N1221" s="42"/>
      <c r="O1221" s="42"/>
      <c r="T1221" s="44"/>
      <c r="U1221" s="41"/>
      <c r="X1221" s="140"/>
      <c r="Y1221" s="159"/>
    </row>
    <row r="1222" spans="6:25" s="43" customFormat="1" x14ac:dyDescent="0.25">
      <c r="F1222" s="41"/>
      <c r="G1222" s="41"/>
      <c r="H1222" s="40"/>
      <c r="I1222" s="41"/>
      <c r="J1222" s="41"/>
      <c r="L1222" s="42"/>
      <c r="N1222" s="42"/>
      <c r="O1222" s="42"/>
      <c r="T1222" s="44"/>
      <c r="U1222" s="41"/>
      <c r="X1222" s="140"/>
      <c r="Y1222" s="159"/>
    </row>
    <row r="1223" spans="6:25" s="43" customFormat="1" x14ac:dyDescent="0.25">
      <c r="F1223" s="41"/>
      <c r="G1223" s="41"/>
      <c r="H1223" s="40"/>
      <c r="I1223" s="41"/>
      <c r="J1223" s="41"/>
      <c r="L1223" s="42"/>
      <c r="N1223" s="42"/>
      <c r="O1223" s="42"/>
      <c r="T1223" s="44"/>
      <c r="U1223" s="41"/>
      <c r="X1223" s="140"/>
      <c r="Y1223" s="159"/>
    </row>
    <row r="1224" spans="6:25" s="43" customFormat="1" x14ac:dyDescent="0.25">
      <c r="F1224" s="41"/>
      <c r="G1224" s="41"/>
      <c r="H1224" s="40"/>
      <c r="I1224" s="41"/>
      <c r="J1224" s="41"/>
      <c r="L1224" s="42"/>
      <c r="N1224" s="42"/>
      <c r="O1224" s="42"/>
      <c r="T1224" s="44"/>
      <c r="U1224" s="41"/>
      <c r="X1224" s="140"/>
      <c r="Y1224" s="159"/>
    </row>
    <row r="1225" spans="6:25" s="43" customFormat="1" x14ac:dyDescent="0.25">
      <c r="F1225" s="41"/>
      <c r="G1225" s="41"/>
      <c r="H1225" s="40"/>
      <c r="I1225" s="41"/>
      <c r="J1225" s="41"/>
      <c r="L1225" s="42"/>
      <c r="N1225" s="42"/>
      <c r="O1225" s="42"/>
      <c r="T1225" s="44"/>
      <c r="U1225" s="41"/>
      <c r="X1225" s="140"/>
      <c r="Y1225" s="159"/>
    </row>
    <row r="1226" spans="6:25" s="43" customFormat="1" x14ac:dyDescent="0.25">
      <c r="F1226" s="41"/>
      <c r="G1226" s="41"/>
      <c r="H1226" s="40"/>
      <c r="I1226" s="41"/>
      <c r="J1226" s="41"/>
      <c r="L1226" s="42"/>
      <c r="N1226" s="42"/>
      <c r="O1226" s="42"/>
      <c r="T1226" s="44"/>
      <c r="U1226" s="41"/>
      <c r="X1226" s="140"/>
      <c r="Y1226" s="159"/>
    </row>
    <row r="1227" spans="6:25" s="43" customFormat="1" x14ac:dyDescent="0.25">
      <c r="F1227" s="41"/>
      <c r="G1227" s="41"/>
      <c r="H1227" s="40"/>
      <c r="I1227" s="41"/>
      <c r="J1227" s="41"/>
      <c r="L1227" s="42"/>
      <c r="N1227" s="42"/>
      <c r="O1227" s="42"/>
      <c r="T1227" s="44"/>
      <c r="U1227" s="41"/>
      <c r="X1227" s="140"/>
      <c r="Y1227" s="159"/>
    </row>
    <row r="1228" spans="6:25" s="43" customFormat="1" x14ac:dyDescent="0.25">
      <c r="F1228" s="41"/>
      <c r="G1228" s="41"/>
      <c r="H1228" s="40"/>
      <c r="I1228" s="41"/>
      <c r="J1228" s="41"/>
      <c r="L1228" s="42"/>
      <c r="N1228" s="42"/>
      <c r="O1228" s="42"/>
      <c r="T1228" s="44"/>
      <c r="U1228" s="41"/>
      <c r="X1228" s="140"/>
      <c r="Y1228" s="159"/>
    </row>
    <row r="1229" spans="6:25" s="43" customFormat="1" x14ac:dyDescent="0.25">
      <c r="F1229" s="41"/>
      <c r="G1229" s="41"/>
      <c r="H1229" s="40"/>
      <c r="I1229" s="41"/>
      <c r="J1229" s="41"/>
      <c r="L1229" s="42"/>
      <c r="N1229" s="42"/>
      <c r="O1229" s="42"/>
      <c r="T1229" s="44"/>
      <c r="U1229" s="41"/>
      <c r="X1229" s="140"/>
      <c r="Y1229" s="159"/>
    </row>
    <row r="1230" spans="6:25" s="43" customFormat="1" x14ac:dyDescent="0.25">
      <c r="F1230" s="41"/>
      <c r="G1230" s="41"/>
      <c r="H1230" s="40"/>
      <c r="I1230" s="41"/>
      <c r="J1230" s="41"/>
      <c r="L1230" s="42"/>
      <c r="N1230" s="42"/>
      <c r="O1230" s="42"/>
      <c r="T1230" s="44"/>
      <c r="U1230" s="41"/>
      <c r="X1230" s="140"/>
      <c r="Y1230" s="159"/>
    </row>
    <row r="1231" spans="6:25" s="43" customFormat="1" x14ac:dyDescent="0.25">
      <c r="F1231" s="41"/>
      <c r="G1231" s="41"/>
      <c r="H1231" s="40"/>
      <c r="I1231" s="41"/>
      <c r="J1231" s="41"/>
      <c r="L1231" s="42"/>
      <c r="N1231" s="42"/>
      <c r="O1231" s="42"/>
      <c r="T1231" s="44"/>
      <c r="U1231" s="41"/>
      <c r="X1231" s="140"/>
      <c r="Y1231" s="159"/>
    </row>
    <row r="1232" spans="6:25" s="43" customFormat="1" x14ac:dyDescent="0.25">
      <c r="F1232" s="41"/>
      <c r="G1232" s="41"/>
      <c r="H1232" s="40"/>
      <c r="I1232" s="41"/>
      <c r="J1232" s="41"/>
      <c r="L1232" s="42"/>
      <c r="N1232" s="42"/>
      <c r="O1232" s="42"/>
      <c r="T1232" s="44"/>
      <c r="U1232" s="41"/>
      <c r="X1232" s="140"/>
      <c r="Y1232" s="159"/>
    </row>
    <row r="1233" spans="6:25" s="43" customFormat="1" x14ac:dyDescent="0.25">
      <c r="F1233" s="41"/>
      <c r="G1233" s="41"/>
      <c r="H1233" s="40"/>
      <c r="I1233" s="41"/>
      <c r="J1233" s="41"/>
      <c r="L1233" s="42"/>
      <c r="N1233" s="42"/>
      <c r="O1233" s="42"/>
      <c r="T1233" s="44"/>
      <c r="U1233" s="41"/>
      <c r="X1233" s="140"/>
      <c r="Y1233" s="159"/>
    </row>
    <row r="1234" spans="6:25" s="43" customFormat="1" x14ac:dyDescent="0.25">
      <c r="F1234" s="41"/>
      <c r="G1234" s="41"/>
      <c r="H1234" s="40"/>
      <c r="I1234" s="41"/>
      <c r="J1234" s="41"/>
      <c r="L1234" s="42"/>
      <c r="N1234" s="42"/>
      <c r="O1234" s="42"/>
      <c r="T1234" s="44"/>
      <c r="U1234" s="41"/>
      <c r="X1234" s="140"/>
      <c r="Y1234" s="159"/>
    </row>
    <row r="1235" spans="6:25" s="43" customFormat="1" x14ac:dyDescent="0.25">
      <c r="F1235" s="41"/>
      <c r="G1235" s="41"/>
      <c r="H1235" s="40"/>
      <c r="I1235" s="41"/>
      <c r="J1235" s="41"/>
      <c r="L1235" s="42"/>
      <c r="N1235" s="42"/>
      <c r="O1235" s="42"/>
      <c r="T1235" s="44"/>
      <c r="U1235" s="41"/>
      <c r="X1235" s="140"/>
      <c r="Y1235" s="159"/>
    </row>
    <row r="1236" spans="6:25" s="43" customFormat="1" x14ac:dyDescent="0.25">
      <c r="F1236" s="41"/>
      <c r="G1236" s="41"/>
      <c r="H1236" s="40"/>
      <c r="I1236" s="41"/>
      <c r="J1236" s="41"/>
      <c r="L1236" s="42"/>
      <c r="N1236" s="42"/>
      <c r="O1236" s="42"/>
      <c r="T1236" s="44"/>
      <c r="U1236" s="41"/>
      <c r="X1236" s="140"/>
      <c r="Y1236" s="159"/>
    </row>
    <row r="1237" spans="6:25" s="43" customFormat="1" x14ac:dyDescent="0.25">
      <c r="F1237" s="41"/>
      <c r="G1237" s="41"/>
      <c r="H1237" s="40"/>
      <c r="I1237" s="41"/>
      <c r="J1237" s="41"/>
      <c r="L1237" s="42"/>
      <c r="N1237" s="42"/>
      <c r="O1237" s="42"/>
      <c r="T1237" s="44"/>
      <c r="U1237" s="41"/>
      <c r="X1237" s="140"/>
      <c r="Y1237" s="159"/>
    </row>
    <row r="1238" spans="6:25" s="43" customFormat="1" x14ac:dyDescent="0.25">
      <c r="F1238" s="41"/>
      <c r="G1238" s="41"/>
      <c r="H1238" s="40"/>
      <c r="I1238" s="41"/>
      <c r="J1238" s="41"/>
      <c r="L1238" s="42"/>
      <c r="N1238" s="42"/>
      <c r="O1238" s="42"/>
      <c r="T1238" s="44"/>
      <c r="U1238" s="41"/>
      <c r="X1238" s="140"/>
      <c r="Y1238" s="159"/>
    </row>
    <row r="1239" spans="6:25" s="43" customFormat="1" x14ac:dyDescent="0.25">
      <c r="F1239" s="41"/>
      <c r="G1239" s="41"/>
      <c r="H1239" s="40"/>
      <c r="I1239" s="41"/>
      <c r="J1239" s="41"/>
      <c r="L1239" s="42"/>
      <c r="N1239" s="42"/>
      <c r="O1239" s="42"/>
      <c r="T1239" s="44"/>
      <c r="U1239" s="41"/>
      <c r="X1239" s="140"/>
      <c r="Y1239" s="159"/>
    </row>
    <row r="1240" spans="6:25" s="43" customFormat="1" x14ac:dyDescent="0.25">
      <c r="F1240" s="41"/>
      <c r="G1240" s="41"/>
      <c r="H1240" s="40"/>
      <c r="I1240" s="41"/>
      <c r="J1240" s="41"/>
      <c r="L1240" s="42"/>
      <c r="N1240" s="42"/>
      <c r="O1240" s="42"/>
      <c r="T1240" s="44"/>
      <c r="U1240" s="41"/>
      <c r="X1240" s="140"/>
      <c r="Y1240" s="159"/>
    </row>
    <row r="1241" spans="6:25" s="43" customFormat="1" x14ac:dyDescent="0.25">
      <c r="F1241" s="41"/>
      <c r="G1241" s="41"/>
      <c r="H1241" s="40"/>
      <c r="I1241" s="41"/>
      <c r="J1241" s="41"/>
      <c r="L1241" s="42"/>
      <c r="N1241" s="42"/>
      <c r="O1241" s="42"/>
      <c r="T1241" s="44"/>
      <c r="U1241" s="41"/>
      <c r="X1241" s="140"/>
      <c r="Y1241" s="159"/>
    </row>
    <row r="1242" spans="6:25" s="43" customFormat="1" x14ac:dyDescent="0.25">
      <c r="F1242" s="41"/>
      <c r="G1242" s="41"/>
      <c r="H1242" s="40"/>
      <c r="I1242" s="41"/>
      <c r="J1242" s="41"/>
      <c r="L1242" s="42"/>
      <c r="N1242" s="42"/>
      <c r="O1242" s="42"/>
      <c r="T1242" s="44"/>
      <c r="U1242" s="41"/>
      <c r="X1242" s="140"/>
      <c r="Y1242" s="159"/>
    </row>
    <row r="1243" spans="6:25" s="43" customFormat="1" x14ac:dyDescent="0.25">
      <c r="F1243" s="41"/>
      <c r="G1243" s="41"/>
      <c r="H1243" s="40"/>
      <c r="I1243" s="41"/>
      <c r="J1243" s="41"/>
      <c r="L1243" s="42"/>
      <c r="N1243" s="42"/>
      <c r="O1243" s="42"/>
      <c r="T1243" s="44"/>
      <c r="U1243" s="41"/>
      <c r="X1243" s="140"/>
      <c r="Y1243" s="159"/>
    </row>
    <row r="1244" spans="6:25" s="43" customFormat="1" x14ac:dyDescent="0.25">
      <c r="F1244" s="41"/>
      <c r="G1244" s="41"/>
      <c r="H1244" s="40"/>
      <c r="I1244" s="41"/>
      <c r="J1244" s="41"/>
      <c r="L1244" s="42"/>
      <c r="N1244" s="42"/>
      <c r="O1244" s="42"/>
      <c r="T1244" s="44"/>
      <c r="U1244" s="41"/>
      <c r="X1244" s="140"/>
      <c r="Y1244" s="159"/>
    </row>
    <row r="1245" spans="6:25" s="43" customFormat="1" x14ac:dyDescent="0.25">
      <c r="F1245" s="41"/>
      <c r="G1245" s="41"/>
      <c r="H1245" s="40"/>
      <c r="I1245" s="41"/>
      <c r="J1245" s="41"/>
      <c r="L1245" s="42"/>
      <c r="N1245" s="42"/>
      <c r="O1245" s="42"/>
      <c r="T1245" s="44"/>
      <c r="U1245" s="41"/>
      <c r="X1245" s="140"/>
      <c r="Y1245" s="159"/>
    </row>
    <row r="1246" spans="6:25" s="43" customFormat="1" x14ac:dyDescent="0.25">
      <c r="F1246" s="41"/>
      <c r="G1246" s="41"/>
      <c r="H1246" s="40"/>
      <c r="I1246" s="41"/>
      <c r="J1246" s="41"/>
      <c r="L1246" s="42"/>
      <c r="N1246" s="42"/>
      <c r="O1246" s="42"/>
      <c r="T1246" s="44"/>
      <c r="U1246" s="41"/>
      <c r="X1246" s="140"/>
      <c r="Y1246" s="159"/>
    </row>
    <row r="1247" spans="6:25" s="43" customFormat="1" x14ac:dyDescent="0.25">
      <c r="F1247" s="41"/>
      <c r="G1247" s="41"/>
      <c r="H1247" s="40"/>
      <c r="I1247" s="41"/>
      <c r="J1247" s="41"/>
      <c r="L1247" s="42"/>
      <c r="N1247" s="42"/>
      <c r="O1247" s="42"/>
      <c r="T1247" s="44"/>
      <c r="U1247" s="41"/>
      <c r="X1247" s="140"/>
      <c r="Y1247" s="159"/>
    </row>
    <row r="1248" spans="6:25" s="43" customFormat="1" x14ac:dyDescent="0.25">
      <c r="F1248" s="41"/>
      <c r="G1248" s="41"/>
      <c r="H1248" s="40"/>
      <c r="I1248" s="41"/>
      <c r="J1248" s="41"/>
      <c r="L1248" s="42"/>
      <c r="N1248" s="42"/>
      <c r="O1248" s="42"/>
      <c r="T1248" s="44"/>
      <c r="U1248" s="41"/>
      <c r="X1248" s="140"/>
      <c r="Y1248" s="159"/>
    </row>
    <row r="1249" spans="6:25" s="43" customFormat="1" x14ac:dyDescent="0.25">
      <c r="F1249" s="41"/>
      <c r="G1249" s="41"/>
      <c r="H1249" s="40"/>
      <c r="I1249" s="41"/>
      <c r="J1249" s="41"/>
      <c r="L1249" s="42"/>
      <c r="N1249" s="42"/>
      <c r="O1249" s="42"/>
      <c r="T1249" s="44"/>
      <c r="U1249" s="41"/>
      <c r="X1249" s="140"/>
      <c r="Y1249" s="159"/>
    </row>
    <row r="1250" spans="6:25" s="43" customFormat="1" x14ac:dyDescent="0.25">
      <c r="F1250" s="41"/>
      <c r="G1250" s="41"/>
      <c r="H1250" s="40"/>
      <c r="I1250" s="41"/>
      <c r="J1250" s="41"/>
      <c r="L1250" s="42"/>
      <c r="N1250" s="42"/>
      <c r="O1250" s="42"/>
      <c r="T1250" s="44"/>
      <c r="U1250" s="41"/>
      <c r="X1250" s="140"/>
      <c r="Y1250" s="159"/>
    </row>
    <row r="1251" spans="6:25" s="43" customFormat="1" x14ac:dyDescent="0.25">
      <c r="F1251" s="41"/>
      <c r="G1251" s="41"/>
      <c r="H1251" s="40"/>
      <c r="I1251" s="41"/>
      <c r="J1251" s="41"/>
      <c r="L1251" s="42"/>
      <c r="N1251" s="42"/>
      <c r="O1251" s="42"/>
      <c r="T1251" s="44"/>
      <c r="U1251" s="41"/>
      <c r="X1251" s="140"/>
      <c r="Y1251" s="159"/>
    </row>
    <row r="1252" spans="6:25" s="43" customFormat="1" x14ac:dyDescent="0.25">
      <c r="F1252" s="41"/>
      <c r="G1252" s="41"/>
      <c r="H1252" s="40"/>
      <c r="I1252" s="41"/>
      <c r="J1252" s="41"/>
      <c r="L1252" s="42"/>
      <c r="N1252" s="42"/>
      <c r="O1252" s="42"/>
      <c r="T1252" s="44"/>
      <c r="U1252" s="41"/>
      <c r="X1252" s="140"/>
      <c r="Y1252" s="159"/>
    </row>
    <row r="1253" spans="6:25" s="43" customFormat="1" x14ac:dyDescent="0.25">
      <c r="F1253" s="41"/>
      <c r="G1253" s="41"/>
      <c r="H1253" s="40"/>
      <c r="I1253" s="41"/>
      <c r="J1253" s="41"/>
      <c r="L1253" s="42"/>
      <c r="N1253" s="42"/>
      <c r="O1253" s="42"/>
      <c r="T1253" s="44"/>
      <c r="U1253" s="41"/>
      <c r="X1253" s="140"/>
      <c r="Y1253" s="159"/>
    </row>
    <row r="1254" spans="6:25" s="43" customFormat="1" x14ac:dyDescent="0.25">
      <c r="F1254" s="41"/>
      <c r="G1254" s="41"/>
      <c r="H1254" s="40"/>
      <c r="I1254" s="41"/>
      <c r="J1254" s="41"/>
      <c r="L1254" s="42"/>
      <c r="N1254" s="42"/>
      <c r="O1254" s="42"/>
      <c r="T1254" s="44"/>
      <c r="U1254" s="41"/>
      <c r="X1254" s="140"/>
      <c r="Y1254" s="159"/>
    </row>
    <row r="1255" spans="6:25" s="43" customFormat="1" x14ac:dyDescent="0.25">
      <c r="F1255" s="41"/>
      <c r="G1255" s="41"/>
      <c r="H1255" s="40"/>
      <c r="I1255" s="41"/>
      <c r="J1255" s="41"/>
      <c r="L1255" s="42"/>
      <c r="N1255" s="42"/>
      <c r="O1255" s="42"/>
      <c r="T1255" s="44"/>
      <c r="U1255" s="41"/>
      <c r="X1255" s="140"/>
      <c r="Y1255" s="159"/>
    </row>
    <row r="1256" spans="6:25" s="43" customFormat="1" x14ac:dyDescent="0.25">
      <c r="F1256" s="41"/>
      <c r="G1256" s="41"/>
      <c r="H1256" s="40"/>
      <c r="I1256" s="41"/>
      <c r="J1256" s="41"/>
      <c r="L1256" s="42"/>
      <c r="N1256" s="42"/>
      <c r="O1256" s="42"/>
      <c r="T1256" s="44"/>
      <c r="U1256" s="41"/>
      <c r="X1256" s="140"/>
      <c r="Y1256" s="159"/>
    </row>
    <row r="1257" spans="6:25" s="43" customFormat="1" x14ac:dyDescent="0.25">
      <c r="F1257" s="41"/>
      <c r="G1257" s="41"/>
      <c r="H1257" s="40"/>
      <c r="I1257" s="41"/>
      <c r="J1257" s="41"/>
      <c r="L1257" s="42"/>
      <c r="N1257" s="42"/>
      <c r="O1257" s="42"/>
      <c r="T1257" s="44"/>
      <c r="U1257" s="41"/>
      <c r="X1257" s="140"/>
      <c r="Y1257" s="159"/>
    </row>
    <row r="1258" spans="6:25" s="43" customFormat="1" x14ac:dyDescent="0.25">
      <c r="F1258" s="41"/>
      <c r="G1258" s="41"/>
      <c r="H1258" s="40"/>
      <c r="I1258" s="41"/>
      <c r="J1258" s="41"/>
      <c r="L1258" s="42"/>
      <c r="N1258" s="42"/>
      <c r="O1258" s="42"/>
      <c r="T1258" s="44"/>
      <c r="U1258" s="41"/>
      <c r="X1258" s="140"/>
      <c r="Y1258" s="159"/>
    </row>
    <row r="1259" spans="6:25" s="43" customFormat="1" x14ac:dyDescent="0.25">
      <c r="F1259" s="41"/>
      <c r="G1259" s="41"/>
      <c r="H1259" s="40"/>
      <c r="I1259" s="41"/>
      <c r="J1259" s="41"/>
      <c r="L1259" s="42"/>
      <c r="N1259" s="42"/>
      <c r="O1259" s="42"/>
      <c r="T1259" s="44"/>
      <c r="U1259" s="41"/>
      <c r="X1259" s="140"/>
      <c r="Y1259" s="159"/>
    </row>
    <row r="1260" spans="6:25" s="43" customFormat="1" x14ac:dyDescent="0.25">
      <c r="F1260" s="41"/>
      <c r="G1260" s="41"/>
      <c r="H1260" s="40"/>
      <c r="I1260" s="41"/>
      <c r="J1260" s="41"/>
      <c r="L1260" s="42"/>
      <c r="N1260" s="42"/>
      <c r="O1260" s="42"/>
      <c r="T1260" s="44"/>
      <c r="U1260" s="41"/>
      <c r="X1260" s="140"/>
      <c r="Y1260" s="159"/>
    </row>
    <row r="1261" spans="6:25" s="43" customFormat="1" x14ac:dyDescent="0.25">
      <c r="F1261" s="41"/>
      <c r="G1261" s="41"/>
      <c r="H1261" s="40"/>
      <c r="I1261" s="41"/>
      <c r="J1261" s="41"/>
      <c r="L1261" s="42"/>
      <c r="N1261" s="42"/>
      <c r="O1261" s="42"/>
      <c r="T1261" s="44"/>
      <c r="U1261" s="41"/>
      <c r="X1261" s="140"/>
      <c r="Y1261" s="159"/>
    </row>
    <row r="1262" spans="6:25" s="43" customFormat="1" x14ac:dyDescent="0.25">
      <c r="F1262" s="41"/>
      <c r="G1262" s="41"/>
      <c r="H1262" s="40"/>
      <c r="I1262" s="41"/>
      <c r="J1262" s="41"/>
      <c r="L1262" s="42"/>
      <c r="N1262" s="42"/>
      <c r="O1262" s="42"/>
      <c r="T1262" s="44"/>
      <c r="U1262" s="41"/>
      <c r="X1262" s="140"/>
      <c r="Y1262" s="159"/>
    </row>
    <row r="1263" spans="6:25" s="43" customFormat="1" x14ac:dyDescent="0.25">
      <c r="F1263" s="41"/>
      <c r="G1263" s="41"/>
      <c r="H1263" s="40"/>
      <c r="I1263" s="41"/>
      <c r="J1263" s="41"/>
      <c r="L1263" s="42"/>
      <c r="N1263" s="42"/>
      <c r="O1263" s="42"/>
      <c r="T1263" s="44"/>
      <c r="U1263" s="41"/>
      <c r="X1263" s="140"/>
      <c r="Y1263" s="159"/>
    </row>
    <row r="1264" spans="6:25" s="43" customFormat="1" x14ac:dyDescent="0.25">
      <c r="F1264" s="41"/>
      <c r="G1264" s="41"/>
      <c r="H1264" s="40"/>
      <c r="I1264" s="41"/>
      <c r="J1264" s="41"/>
      <c r="L1264" s="42"/>
      <c r="N1264" s="42"/>
      <c r="O1264" s="42"/>
      <c r="T1264" s="44"/>
      <c r="U1264" s="41"/>
      <c r="X1264" s="140"/>
      <c r="Y1264" s="159"/>
    </row>
    <row r="1265" spans="6:25" s="43" customFormat="1" x14ac:dyDescent="0.25">
      <c r="F1265" s="41"/>
      <c r="G1265" s="41"/>
      <c r="H1265" s="40"/>
      <c r="I1265" s="41"/>
      <c r="J1265" s="41"/>
      <c r="L1265" s="42"/>
      <c r="N1265" s="42"/>
      <c r="O1265" s="42"/>
      <c r="T1265" s="44"/>
      <c r="U1265" s="41"/>
      <c r="X1265" s="140"/>
      <c r="Y1265" s="159"/>
    </row>
    <row r="1266" spans="6:25" s="43" customFormat="1" x14ac:dyDescent="0.25">
      <c r="F1266" s="41"/>
      <c r="G1266" s="41"/>
      <c r="H1266" s="40"/>
      <c r="I1266" s="41"/>
      <c r="J1266" s="41"/>
      <c r="L1266" s="42"/>
      <c r="N1266" s="42"/>
      <c r="O1266" s="42"/>
      <c r="T1266" s="44"/>
      <c r="U1266" s="41"/>
      <c r="X1266" s="140"/>
      <c r="Y1266" s="159"/>
    </row>
    <row r="1267" spans="6:25" s="43" customFormat="1" x14ac:dyDescent="0.25">
      <c r="F1267" s="41"/>
      <c r="G1267" s="41"/>
      <c r="H1267" s="40"/>
      <c r="I1267" s="41"/>
      <c r="J1267" s="41"/>
      <c r="L1267" s="42"/>
      <c r="N1267" s="42"/>
      <c r="O1267" s="42"/>
      <c r="T1267" s="44"/>
      <c r="U1267" s="41"/>
      <c r="X1267" s="140"/>
      <c r="Y1267" s="159"/>
    </row>
    <row r="1268" spans="6:25" s="43" customFormat="1" x14ac:dyDescent="0.25">
      <c r="F1268" s="41"/>
      <c r="G1268" s="41"/>
      <c r="H1268" s="40"/>
      <c r="I1268" s="41"/>
      <c r="J1268" s="41"/>
      <c r="L1268" s="42"/>
      <c r="N1268" s="42"/>
      <c r="O1268" s="42"/>
      <c r="T1268" s="44"/>
      <c r="U1268" s="41"/>
      <c r="X1268" s="140"/>
      <c r="Y1268" s="159"/>
    </row>
    <row r="1269" spans="6:25" s="43" customFormat="1" x14ac:dyDescent="0.25">
      <c r="F1269" s="41"/>
      <c r="G1269" s="41"/>
      <c r="H1269" s="40"/>
      <c r="I1269" s="41"/>
      <c r="J1269" s="41"/>
      <c r="L1269" s="42"/>
      <c r="N1269" s="42"/>
      <c r="O1269" s="42"/>
      <c r="T1269" s="44"/>
      <c r="U1269" s="41"/>
      <c r="X1269" s="140"/>
      <c r="Y1269" s="159"/>
    </row>
    <row r="1270" spans="6:25" s="43" customFormat="1" x14ac:dyDescent="0.25">
      <c r="F1270" s="41"/>
      <c r="G1270" s="41"/>
      <c r="H1270" s="40"/>
      <c r="I1270" s="41"/>
      <c r="J1270" s="41"/>
      <c r="L1270" s="42"/>
      <c r="N1270" s="42"/>
      <c r="O1270" s="42"/>
      <c r="T1270" s="44"/>
      <c r="U1270" s="41"/>
      <c r="X1270" s="140"/>
      <c r="Y1270" s="159"/>
    </row>
    <row r="1271" spans="6:25" s="43" customFormat="1" x14ac:dyDescent="0.25">
      <c r="F1271" s="41"/>
      <c r="G1271" s="41"/>
      <c r="H1271" s="40"/>
      <c r="I1271" s="41"/>
      <c r="J1271" s="41"/>
      <c r="L1271" s="42"/>
      <c r="N1271" s="42"/>
      <c r="O1271" s="42"/>
      <c r="T1271" s="44"/>
      <c r="U1271" s="41"/>
      <c r="X1271" s="140"/>
      <c r="Y1271" s="159"/>
    </row>
    <row r="1272" spans="6:25" s="43" customFormat="1" x14ac:dyDescent="0.25">
      <c r="F1272" s="41"/>
      <c r="G1272" s="41"/>
      <c r="H1272" s="40"/>
      <c r="I1272" s="41"/>
      <c r="J1272" s="41"/>
      <c r="L1272" s="42"/>
      <c r="N1272" s="42"/>
      <c r="O1272" s="42"/>
      <c r="T1272" s="44"/>
      <c r="U1272" s="41"/>
      <c r="X1272" s="140"/>
      <c r="Y1272" s="159"/>
    </row>
    <row r="1273" spans="6:25" s="43" customFormat="1" x14ac:dyDescent="0.25">
      <c r="F1273" s="41"/>
      <c r="G1273" s="41"/>
      <c r="H1273" s="40"/>
      <c r="I1273" s="41"/>
      <c r="J1273" s="41"/>
      <c r="L1273" s="42"/>
      <c r="N1273" s="42"/>
      <c r="O1273" s="42"/>
      <c r="T1273" s="44"/>
      <c r="U1273" s="41"/>
      <c r="X1273" s="140"/>
      <c r="Y1273" s="159"/>
    </row>
    <row r="1274" spans="6:25" s="43" customFormat="1" x14ac:dyDescent="0.25">
      <c r="F1274" s="41"/>
      <c r="G1274" s="41"/>
      <c r="H1274" s="40"/>
      <c r="I1274" s="41"/>
      <c r="J1274" s="41"/>
      <c r="L1274" s="42"/>
      <c r="N1274" s="42"/>
      <c r="O1274" s="42"/>
      <c r="T1274" s="44"/>
      <c r="U1274" s="41"/>
      <c r="X1274" s="140"/>
      <c r="Y1274" s="159"/>
    </row>
    <row r="1275" spans="6:25" s="43" customFormat="1" x14ac:dyDescent="0.25">
      <c r="F1275" s="41"/>
      <c r="G1275" s="41"/>
      <c r="H1275" s="40"/>
      <c r="I1275" s="41"/>
      <c r="J1275" s="41"/>
      <c r="L1275" s="42"/>
      <c r="N1275" s="42"/>
      <c r="O1275" s="42"/>
      <c r="T1275" s="44"/>
      <c r="U1275" s="41"/>
      <c r="X1275" s="140"/>
      <c r="Y1275" s="159"/>
    </row>
    <row r="1276" spans="6:25" s="43" customFormat="1" x14ac:dyDescent="0.25">
      <c r="F1276" s="41"/>
      <c r="G1276" s="41"/>
      <c r="H1276" s="40"/>
      <c r="I1276" s="41"/>
      <c r="J1276" s="41"/>
      <c r="L1276" s="42"/>
      <c r="N1276" s="42"/>
      <c r="O1276" s="42"/>
      <c r="T1276" s="44"/>
      <c r="U1276" s="41"/>
      <c r="X1276" s="140"/>
      <c r="Y1276" s="159"/>
    </row>
    <row r="1277" spans="6:25" s="43" customFormat="1" x14ac:dyDescent="0.25">
      <c r="F1277" s="41"/>
      <c r="G1277" s="41"/>
      <c r="H1277" s="40"/>
      <c r="I1277" s="41"/>
      <c r="J1277" s="41"/>
      <c r="L1277" s="42"/>
      <c r="N1277" s="42"/>
      <c r="O1277" s="42"/>
      <c r="T1277" s="44"/>
      <c r="U1277" s="41"/>
      <c r="X1277" s="140"/>
      <c r="Y1277" s="159"/>
    </row>
    <row r="1278" spans="6:25" s="43" customFormat="1" x14ac:dyDescent="0.25">
      <c r="F1278" s="41"/>
      <c r="G1278" s="41"/>
      <c r="H1278" s="40"/>
      <c r="I1278" s="41"/>
      <c r="J1278" s="41"/>
      <c r="L1278" s="42"/>
      <c r="N1278" s="42"/>
      <c r="O1278" s="42"/>
      <c r="T1278" s="44"/>
      <c r="U1278" s="41"/>
      <c r="X1278" s="140"/>
      <c r="Y1278" s="159"/>
    </row>
    <row r="1279" spans="6:25" s="43" customFormat="1" x14ac:dyDescent="0.25">
      <c r="F1279" s="41"/>
      <c r="G1279" s="41"/>
      <c r="H1279" s="40"/>
      <c r="I1279" s="41"/>
      <c r="J1279" s="41"/>
      <c r="L1279" s="42"/>
      <c r="N1279" s="42"/>
      <c r="O1279" s="42"/>
      <c r="T1279" s="44"/>
      <c r="U1279" s="41"/>
      <c r="X1279" s="140"/>
      <c r="Y1279" s="159"/>
    </row>
    <row r="1280" spans="6:25" s="43" customFormat="1" x14ac:dyDescent="0.25">
      <c r="F1280" s="41"/>
      <c r="G1280" s="41"/>
      <c r="H1280" s="40"/>
      <c r="I1280" s="41"/>
      <c r="J1280" s="41"/>
      <c r="L1280" s="42"/>
      <c r="N1280" s="42"/>
      <c r="O1280" s="42"/>
      <c r="T1280" s="44"/>
      <c r="U1280" s="41"/>
      <c r="X1280" s="140"/>
      <c r="Y1280" s="159"/>
    </row>
    <row r="1281" spans="6:25" s="43" customFormat="1" x14ac:dyDescent="0.25">
      <c r="F1281" s="41"/>
      <c r="G1281" s="41"/>
      <c r="H1281" s="40"/>
      <c r="I1281" s="41"/>
      <c r="J1281" s="41"/>
      <c r="L1281" s="42"/>
      <c r="N1281" s="42"/>
      <c r="O1281" s="42"/>
      <c r="T1281" s="44"/>
      <c r="U1281" s="41"/>
      <c r="X1281" s="140"/>
      <c r="Y1281" s="159"/>
    </row>
    <row r="1282" spans="6:25" s="43" customFormat="1" x14ac:dyDescent="0.25">
      <c r="F1282" s="41"/>
      <c r="G1282" s="41"/>
      <c r="H1282" s="40"/>
      <c r="I1282" s="41"/>
      <c r="J1282" s="41"/>
      <c r="L1282" s="42"/>
      <c r="N1282" s="42"/>
      <c r="O1282" s="42"/>
      <c r="T1282" s="44"/>
      <c r="U1282" s="41"/>
      <c r="X1282" s="140"/>
      <c r="Y1282" s="159"/>
    </row>
    <row r="1283" spans="6:25" s="43" customFormat="1" x14ac:dyDescent="0.25">
      <c r="F1283" s="41"/>
      <c r="G1283" s="41"/>
      <c r="H1283" s="40"/>
      <c r="I1283" s="41"/>
      <c r="J1283" s="41"/>
      <c r="L1283" s="42"/>
      <c r="N1283" s="42"/>
      <c r="O1283" s="42"/>
      <c r="T1283" s="44"/>
      <c r="U1283" s="41"/>
      <c r="X1283" s="140"/>
      <c r="Y1283" s="159"/>
    </row>
    <row r="1284" spans="6:25" s="43" customFormat="1" x14ac:dyDescent="0.25">
      <c r="F1284" s="41"/>
      <c r="G1284" s="41"/>
      <c r="H1284" s="40"/>
      <c r="I1284" s="41"/>
      <c r="J1284" s="41"/>
      <c r="L1284" s="42"/>
      <c r="N1284" s="42"/>
      <c r="O1284" s="42"/>
      <c r="T1284" s="44"/>
      <c r="U1284" s="41"/>
      <c r="X1284" s="140"/>
      <c r="Y1284" s="159"/>
    </row>
    <row r="1285" spans="6:25" s="43" customFormat="1" x14ac:dyDescent="0.25">
      <c r="F1285" s="41"/>
      <c r="G1285" s="41"/>
      <c r="H1285" s="40"/>
      <c r="I1285" s="41"/>
      <c r="J1285" s="41"/>
      <c r="L1285" s="42"/>
      <c r="N1285" s="42"/>
      <c r="O1285" s="42"/>
      <c r="T1285" s="44"/>
      <c r="U1285" s="41"/>
      <c r="X1285" s="140"/>
      <c r="Y1285" s="159"/>
    </row>
    <row r="1286" spans="6:25" s="43" customFormat="1" x14ac:dyDescent="0.25">
      <c r="F1286" s="41"/>
      <c r="G1286" s="41"/>
      <c r="H1286" s="40"/>
      <c r="I1286" s="41"/>
      <c r="J1286" s="41"/>
      <c r="L1286" s="42"/>
      <c r="N1286" s="42"/>
      <c r="O1286" s="42"/>
      <c r="T1286" s="44"/>
      <c r="U1286" s="41"/>
      <c r="X1286" s="140"/>
      <c r="Y1286" s="159"/>
    </row>
    <row r="1287" spans="6:25" s="43" customFormat="1" x14ac:dyDescent="0.25">
      <c r="F1287" s="41"/>
      <c r="G1287" s="41"/>
      <c r="H1287" s="40"/>
      <c r="I1287" s="41"/>
      <c r="J1287" s="41"/>
      <c r="L1287" s="42"/>
      <c r="N1287" s="42"/>
      <c r="O1287" s="42"/>
      <c r="T1287" s="44"/>
      <c r="U1287" s="41"/>
      <c r="X1287" s="140"/>
      <c r="Y1287" s="159"/>
    </row>
    <row r="1288" spans="6:25" s="43" customFormat="1" x14ac:dyDescent="0.25">
      <c r="F1288" s="41"/>
      <c r="G1288" s="41"/>
      <c r="H1288" s="40"/>
      <c r="I1288" s="41"/>
      <c r="J1288" s="41"/>
      <c r="L1288" s="42"/>
      <c r="N1288" s="42"/>
      <c r="O1288" s="42"/>
      <c r="T1288" s="44"/>
      <c r="U1288" s="41"/>
      <c r="X1288" s="140"/>
      <c r="Y1288" s="159"/>
    </row>
    <row r="1289" spans="6:25" s="43" customFormat="1" x14ac:dyDescent="0.25">
      <c r="F1289" s="41"/>
      <c r="G1289" s="41"/>
      <c r="H1289" s="40"/>
      <c r="I1289" s="41"/>
      <c r="J1289" s="41"/>
      <c r="L1289" s="42"/>
      <c r="N1289" s="42"/>
      <c r="O1289" s="42"/>
      <c r="T1289" s="44"/>
      <c r="U1289" s="41"/>
      <c r="X1289" s="140"/>
      <c r="Y1289" s="159"/>
    </row>
    <row r="1290" spans="6:25" s="43" customFormat="1" x14ac:dyDescent="0.25">
      <c r="F1290" s="41"/>
      <c r="G1290" s="41"/>
      <c r="H1290" s="40"/>
      <c r="I1290" s="41"/>
      <c r="J1290" s="41"/>
      <c r="L1290" s="42"/>
      <c r="N1290" s="42"/>
      <c r="O1290" s="42"/>
      <c r="T1290" s="44"/>
      <c r="U1290" s="41"/>
      <c r="X1290" s="140"/>
      <c r="Y1290" s="159"/>
    </row>
    <row r="1291" spans="6:25" s="43" customFormat="1" x14ac:dyDescent="0.25">
      <c r="F1291" s="41"/>
      <c r="G1291" s="41"/>
      <c r="H1291" s="40"/>
      <c r="I1291" s="41"/>
      <c r="J1291" s="41"/>
      <c r="L1291" s="42"/>
      <c r="N1291" s="42"/>
      <c r="O1291" s="42"/>
      <c r="T1291" s="44"/>
      <c r="U1291" s="41"/>
      <c r="X1291" s="140"/>
      <c r="Y1291" s="159"/>
    </row>
    <row r="1292" spans="6:25" s="43" customFormat="1" x14ac:dyDescent="0.25">
      <c r="F1292" s="41"/>
      <c r="G1292" s="41"/>
      <c r="H1292" s="40"/>
      <c r="I1292" s="41"/>
      <c r="J1292" s="41"/>
      <c r="L1292" s="42"/>
      <c r="N1292" s="42"/>
      <c r="O1292" s="42"/>
      <c r="T1292" s="44"/>
      <c r="U1292" s="41"/>
      <c r="X1292" s="140"/>
      <c r="Y1292" s="159"/>
    </row>
    <row r="1293" spans="6:25" s="43" customFormat="1" x14ac:dyDescent="0.25">
      <c r="F1293" s="41"/>
      <c r="G1293" s="41"/>
      <c r="H1293" s="40"/>
      <c r="I1293" s="41"/>
      <c r="J1293" s="41"/>
      <c r="L1293" s="42"/>
      <c r="N1293" s="42"/>
      <c r="O1293" s="42"/>
      <c r="T1293" s="44"/>
      <c r="U1293" s="41"/>
      <c r="X1293" s="140"/>
      <c r="Y1293" s="159"/>
    </row>
    <row r="1294" spans="6:25" s="43" customFormat="1" x14ac:dyDescent="0.25">
      <c r="F1294" s="41"/>
      <c r="G1294" s="41"/>
      <c r="H1294" s="40"/>
      <c r="I1294" s="41"/>
      <c r="J1294" s="41"/>
      <c r="L1294" s="42"/>
      <c r="N1294" s="42"/>
      <c r="O1294" s="42"/>
      <c r="T1294" s="44"/>
      <c r="U1294" s="41"/>
      <c r="X1294" s="140"/>
      <c r="Y1294" s="159"/>
    </row>
    <row r="1295" spans="6:25" s="43" customFormat="1" x14ac:dyDescent="0.25">
      <c r="F1295" s="41"/>
      <c r="G1295" s="41"/>
      <c r="H1295" s="40"/>
      <c r="I1295" s="41"/>
      <c r="J1295" s="41"/>
      <c r="L1295" s="42"/>
      <c r="N1295" s="42"/>
      <c r="O1295" s="42"/>
      <c r="T1295" s="44"/>
      <c r="U1295" s="41"/>
      <c r="X1295" s="140"/>
      <c r="Y1295" s="159"/>
    </row>
    <row r="1296" spans="6:25" s="43" customFormat="1" x14ac:dyDescent="0.25">
      <c r="F1296" s="41"/>
      <c r="G1296" s="41"/>
      <c r="H1296" s="40"/>
      <c r="I1296" s="41"/>
      <c r="J1296" s="41"/>
      <c r="L1296" s="42"/>
      <c r="N1296" s="42"/>
      <c r="O1296" s="42"/>
      <c r="T1296" s="44"/>
      <c r="U1296" s="41"/>
      <c r="X1296" s="140"/>
      <c r="Y1296" s="159"/>
    </row>
    <row r="1297" spans="6:25" s="43" customFormat="1" x14ac:dyDescent="0.25">
      <c r="F1297" s="41"/>
      <c r="G1297" s="41"/>
      <c r="H1297" s="40"/>
      <c r="I1297" s="41"/>
      <c r="J1297" s="41"/>
      <c r="L1297" s="42"/>
      <c r="N1297" s="42"/>
      <c r="O1297" s="42"/>
      <c r="T1297" s="44"/>
      <c r="U1297" s="41"/>
      <c r="X1297" s="140"/>
      <c r="Y1297" s="159"/>
    </row>
    <row r="1298" spans="6:25" s="43" customFormat="1" x14ac:dyDescent="0.25">
      <c r="F1298" s="41"/>
      <c r="G1298" s="41"/>
      <c r="H1298" s="40"/>
      <c r="I1298" s="41"/>
      <c r="J1298" s="41"/>
      <c r="L1298" s="42"/>
      <c r="N1298" s="42"/>
      <c r="O1298" s="42"/>
      <c r="T1298" s="44"/>
      <c r="U1298" s="41"/>
      <c r="X1298" s="140"/>
      <c r="Y1298" s="159"/>
    </row>
    <row r="1299" spans="6:25" s="43" customFormat="1" x14ac:dyDescent="0.25">
      <c r="F1299" s="41"/>
      <c r="G1299" s="41"/>
      <c r="H1299" s="40"/>
      <c r="I1299" s="41"/>
      <c r="J1299" s="41"/>
      <c r="L1299" s="42"/>
      <c r="N1299" s="42"/>
      <c r="O1299" s="42"/>
      <c r="T1299" s="44"/>
      <c r="U1299" s="41"/>
      <c r="X1299" s="140"/>
      <c r="Y1299" s="159"/>
    </row>
    <row r="1300" spans="6:25" s="43" customFormat="1" x14ac:dyDescent="0.25">
      <c r="F1300" s="41"/>
      <c r="G1300" s="41"/>
      <c r="H1300" s="40"/>
      <c r="I1300" s="41"/>
      <c r="J1300" s="41"/>
      <c r="L1300" s="42"/>
      <c r="N1300" s="42"/>
      <c r="O1300" s="42"/>
      <c r="T1300" s="44"/>
      <c r="U1300" s="41"/>
      <c r="X1300" s="140"/>
      <c r="Y1300" s="159"/>
    </row>
    <row r="1301" spans="6:25" s="43" customFormat="1" x14ac:dyDescent="0.25">
      <c r="F1301" s="41"/>
      <c r="G1301" s="41"/>
      <c r="H1301" s="40"/>
      <c r="I1301" s="41"/>
      <c r="J1301" s="41"/>
      <c r="L1301" s="42"/>
      <c r="N1301" s="42"/>
      <c r="O1301" s="42"/>
      <c r="T1301" s="44"/>
      <c r="U1301" s="41"/>
      <c r="X1301" s="140"/>
      <c r="Y1301" s="159"/>
    </row>
    <row r="1302" spans="6:25" s="43" customFormat="1" x14ac:dyDescent="0.25">
      <c r="F1302" s="41"/>
      <c r="G1302" s="41"/>
      <c r="H1302" s="40"/>
      <c r="I1302" s="41"/>
      <c r="J1302" s="41"/>
      <c r="L1302" s="42"/>
      <c r="N1302" s="42"/>
      <c r="O1302" s="42"/>
      <c r="T1302" s="44"/>
      <c r="U1302" s="41"/>
      <c r="X1302" s="140"/>
      <c r="Y1302" s="159"/>
    </row>
    <row r="1303" spans="6:25" s="43" customFormat="1" x14ac:dyDescent="0.25">
      <c r="F1303" s="41"/>
      <c r="G1303" s="41"/>
      <c r="H1303" s="40"/>
      <c r="I1303" s="41"/>
      <c r="J1303" s="41"/>
      <c r="L1303" s="42"/>
      <c r="N1303" s="42"/>
      <c r="O1303" s="42"/>
      <c r="T1303" s="44"/>
      <c r="U1303" s="41"/>
      <c r="X1303" s="140"/>
      <c r="Y1303" s="159"/>
    </row>
    <row r="1304" spans="6:25" s="43" customFormat="1" x14ac:dyDescent="0.25">
      <c r="F1304" s="41"/>
      <c r="G1304" s="41"/>
      <c r="H1304" s="40"/>
      <c r="I1304" s="41"/>
      <c r="J1304" s="41"/>
      <c r="L1304" s="42"/>
      <c r="N1304" s="42"/>
      <c r="O1304" s="42"/>
      <c r="T1304" s="44"/>
      <c r="U1304" s="41"/>
      <c r="X1304" s="140"/>
      <c r="Y1304" s="159"/>
    </row>
    <row r="1305" spans="6:25" s="43" customFormat="1" x14ac:dyDescent="0.25">
      <c r="F1305" s="41"/>
      <c r="G1305" s="41"/>
      <c r="H1305" s="40"/>
      <c r="I1305" s="41"/>
      <c r="J1305" s="41"/>
      <c r="L1305" s="42"/>
      <c r="N1305" s="42"/>
      <c r="O1305" s="42"/>
      <c r="T1305" s="44"/>
      <c r="U1305" s="41"/>
      <c r="X1305" s="140"/>
      <c r="Y1305" s="159"/>
    </row>
    <row r="1306" spans="6:25" s="43" customFormat="1" x14ac:dyDescent="0.25">
      <c r="F1306" s="41"/>
      <c r="G1306" s="41"/>
      <c r="H1306" s="40"/>
      <c r="I1306" s="41"/>
      <c r="J1306" s="41"/>
      <c r="L1306" s="42"/>
      <c r="N1306" s="42"/>
      <c r="O1306" s="42"/>
      <c r="T1306" s="44"/>
      <c r="U1306" s="41"/>
      <c r="X1306" s="140"/>
      <c r="Y1306" s="159"/>
    </row>
    <row r="1307" spans="6:25" s="43" customFormat="1" x14ac:dyDescent="0.25">
      <c r="F1307" s="41"/>
      <c r="G1307" s="41"/>
      <c r="H1307" s="40"/>
      <c r="I1307" s="41"/>
      <c r="J1307" s="41"/>
      <c r="L1307" s="42"/>
      <c r="N1307" s="42"/>
      <c r="O1307" s="42"/>
      <c r="T1307" s="44"/>
      <c r="U1307" s="41"/>
      <c r="X1307" s="140"/>
      <c r="Y1307" s="159"/>
    </row>
    <row r="1308" spans="6:25" s="43" customFormat="1" x14ac:dyDescent="0.25">
      <c r="F1308" s="41"/>
      <c r="G1308" s="41"/>
      <c r="H1308" s="40"/>
      <c r="I1308" s="41"/>
      <c r="J1308" s="41"/>
      <c r="L1308" s="42"/>
      <c r="N1308" s="42"/>
      <c r="O1308" s="42"/>
      <c r="T1308" s="44"/>
      <c r="U1308" s="41"/>
      <c r="X1308" s="140"/>
      <c r="Y1308" s="159"/>
    </row>
    <row r="1309" spans="6:25" s="43" customFormat="1" x14ac:dyDescent="0.25">
      <c r="F1309" s="41"/>
      <c r="G1309" s="41"/>
      <c r="H1309" s="40"/>
      <c r="I1309" s="41"/>
      <c r="J1309" s="41"/>
      <c r="L1309" s="42"/>
      <c r="N1309" s="42"/>
      <c r="O1309" s="42"/>
      <c r="T1309" s="44"/>
      <c r="U1309" s="41"/>
      <c r="X1309" s="140"/>
      <c r="Y1309" s="159"/>
    </row>
    <row r="1310" spans="6:25" s="43" customFormat="1" x14ac:dyDescent="0.25">
      <c r="F1310" s="41"/>
      <c r="G1310" s="41"/>
      <c r="H1310" s="40"/>
      <c r="I1310" s="41"/>
      <c r="J1310" s="41"/>
      <c r="L1310" s="42"/>
      <c r="N1310" s="42"/>
      <c r="O1310" s="42"/>
      <c r="T1310" s="44"/>
      <c r="U1310" s="41"/>
      <c r="X1310" s="140"/>
      <c r="Y1310" s="159"/>
    </row>
    <row r="1311" spans="6:25" s="43" customFormat="1" x14ac:dyDescent="0.25">
      <c r="F1311" s="41"/>
      <c r="G1311" s="41"/>
      <c r="H1311" s="40"/>
      <c r="I1311" s="41"/>
      <c r="J1311" s="41"/>
      <c r="L1311" s="42"/>
      <c r="N1311" s="42"/>
      <c r="O1311" s="42"/>
      <c r="T1311" s="44"/>
      <c r="U1311" s="41"/>
      <c r="X1311" s="140"/>
      <c r="Y1311" s="159"/>
    </row>
    <row r="1312" spans="6:25" s="43" customFormat="1" x14ac:dyDescent="0.25">
      <c r="F1312" s="41"/>
      <c r="G1312" s="41"/>
      <c r="H1312" s="40"/>
      <c r="I1312" s="41"/>
      <c r="J1312" s="41"/>
      <c r="L1312" s="42"/>
      <c r="N1312" s="42"/>
      <c r="O1312" s="42"/>
      <c r="T1312" s="44"/>
      <c r="U1312" s="41"/>
      <c r="X1312" s="140"/>
      <c r="Y1312" s="159"/>
    </row>
    <row r="1313" spans="6:25" s="43" customFormat="1" x14ac:dyDescent="0.25">
      <c r="F1313" s="41"/>
      <c r="G1313" s="41"/>
      <c r="H1313" s="40"/>
      <c r="I1313" s="41"/>
      <c r="J1313" s="41"/>
      <c r="L1313" s="42"/>
      <c r="N1313" s="42"/>
      <c r="O1313" s="42"/>
      <c r="T1313" s="44"/>
      <c r="U1313" s="41"/>
      <c r="X1313" s="140"/>
      <c r="Y1313" s="159"/>
    </row>
    <row r="1314" spans="6:25" s="43" customFormat="1" x14ac:dyDescent="0.25">
      <c r="F1314" s="41"/>
      <c r="G1314" s="41"/>
      <c r="H1314" s="40"/>
      <c r="I1314" s="41"/>
      <c r="J1314" s="41"/>
      <c r="L1314" s="42"/>
      <c r="N1314" s="42"/>
      <c r="O1314" s="42"/>
      <c r="T1314" s="44"/>
      <c r="U1314" s="41"/>
      <c r="X1314" s="140"/>
      <c r="Y1314" s="159"/>
    </row>
    <row r="1315" spans="6:25" s="43" customFormat="1" x14ac:dyDescent="0.25">
      <c r="F1315" s="41"/>
      <c r="G1315" s="41"/>
      <c r="H1315" s="40"/>
      <c r="I1315" s="41"/>
      <c r="J1315" s="41"/>
      <c r="L1315" s="42"/>
      <c r="N1315" s="42"/>
      <c r="O1315" s="42"/>
      <c r="T1315" s="44"/>
      <c r="U1315" s="41"/>
      <c r="X1315" s="140"/>
      <c r="Y1315" s="159"/>
    </row>
    <row r="1316" spans="6:25" s="43" customFormat="1" x14ac:dyDescent="0.25">
      <c r="F1316" s="41"/>
      <c r="G1316" s="41"/>
      <c r="H1316" s="40"/>
      <c r="I1316" s="41"/>
      <c r="J1316" s="41"/>
      <c r="L1316" s="42"/>
      <c r="N1316" s="42"/>
      <c r="O1316" s="42"/>
      <c r="T1316" s="44"/>
      <c r="U1316" s="41"/>
      <c r="X1316" s="140"/>
      <c r="Y1316" s="159"/>
    </row>
    <row r="1317" spans="6:25" s="43" customFormat="1" x14ac:dyDescent="0.25">
      <c r="F1317" s="41"/>
      <c r="G1317" s="41"/>
      <c r="H1317" s="40"/>
      <c r="I1317" s="41"/>
      <c r="J1317" s="41"/>
      <c r="L1317" s="42"/>
      <c r="N1317" s="42"/>
      <c r="O1317" s="42"/>
      <c r="T1317" s="44"/>
      <c r="U1317" s="41"/>
      <c r="X1317" s="140"/>
      <c r="Y1317" s="159"/>
    </row>
    <row r="1318" spans="6:25" s="43" customFormat="1" x14ac:dyDescent="0.25">
      <c r="F1318" s="41"/>
      <c r="G1318" s="41"/>
      <c r="H1318" s="40"/>
      <c r="I1318" s="41"/>
      <c r="J1318" s="41"/>
      <c r="L1318" s="42"/>
      <c r="N1318" s="42"/>
      <c r="O1318" s="42"/>
      <c r="T1318" s="44"/>
      <c r="U1318" s="41"/>
      <c r="X1318" s="140"/>
      <c r="Y1318" s="159"/>
    </row>
    <row r="1319" spans="6:25" s="43" customFormat="1" x14ac:dyDescent="0.25">
      <c r="F1319" s="41"/>
      <c r="G1319" s="41"/>
      <c r="H1319" s="40"/>
      <c r="I1319" s="41"/>
      <c r="J1319" s="41"/>
      <c r="L1319" s="42"/>
      <c r="N1319" s="42"/>
      <c r="O1319" s="42"/>
      <c r="T1319" s="44"/>
      <c r="U1319" s="41"/>
      <c r="X1319" s="140"/>
      <c r="Y1319" s="159"/>
    </row>
    <row r="1320" spans="6:25" s="43" customFormat="1" x14ac:dyDescent="0.25">
      <c r="F1320" s="41"/>
      <c r="G1320" s="41"/>
      <c r="H1320" s="40"/>
      <c r="I1320" s="41"/>
      <c r="J1320" s="41"/>
      <c r="L1320" s="42"/>
      <c r="N1320" s="42"/>
      <c r="O1320" s="42"/>
      <c r="T1320" s="44"/>
      <c r="U1320" s="41"/>
      <c r="X1320" s="140"/>
      <c r="Y1320" s="159"/>
    </row>
    <row r="1321" spans="6:25" s="43" customFormat="1" x14ac:dyDescent="0.25">
      <c r="F1321" s="41"/>
      <c r="G1321" s="41"/>
      <c r="H1321" s="40"/>
      <c r="I1321" s="41"/>
      <c r="J1321" s="41"/>
      <c r="L1321" s="42"/>
      <c r="N1321" s="42"/>
      <c r="O1321" s="42"/>
      <c r="T1321" s="44"/>
      <c r="U1321" s="41"/>
      <c r="X1321" s="140"/>
      <c r="Y1321" s="159"/>
    </row>
    <row r="1322" spans="6:25" s="43" customFormat="1" x14ac:dyDescent="0.25">
      <c r="F1322" s="41"/>
      <c r="G1322" s="41"/>
      <c r="H1322" s="40"/>
      <c r="I1322" s="41"/>
      <c r="J1322" s="41"/>
      <c r="L1322" s="42"/>
      <c r="N1322" s="42"/>
      <c r="O1322" s="42"/>
      <c r="T1322" s="44"/>
      <c r="U1322" s="41"/>
      <c r="X1322" s="140"/>
      <c r="Y1322" s="159"/>
    </row>
    <row r="1323" spans="6:25" s="43" customFormat="1" x14ac:dyDescent="0.25">
      <c r="F1323" s="41"/>
      <c r="G1323" s="41"/>
      <c r="H1323" s="40"/>
      <c r="I1323" s="41"/>
      <c r="J1323" s="41"/>
      <c r="L1323" s="42"/>
      <c r="N1323" s="42"/>
      <c r="O1323" s="42"/>
      <c r="T1323" s="44"/>
      <c r="U1323" s="41"/>
      <c r="X1323" s="140"/>
      <c r="Y1323" s="159"/>
    </row>
    <row r="1324" spans="6:25" s="43" customFormat="1" x14ac:dyDescent="0.25">
      <c r="F1324" s="41"/>
      <c r="G1324" s="41"/>
      <c r="H1324" s="40"/>
      <c r="I1324" s="41"/>
      <c r="J1324" s="41"/>
      <c r="L1324" s="42"/>
      <c r="N1324" s="42"/>
      <c r="O1324" s="42"/>
      <c r="T1324" s="44"/>
      <c r="U1324" s="41"/>
      <c r="X1324" s="140"/>
      <c r="Y1324" s="159"/>
    </row>
    <row r="1325" spans="6:25" s="43" customFormat="1" x14ac:dyDescent="0.25">
      <c r="F1325" s="41"/>
      <c r="G1325" s="41"/>
      <c r="H1325" s="40"/>
      <c r="I1325" s="41"/>
      <c r="J1325" s="41"/>
      <c r="L1325" s="42"/>
      <c r="N1325" s="42"/>
      <c r="O1325" s="42"/>
      <c r="T1325" s="44"/>
      <c r="U1325" s="41"/>
      <c r="X1325" s="140"/>
      <c r="Y1325" s="159"/>
    </row>
    <row r="1326" spans="6:25" s="43" customFormat="1" x14ac:dyDescent="0.25">
      <c r="F1326" s="41"/>
      <c r="G1326" s="41"/>
      <c r="H1326" s="40"/>
      <c r="I1326" s="41"/>
      <c r="J1326" s="41"/>
      <c r="L1326" s="42"/>
      <c r="N1326" s="42"/>
      <c r="O1326" s="42"/>
      <c r="T1326" s="44"/>
      <c r="U1326" s="41"/>
      <c r="X1326" s="140"/>
      <c r="Y1326" s="159"/>
    </row>
    <row r="1327" spans="6:25" s="43" customFormat="1" x14ac:dyDescent="0.25">
      <c r="F1327" s="41"/>
      <c r="G1327" s="41"/>
      <c r="H1327" s="40"/>
      <c r="I1327" s="41"/>
      <c r="J1327" s="41"/>
      <c r="L1327" s="42"/>
      <c r="N1327" s="42"/>
      <c r="O1327" s="42"/>
      <c r="T1327" s="44"/>
      <c r="U1327" s="41"/>
      <c r="X1327" s="140"/>
      <c r="Y1327" s="159"/>
    </row>
    <row r="1328" spans="6:25" s="43" customFormat="1" x14ac:dyDescent="0.25">
      <c r="F1328" s="41"/>
      <c r="G1328" s="41"/>
      <c r="H1328" s="40"/>
      <c r="I1328" s="41"/>
      <c r="J1328" s="41"/>
      <c r="L1328" s="42"/>
      <c r="N1328" s="42"/>
      <c r="O1328" s="42"/>
      <c r="T1328" s="44"/>
      <c r="U1328" s="41"/>
      <c r="X1328" s="140"/>
      <c r="Y1328" s="159"/>
    </row>
    <row r="1329" spans="6:25" s="43" customFormat="1" x14ac:dyDescent="0.25">
      <c r="F1329" s="41"/>
      <c r="G1329" s="41"/>
      <c r="H1329" s="40"/>
      <c r="I1329" s="41"/>
      <c r="J1329" s="41"/>
      <c r="L1329" s="42"/>
      <c r="N1329" s="42"/>
      <c r="O1329" s="42"/>
      <c r="T1329" s="44"/>
      <c r="U1329" s="41"/>
      <c r="X1329" s="140"/>
      <c r="Y1329" s="159"/>
    </row>
    <row r="1330" spans="6:25" s="43" customFormat="1" x14ac:dyDescent="0.25">
      <c r="F1330" s="41"/>
      <c r="G1330" s="41"/>
      <c r="H1330" s="40"/>
      <c r="I1330" s="41"/>
      <c r="J1330" s="41"/>
      <c r="L1330" s="42"/>
      <c r="N1330" s="42"/>
      <c r="O1330" s="42"/>
      <c r="T1330" s="44"/>
      <c r="U1330" s="41"/>
      <c r="X1330" s="140"/>
      <c r="Y1330" s="159"/>
    </row>
    <row r="1331" spans="6:25" s="43" customFormat="1" x14ac:dyDescent="0.25">
      <c r="F1331" s="41"/>
      <c r="G1331" s="41"/>
      <c r="H1331" s="40"/>
      <c r="I1331" s="41"/>
      <c r="J1331" s="41"/>
      <c r="L1331" s="42"/>
      <c r="N1331" s="42"/>
      <c r="O1331" s="42"/>
      <c r="T1331" s="44"/>
      <c r="U1331" s="41"/>
      <c r="X1331" s="140"/>
      <c r="Y1331" s="159"/>
    </row>
    <row r="1332" spans="6:25" s="43" customFormat="1" x14ac:dyDescent="0.25">
      <c r="F1332" s="41"/>
      <c r="G1332" s="41"/>
      <c r="H1332" s="40"/>
      <c r="I1332" s="41"/>
      <c r="J1332" s="41"/>
      <c r="L1332" s="42"/>
      <c r="N1332" s="42"/>
      <c r="O1332" s="42"/>
      <c r="T1332" s="44"/>
      <c r="U1332" s="41"/>
      <c r="X1332" s="140"/>
      <c r="Y1332" s="159"/>
    </row>
    <row r="1333" spans="6:25" s="43" customFormat="1" x14ac:dyDescent="0.25">
      <c r="F1333" s="41"/>
      <c r="G1333" s="41"/>
      <c r="H1333" s="40"/>
      <c r="I1333" s="41"/>
      <c r="J1333" s="41"/>
      <c r="L1333" s="42"/>
      <c r="N1333" s="42"/>
      <c r="O1333" s="42"/>
      <c r="T1333" s="44"/>
      <c r="U1333" s="41"/>
      <c r="X1333" s="140"/>
      <c r="Y1333" s="159"/>
    </row>
    <row r="1334" spans="6:25" s="43" customFormat="1" x14ac:dyDescent="0.25">
      <c r="F1334" s="41"/>
      <c r="G1334" s="41"/>
      <c r="H1334" s="40"/>
      <c r="I1334" s="41"/>
      <c r="J1334" s="41"/>
      <c r="L1334" s="42"/>
      <c r="N1334" s="42"/>
      <c r="O1334" s="42"/>
      <c r="T1334" s="44"/>
      <c r="U1334" s="41"/>
      <c r="X1334" s="140"/>
      <c r="Y1334" s="159"/>
    </row>
    <row r="1335" spans="6:25" s="43" customFormat="1" x14ac:dyDescent="0.25">
      <c r="F1335" s="41"/>
      <c r="G1335" s="41"/>
      <c r="H1335" s="40"/>
      <c r="I1335" s="41"/>
      <c r="J1335" s="41"/>
      <c r="L1335" s="42"/>
      <c r="N1335" s="42"/>
      <c r="O1335" s="42"/>
      <c r="T1335" s="44"/>
      <c r="U1335" s="41"/>
      <c r="X1335" s="140"/>
      <c r="Y1335" s="159"/>
    </row>
    <row r="1336" spans="6:25" s="43" customFormat="1" x14ac:dyDescent="0.25">
      <c r="F1336" s="41"/>
      <c r="G1336" s="41"/>
      <c r="H1336" s="40"/>
      <c r="I1336" s="41"/>
      <c r="J1336" s="41"/>
      <c r="L1336" s="42"/>
      <c r="N1336" s="42"/>
      <c r="O1336" s="42"/>
      <c r="T1336" s="44"/>
      <c r="U1336" s="41"/>
      <c r="X1336" s="140"/>
      <c r="Y1336" s="159"/>
    </row>
    <row r="1337" spans="6:25" s="43" customFormat="1" x14ac:dyDescent="0.25">
      <c r="F1337" s="41"/>
      <c r="G1337" s="41"/>
      <c r="H1337" s="40"/>
      <c r="I1337" s="41"/>
      <c r="J1337" s="41"/>
      <c r="L1337" s="42"/>
      <c r="N1337" s="42"/>
      <c r="O1337" s="42"/>
      <c r="T1337" s="44"/>
      <c r="U1337" s="41"/>
      <c r="X1337" s="140"/>
      <c r="Y1337" s="159"/>
    </row>
    <row r="1338" spans="6:25" s="43" customFormat="1" x14ac:dyDescent="0.25">
      <c r="F1338" s="41"/>
      <c r="G1338" s="41"/>
      <c r="H1338" s="40"/>
      <c r="I1338" s="41"/>
      <c r="J1338" s="41"/>
      <c r="L1338" s="42"/>
      <c r="N1338" s="42"/>
      <c r="O1338" s="42"/>
      <c r="T1338" s="44"/>
      <c r="U1338" s="41"/>
      <c r="X1338" s="140"/>
      <c r="Y1338" s="159"/>
    </row>
    <row r="1339" spans="6:25" s="43" customFormat="1" x14ac:dyDescent="0.25">
      <c r="F1339" s="41"/>
      <c r="G1339" s="41"/>
      <c r="H1339" s="40"/>
      <c r="I1339" s="41"/>
      <c r="J1339" s="41"/>
      <c r="L1339" s="42"/>
      <c r="N1339" s="42"/>
      <c r="O1339" s="42"/>
      <c r="T1339" s="44"/>
      <c r="U1339" s="41"/>
      <c r="X1339" s="140"/>
      <c r="Y1339" s="159"/>
    </row>
    <row r="1340" spans="6:25" s="43" customFormat="1" x14ac:dyDescent="0.25">
      <c r="F1340" s="41"/>
      <c r="G1340" s="41"/>
      <c r="H1340" s="40"/>
      <c r="I1340" s="41"/>
      <c r="J1340" s="41"/>
      <c r="L1340" s="42"/>
      <c r="N1340" s="42"/>
      <c r="O1340" s="42"/>
      <c r="T1340" s="44"/>
      <c r="U1340" s="41"/>
      <c r="X1340" s="140"/>
      <c r="Y1340" s="159"/>
    </row>
    <row r="1341" spans="6:25" s="43" customFormat="1" x14ac:dyDescent="0.25">
      <c r="F1341" s="41"/>
      <c r="G1341" s="41"/>
      <c r="H1341" s="40"/>
      <c r="I1341" s="41"/>
      <c r="J1341" s="41"/>
      <c r="L1341" s="42"/>
      <c r="N1341" s="42"/>
      <c r="O1341" s="42"/>
      <c r="T1341" s="44"/>
      <c r="U1341" s="41"/>
      <c r="X1341" s="140"/>
      <c r="Y1341" s="159"/>
    </row>
    <row r="1342" spans="6:25" s="43" customFormat="1" x14ac:dyDescent="0.25">
      <c r="F1342" s="41"/>
      <c r="G1342" s="41"/>
      <c r="H1342" s="40"/>
      <c r="I1342" s="41"/>
      <c r="J1342" s="41"/>
      <c r="L1342" s="42"/>
      <c r="N1342" s="42"/>
      <c r="O1342" s="42"/>
      <c r="T1342" s="44"/>
      <c r="U1342" s="41"/>
      <c r="X1342" s="140"/>
      <c r="Y1342" s="159"/>
    </row>
    <row r="1343" spans="6:25" s="43" customFormat="1" x14ac:dyDescent="0.25">
      <c r="F1343" s="41"/>
      <c r="G1343" s="41"/>
      <c r="H1343" s="40"/>
      <c r="I1343" s="41"/>
      <c r="J1343" s="41"/>
      <c r="L1343" s="42"/>
      <c r="N1343" s="42"/>
      <c r="O1343" s="42"/>
      <c r="T1343" s="44"/>
      <c r="U1343" s="41"/>
      <c r="X1343" s="140"/>
      <c r="Y1343" s="159"/>
    </row>
    <row r="1344" spans="6:25" s="43" customFormat="1" x14ac:dyDescent="0.25">
      <c r="F1344" s="41"/>
      <c r="G1344" s="41"/>
      <c r="H1344" s="40"/>
      <c r="I1344" s="41"/>
      <c r="J1344" s="41"/>
      <c r="L1344" s="42"/>
      <c r="N1344" s="42"/>
      <c r="O1344" s="42"/>
      <c r="T1344" s="44"/>
      <c r="U1344" s="41"/>
      <c r="X1344" s="140"/>
      <c r="Y1344" s="159"/>
    </row>
    <row r="1345" spans="6:25" s="43" customFormat="1" x14ac:dyDescent="0.25">
      <c r="F1345" s="41"/>
      <c r="G1345" s="41"/>
      <c r="H1345" s="40"/>
      <c r="I1345" s="41"/>
      <c r="J1345" s="41"/>
      <c r="L1345" s="42"/>
      <c r="N1345" s="42"/>
      <c r="O1345" s="42"/>
      <c r="T1345" s="44"/>
      <c r="U1345" s="41"/>
      <c r="X1345" s="140"/>
      <c r="Y1345" s="159"/>
    </row>
    <row r="1346" spans="6:25" s="43" customFormat="1" x14ac:dyDescent="0.25">
      <c r="F1346" s="41"/>
      <c r="G1346" s="41"/>
      <c r="H1346" s="40"/>
      <c r="I1346" s="41"/>
      <c r="J1346" s="41"/>
      <c r="L1346" s="42"/>
      <c r="N1346" s="42"/>
      <c r="O1346" s="42"/>
      <c r="T1346" s="44"/>
      <c r="U1346" s="41"/>
      <c r="X1346" s="140"/>
      <c r="Y1346" s="159"/>
    </row>
    <row r="1347" spans="6:25" s="43" customFormat="1" x14ac:dyDescent="0.25">
      <c r="F1347" s="41"/>
      <c r="G1347" s="41"/>
      <c r="H1347" s="40"/>
      <c r="I1347" s="41"/>
      <c r="J1347" s="41"/>
      <c r="L1347" s="42"/>
      <c r="N1347" s="42"/>
      <c r="O1347" s="42"/>
      <c r="T1347" s="44"/>
      <c r="U1347" s="41"/>
      <c r="X1347" s="140"/>
      <c r="Y1347" s="159"/>
    </row>
    <row r="1348" spans="6:25" s="43" customFormat="1" x14ac:dyDescent="0.25">
      <c r="F1348" s="41"/>
      <c r="G1348" s="41"/>
      <c r="H1348" s="40"/>
      <c r="I1348" s="41"/>
      <c r="J1348" s="41"/>
      <c r="L1348" s="42"/>
      <c r="N1348" s="42"/>
      <c r="O1348" s="42"/>
      <c r="T1348" s="44"/>
      <c r="U1348" s="41"/>
      <c r="X1348" s="140"/>
      <c r="Y1348" s="159"/>
    </row>
    <row r="1349" spans="6:25" s="43" customFormat="1" x14ac:dyDescent="0.25">
      <c r="F1349" s="41"/>
      <c r="G1349" s="41"/>
      <c r="H1349" s="40"/>
      <c r="I1349" s="41"/>
      <c r="J1349" s="41"/>
      <c r="L1349" s="42"/>
      <c r="N1349" s="42"/>
      <c r="O1349" s="42"/>
      <c r="T1349" s="44"/>
      <c r="U1349" s="41"/>
      <c r="X1349" s="140"/>
      <c r="Y1349" s="159"/>
    </row>
    <row r="1350" spans="6:25" s="43" customFormat="1" x14ac:dyDescent="0.25">
      <c r="F1350" s="41"/>
      <c r="G1350" s="41"/>
      <c r="H1350" s="40"/>
      <c r="I1350" s="41"/>
      <c r="J1350" s="41"/>
      <c r="L1350" s="42"/>
      <c r="N1350" s="42"/>
      <c r="O1350" s="42"/>
      <c r="T1350" s="44"/>
      <c r="U1350" s="41"/>
      <c r="X1350" s="140"/>
      <c r="Y1350" s="159"/>
    </row>
    <row r="1351" spans="6:25" s="43" customFormat="1" x14ac:dyDescent="0.25">
      <c r="F1351" s="41"/>
      <c r="G1351" s="41"/>
      <c r="H1351" s="40"/>
      <c r="I1351" s="41"/>
      <c r="J1351" s="41"/>
      <c r="L1351" s="42"/>
      <c r="N1351" s="42"/>
      <c r="O1351" s="42"/>
      <c r="T1351" s="44"/>
      <c r="U1351" s="41"/>
      <c r="X1351" s="140"/>
      <c r="Y1351" s="159"/>
    </row>
    <row r="1352" spans="6:25" s="43" customFormat="1" x14ac:dyDescent="0.25">
      <c r="F1352" s="41"/>
      <c r="G1352" s="41"/>
      <c r="H1352" s="40"/>
      <c r="I1352" s="41"/>
      <c r="J1352" s="41"/>
      <c r="L1352" s="42"/>
      <c r="N1352" s="42"/>
      <c r="O1352" s="42"/>
      <c r="T1352" s="44"/>
      <c r="U1352" s="41"/>
      <c r="X1352" s="140"/>
      <c r="Y1352" s="159"/>
    </row>
    <row r="1353" spans="6:25" s="43" customFormat="1" x14ac:dyDescent="0.25">
      <c r="F1353" s="41"/>
      <c r="G1353" s="41"/>
      <c r="H1353" s="40"/>
      <c r="I1353" s="41"/>
      <c r="J1353" s="41"/>
      <c r="L1353" s="42"/>
      <c r="N1353" s="42"/>
      <c r="O1353" s="42"/>
      <c r="T1353" s="44"/>
      <c r="U1353" s="41"/>
      <c r="X1353" s="140"/>
      <c r="Y1353" s="159"/>
    </row>
    <row r="1354" spans="6:25" s="43" customFormat="1" x14ac:dyDescent="0.25">
      <c r="F1354" s="41"/>
      <c r="G1354" s="41"/>
      <c r="H1354" s="40"/>
      <c r="I1354" s="41"/>
      <c r="J1354" s="41"/>
      <c r="L1354" s="42"/>
      <c r="N1354" s="42"/>
      <c r="O1354" s="42"/>
      <c r="T1354" s="44"/>
      <c r="U1354" s="41"/>
      <c r="X1354" s="140"/>
      <c r="Y1354" s="159"/>
    </row>
    <row r="1355" spans="6:25" s="43" customFormat="1" x14ac:dyDescent="0.25">
      <c r="F1355" s="41"/>
      <c r="G1355" s="41"/>
      <c r="H1355" s="40"/>
      <c r="I1355" s="41"/>
      <c r="J1355" s="41"/>
      <c r="L1355" s="42"/>
      <c r="N1355" s="42"/>
      <c r="O1355" s="42"/>
      <c r="T1355" s="44"/>
      <c r="U1355" s="41"/>
      <c r="X1355" s="140"/>
      <c r="Y1355" s="159"/>
    </row>
    <row r="1356" spans="6:25" s="43" customFormat="1" x14ac:dyDescent="0.25">
      <c r="F1356" s="41"/>
      <c r="G1356" s="41"/>
      <c r="H1356" s="40"/>
      <c r="I1356" s="41"/>
      <c r="J1356" s="41"/>
      <c r="L1356" s="42"/>
      <c r="N1356" s="42"/>
      <c r="O1356" s="42"/>
      <c r="T1356" s="44"/>
      <c r="U1356" s="41"/>
      <c r="X1356" s="140"/>
      <c r="Y1356" s="159"/>
    </row>
    <row r="1357" spans="6:25" s="43" customFormat="1" x14ac:dyDescent="0.25">
      <c r="F1357" s="41"/>
      <c r="G1357" s="41"/>
      <c r="H1357" s="40"/>
      <c r="I1357" s="41"/>
      <c r="J1357" s="41"/>
      <c r="L1357" s="42"/>
      <c r="N1357" s="42"/>
      <c r="O1357" s="42"/>
      <c r="T1357" s="44"/>
      <c r="U1357" s="41"/>
      <c r="X1357" s="140"/>
      <c r="Y1357" s="159"/>
    </row>
    <row r="1358" spans="6:25" s="43" customFormat="1" x14ac:dyDescent="0.25">
      <c r="F1358" s="41"/>
      <c r="G1358" s="41"/>
      <c r="H1358" s="40"/>
      <c r="I1358" s="41"/>
      <c r="J1358" s="41"/>
      <c r="L1358" s="42"/>
      <c r="N1358" s="42"/>
      <c r="O1358" s="42"/>
      <c r="T1358" s="44"/>
      <c r="U1358" s="41"/>
      <c r="X1358" s="140"/>
      <c r="Y1358" s="159"/>
    </row>
    <row r="1359" spans="6:25" s="43" customFormat="1" x14ac:dyDescent="0.25">
      <c r="F1359" s="41"/>
      <c r="G1359" s="41"/>
      <c r="H1359" s="40"/>
      <c r="I1359" s="41"/>
      <c r="J1359" s="41"/>
      <c r="L1359" s="42"/>
      <c r="N1359" s="42"/>
      <c r="O1359" s="42"/>
      <c r="T1359" s="44"/>
      <c r="U1359" s="41"/>
      <c r="X1359" s="140"/>
      <c r="Y1359" s="159"/>
    </row>
    <row r="1360" spans="6:25" s="43" customFormat="1" x14ac:dyDescent="0.25">
      <c r="F1360" s="41"/>
      <c r="G1360" s="41"/>
      <c r="H1360" s="40"/>
      <c r="I1360" s="41"/>
      <c r="J1360" s="41"/>
      <c r="L1360" s="42"/>
      <c r="N1360" s="42"/>
      <c r="O1360" s="42"/>
      <c r="T1360" s="44"/>
      <c r="U1360" s="41"/>
      <c r="X1360" s="140"/>
      <c r="Y1360" s="159"/>
    </row>
    <row r="1361" spans="6:25" s="43" customFormat="1" x14ac:dyDescent="0.25">
      <c r="F1361" s="41"/>
      <c r="G1361" s="41"/>
      <c r="H1361" s="40"/>
      <c r="I1361" s="41"/>
      <c r="J1361" s="41"/>
      <c r="L1361" s="42"/>
      <c r="N1361" s="42"/>
      <c r="O1361" s="42"/>
      <c r="T1361" s="44"/>
      <c r="U1361" s="41"/>
      <c r="X1361" s="140"/>
      <c r="Y1361" s="159"/>
    </row>
    <row r="1362" spans="6:25" s="43" customFormat="1" x14ac:dyDescent="0.25">
      <c r="F1362" s="41"/>
      <c r="G1362" s="41"/>
      <c r="H1362" s="40"/>
      <c r="I1362" s="41"/>
      <c r="J1362" s="41"/>
      <c r="L1362" s="42"/>
      <c r="N1362" s="42"/>
      <c r="O1362" s="42"/>
      <c r="T1362" s="44"/>
      <c r="U1362" s="41"/>
      <c r="X1362" s="140"/>
      <c r="Y1362" s="159"/>
    </row>
    <row r="1363" spans="6:25" s="43" customFormat="1" x14ac:dyDescent="0.25">
      <c r="F1363" s="41"/>
      <c r="G1363" s="41"/>
      <c r="H1363" s="40"/>
      <c r="I1363" s="41"/>
      <c r="J1363" s="41"/>
      <c r="L1363" s="42"/>
      <c r="N1363" s="42"/>
      <c r="O1363" s="42"/>
      <c r="T1363" s="44"/>
      <c r="U1363" s="41"/>
      <c r="X1363" s="140"/>
      <c r="Y1363" s="159"/>
    </row>
    <row r="1364" spans="6:25" s="43" customFormat="1" x14ac:dyDescent="0.25">
      <c r="F1364" s="41"/>
      <c r="G1364" s="41"/>
      <c r="H1364" s="40"/>
      <c r="I1364" s="41"/>
      <c r="J1364" s="41"/>
      <c r="L1364" s="42"/>
      <c r="N1364" s="42"/>
      <c r="O1364" s="42"/>
      <c r="T1364" s="44"/>
      <c r="U1364" s="41"/>
      <c r="X1364" s="140"/>
      <c r="Y1364" s="159"/>
    </row>
    <row r="1365" spans="6:25" s="43" customFormat="1" x14ac:dyDescent="0.25">
      <c r="F1365" s="41"/>
      <c r="G1365" s="41"/>
      <c r="H1365" s="40"/>
      <c r="I1365" s="41"/>
      <c r="J1365" s="41"/>
      <c r="L1365" s="42"/>
      <c r="N1365" s="42"/>
      <c r="O1365" s="42"/>
      <c r="T1365" s="44"/>
      <c r="U1365" s="41"/>
      <c r="X1365" s="140"/>
      <c r="Y1365" s="159"/>
    </row>
    <row r="1366" spans="6:25" s="43" customFormat="1" x14ac:dyDescent="0.25">
      <c r="F1366" s="41"/>
      <c r="G1366" s="41"/>
      <c r="H1366" s="40"/>
      <c r="I1366" s="41"/>
      <c r="J1366" s="41"/>
      <c r="L1366" s="42"/>
      <c r="N1366" s="42"/>
      <c r="O1366" s="42"/>
      <c r="T1366" s="44"/>
      <c r="U1366" s="41"/>
      <c r="X1366" s="140"/>
      <c r="Y1366" s="159"/>
    </row>
    <row r="1367" spans="6:25" s="43" customFormat="1" x14ac:dyDescent="0.25">
      <c r="F1367" s="41"/>
      <c r="G1367" s="41"/>
      <c r="H1367" s="40"/>
      <c r="I1367" s="41"/>
      <c r="J1367" s="41"/>
      <c r="L1367" s="42"/>
      <c r="N1367" s="42"/>
      <c r="O1367" s="42"/>
      <c r="T1367" s="44"/>
      <c r="U1367" s="41"/>
      <c r="X1367" s="140"/>
      <c r="Y1367" s="159"/>
    </row>
    <row r="1368" spans="6:25" s="43" customFormat="1" x14ac:dyDescent="0.25">
      <c r="F1368" s="41"/>
      <c r="G1368" s="41"/>
      <c r="H1368" s="40"/>
      <c r="I1368" s="41"/>
      <c r="J1368" s="41"/>
      <c r="L1368" s="42"/>
      <c r="N1368" s="42"/>
      <c r="O1368" s="42"/>
      <c r="T1368" s="44"/>
      <c r="U1368" s="41"/>
      <c r="X1368" s="140"/>
      <c r="Y1368" s="159"/>
    </row>
    <row r="1369" spans="6:25" s="43" customFormat="1" x14ac:dyDescent="0.25">
      <c r="F1369" s="41"/>
      <c r="G1369" s="41"/>
      <c r="H1369" s="40"/>
      <c r="I1369" s="41"/>
      <c r="J1369" s="41"/>
      <c r="L1369" s="42"/>
      <c r="N1369" s="42"/>
      <c r="O1369" s="42"/>
      <c r="T1369" s="44"/>
      <c r="U1369" s="41"/>
      <c r="X1369" s="140"/>
      <c r="Y1369" s="159"/>
    </row>
    <row r="1370" spans="6:25" s="43" customFormat="1" x14ac:dyDescent="0.25">
      <c r="F1370" s="41"/>
      <c r="G1370" s="41"/>
      <c r="H1370" s="40"/>
      <c r="I1370" s="41"/>
      <c r="J1370" s="41"/>
      <c r="L1370" s="42"/>
      <c r="N1370" s="42"/>
      <c r="O1370" s="42"/>
      <c r="T1370" s="44"/>
      <c r="U1370" s="41"/>
      <c r="X1370" s="140"/>
      <c r="Y1370" s="159"/>
    </row>
    <row r="1371" spans="6:25" s="43" customFormat="1" x14ac:dyDescent="0.25">
      <c r="F1371" s="41"/>
      <c r="G1371" s="41"/>
      <c r="H1371" s="40"/>
      <c r="I1371" s="41"/>
      <c r="J1371" s="41"/>
      <c r="L1371" s="42"/>
      <c r="N1371" s="42"/>
      <c r="O1371" s="42"/>
      <c r="T1371" s="44"/>
      <c r="U1371" s="41"/>
      <c r="X1371" s="140"/>
      <c r="Y1371" s="159"/>
    </row>
    <row r="1372" spans="6:25" s="43" customFormat="1" x14ac:dyDescent="0.25">
      <c r="F1372" s="41"/>
      <c r="G1372" s="41"/>
      <c r="H1372" s="40"/>
      <c r="I1372" s="41"/>
      <c r="J1372" s="41"/>
      <c r="L1372" s="42"/>
      <c r="N1372" s="42"/>
      <c r="O1372" s="42"/>
      <c r="T1372" s="44"/>
      <c r="U1372" s="41"/>
      <c r="X1372" s="140"/>
      <c r="Y1372" s="159"/>
    </row>
    <row r="1373" spans="6:25" s="43" customFormat="1" x14ac:dyDescent="0.25">
      <c r="F1373" s="41"/>
      <c r="G1373" s="41"/>
      <c r="H1373" s="40"/>
      <c r="I1373" s="41"/>
      <c r="J1373" s="41"/>
      <c r="L1373" s="42"/>
      <c r="N1373" s="42"/>
      <c r="O1373" s="42"/>
      <c r="T1373" s="44"/>
      <c r="U1373" s="41"/>
      <c r="X1373" s="140"/>
      <c r="Y1373" s="159"/>
    </row>
    <row r="1374" spans="6:25" s="43" customFormat="1" x14ac:dyDescent="0.25">
      <c r="F1374" s="41"/>
      <c r="G1374" s="41"/>
      <c r="H1374" s="40"/>
      <c r="I1374" s="41"/>
      <c r="J1374" s="41"/>
      <c r="L1374" s="42"/>
      <c r="N1374" s="42"/>
      <c r="O1374" s="42"/>
      <c r="T1374" s="44"/>
      <c r="U1374" s="41"/>
      <c r="X1374" s="140"/>
      <c r="Y1374" s="159"/>
    </row>
    <row r="1375" spans="6:25" s="43" customFormat="1" x14ac:dyDescent="0.25">
      <c r="F1375" s="41"/>
      <c r="G1375" s="41"/>
      <c r="H1375" s="40"/>
      <c r="I1375" s="41"/>
      <c r="J1375" s="41"/>
      <c r="L1375" s="42"/>
      <c r="N1375" s="42"/>
      <c r="O1375" s="42"/>
      <c r="T1375" s="44"/>
      <c r="U1375" s="41"/>
      <c r="X1375" s="140"/>
      <c r="Y1375" s="159"/>
    </row>
    <row r="1376" spans="6:25" s="43" customFormat="1" x14ac:dyDescent="0.25">
      <c r="F1376" s="41"/>
      <c r="G1376" s="41"/>
      <c r="H1376" s="40"/>
      <c r="I1376" s="41"/>
      <c r="J1376" s="41"/>
      <c r="L1376" s="42"/>
      <c r="N1376" s="42"/>
      <c r="O1376" s="42"/>
      <c r="T1376" s="44"/>
      <c r="U1376" s="41"/>
      <c r="X1376" s="140"/>
      <c r="Y1376" s="159"/>
    </row>
    <row r="1377" spans="6:25" s="43" customFormat="1" x14ac:dyDescent="0.25">
      <c r="F1377" s="41"/>
      <c r="G1377" s="41"/>
      <c r="H1377" s="40"/>
      <c r="I1377" s="41"/>
      <c r="J1377" s="41"/>
      <c r="L1377" s="42"/>
      <c r="N1377" s="42"/>
      <c r="O1377" s="42"/>
      <c r="T1377" s="44"/>
      <c r="U1377" s="41"/>
      <c r="X1377" s="140"/>
      <c r="Y1377" s="159"/>
    </row>
    <row r="1378" spans="6:25" s="43" customFormat="1" x14ac:dyDescent="0.25">
      <c r="F1378" s="41"/>
      <c r="G1378" s="41"/>
      <c r="H1378" s="40"/>
      <c r="I1378" s="41"/>
      <c r="J1378" s="41"/>
      <c r="L1378" s="42"/>
      <c r="N1378" s="42"/>
      <c r="O1378" s="42"/>
      <c r="T1378" s="44"/>
      <c r="U1378" s="41"/>
      <c r="X1378" s="140"/>
      <c r="Y1378" s="159"/>
    </row>
    <row r="1379" spans="6:25" s="43" customFormat="1" x14ac:dyDescent="0.25">
      <c r="F1379" s="41"/>
      <c r="G1379" s="41"/>
      <c r="H1379" s="40"/>
      <c r="I1379" s="41"/>
      <c r="J1379" s="41"/>
      <c r="L1379" s="42"/>
      <c r="N1379" s="42"/>
      <c r="O1379" s="42"/>
      <c r="T1379" s="44"/>
      <c r="U1379" s="41"/>
      <c r="X1379" s="140"/>
      <c r="Y1379" s="159"/>
    </row>
    <row r="1380" spans="6:25" s="43" customFormat="1" x14ac:dyDescent="0.25">
      <c r="F1380" s="41"/>
      <c r="G1380" s="41"/>
      <c r="H1380" s="40"/>
      <c r="I1380" s="41"/>
      <c r="J1380" s="41"/>
      <c r="L1380" s="42"/>
      <c r="N1380" s="42"/>
      <c r="O1380" s="42"/>
      <c r="T1380" s="44"/>
      <c r="U1380" s="41"/>
      <c r="X1380" s="140"/>
      <c r="Y1380" s="159"/>
    </row>
    <row r="1381" spans="6:25" s="43" customFormat="1" x14ac:dyDescent="0.25">
      <c r="F1381" s="41"/>
      <c r="G1381" s="41"/>
      <c r="H1381" s="40"/>
      <c r="I1381" s="41"/>
      <c r="J1381" s="41"/>
      <c r="L1381" s="42"/>
      <c r="N1381" s="42"/>
      <c r="O1381" s="42"/>
      <c r="T1381" s="44"/>
      <c r="U1381" s="41"/>
      <c r="X1381" s="140"/>
      <c r="Y1381" s="159"/>
    </row>
    <row r="1382" spans="6:25" s="43" customFormat="1" x14ac:dyDescent="0.25">
      <c r="F1382" s="41"/>
      <c r="G1382" s="41"/>
      <c r="H1382" s="40"/>
      <c r="I1382" s="41"/>
      <c r="J1382" s="41"/>
      <c r="L1382" s="42"/>
      <c r="N1382" s="42"/>
      <c r="O1382" s="42"/>
      <c r="T1382" s="44"/>
      <c r="U1382" s="41"/>
      <c r="X1382" s="140"/>
      <c r="Y1382" s="159"/>
    </row>
    <row r="1383" spans="6:25" s="43" customFormat="1" x14ac:dyDescent="0.25">
      <c r="F1383" s="41"/>
      <c r="G1383" s="41"/>
      <c r="H1383" s="40"/>
      <c r="I1383" s="41"/>
      <c r="J1383" s="41"/>
      <c r="L1383" s="42"/>
      <c r="N1383" s="42"/>
      <c r="O1383" s="42"/>
      <c r="T1383" s="44"/>
      <c r="U1383" s="41"/>
      <c r="X1383" s="140"/>
      <c r="Y1383" s="159"/>
    </row>
    <row r="1384" spans="6:25" s="43" customFormat="1" x14ac:dyDescent="0.25">
      <c r="F1384" s="41"/>
      <c r="G1384" s="41"/>
      <c r="H1384" s="40"/>
      <c r="I1384" s="41"/>
      <c r="J1384" s="41"/>
      <c r="L1384" s="42"/>
      <c r="N1384" s="42"/>
      <c r="O1384" s="42"/>
      <c r="T1384" s="44"/>
      <c r="U1384" s="41"/>
      <c r="X1384" s="140"/>
      <c r="Y1384" s="159"/>
    </row>
    <row r="1385" spans="6:25" s="43" customFormat="1" x14ac:dyDescent="0.25">
      <c r="F1385" s="41"/>
      <c r="G1385" s="41"/>
      <c r="H1385" s="40"/>
      <c r="I1385" s="41"/>
      <c r="J1385" s="41"/>
      <c r="L1385" s="42"/>
      <c r="N1385" s="42"/>
      <c r="O1385" s="42"/>
      <c r="T1385" s="44"/>
      <c r="U1385" s="41"/>
      <c r="X1385" s="140"/>
      <c r="Y1385" s="159"/>
    </row>
    <row r="1386" spans="6:25" s="43" customFormat="1" x14ac:dyDescent="0.25">
      <c r="F1386" s="41"/>
      <c r="G1386" s="41"/>
      <c r="H1386" s="40"/>
      <c r="I1386" s="41"/>
      <c r="J1386" s="41"/>
      <c r="L1386" s="42"/>
      <c r="N1386" s="42"/>
      <c r="O1386" s="42"/>
      <c r="T1386" s="44"/>
      <c r="U1386" s="41"/>
      <c r="X1386" s="140"/>
      <c r="Y1386" s="159"/>
    </row>
    <row r="1387" spans="6:25" s="43" customFormat="1" x14ac:dyDescent="0.25">
      <c r="F1387" s="41"/>
      <c r="G1387" s="41"/>
      <c r="H1387" s="40"/>
      <c r="I1387" s="41"/>
      <c r="J1387" s="41"/>
      <c r="L1387" s="42"/>
      <c r="N1387" s="42"/>
      <c r="O1387" s="42"/>
      <c r="T1387" s="44"/>
      <c r="U1387" s="41"/>
      <c r="X1387" s="140"/>
      <c r="Y1387" s="159"/>
    </row>
    <row r="1388" spans="6:25" s="43" customFormat="1" x14ac:dyDescent="0.25">
      <c r="F1388" s="41"/>
      <c r="G1388" s="41"/>
      <c r="H1388" s="40"/>
      <c r="I1388" s="41"/>
      <c r="J1388" s="41"/>
      <c r="L1388" s="42"/>
      <c r="N1388" s="42"/>
      <c r="O1388" s="42"/>
      <c r="T1388" s="44"/>
      <c r="U1388" s="41"/>
      <c r="X1388" s="140"/>
      <c r="Y1388" s="159"/>
    </row>
    <row r="1389" spans="6:25" s="43" customFormat="1" x14ac:dyDescent="0.25">
      <c r="F1389" s="41"/>
      <c r="G1389" s="41"/>
      <c r="H1389" s="40"/>
      <c r="I1389" s="41"/>
      <c r="J1389" s="41"/>
      <c r="L1389" s="42"/>
      <c r="N1389" s="42"/>
      <c r="O1389" s="42"/>
      <c r="T1389" s="44"/>
      <c r="U1389" s="41"/>
      <c r="X1389" s="140"/>
      <c r="Y1389" s="159"/>
    </row>
    <row r="1390" spans="6:25" s="43" customFormat="1" x14ac:dyDescent="0.25">
      <c r="F1390" s="41"/>
      <c r="G1390" s="41"/>
      <c r="H1390" s="40"/>
      <c r="I1390" s="41"/>
      <c r="J1390" s="41"/>
      <c r="L1390" s="42"/>
      <c r="N1390" s="42"/>
      <c r="O1390" s="42"/>
      <c r="T1390" s="44"/>
      <c r="U1390" s="41"/>
      <c r="X1390" s="140"/>
      <c r="Y1390" s="159"/>
    </row>
    <row r="1391" spans="6:25" s="43" customFormat="1" x14ac:dyDescent="0.25">
      <c r="F1391" s="41"/>
      <c r="G1391" s="41"/>
      <c r="H1391" s="40"/>
      <c r="I1391" s="41"/>
      <c r="J1391" s="41"/>
      <c r="L1391" s="42"/>
      <c r="N1391" s="42"/>
      <c r="O1391" s="42"/>
      <c r="T1391" s="44"/>
      <c r="U1391" s="41"/>
      <c r="X1391" s="140"/>
      <c r="Y1391" s="159"/>
    </row>
    <row r="1392" spans="6:25" s="43" customFormat="1" x14ac:dyDescent="0.25">
      <c r="F1392" s="41"/>
      <c r="G1392" s="41"/>
      <c r="H1392" s="40"/>
      <c r="I1392" s="41"/>
      <c r="J1392" s="41"/>
      <c r="L1392" s="42"/>
      <c r="N1392" s="42"/>
      <c r="O1392" s="42"/>
      <c r="T1392" s="44"/>
      <c r="U1392" s="41"/>
      <c r="X1392" s="140"/>
      <c r="Y1392" s="159"/>
    </row>
    <row r="1393" spans="6:25" s="43" customFormat="1" x14ac:dyDescent="0.25">
      <c r="F1393" s="41"/>
      <c r="G1393" s="41"/>
      <c r="H1393" s="40"/>
      <c r="I1393" s="41"/>
      <c r="J1393" s="41"/>
      <c r="L1393" s="42"/>
      <c r="N1393" s="42"/>
      <c r="O1393" s="42"/>
      <c r="T1393" s="44"/>
      <c r="U1393" s="41"/>
      <c r="X1393" s="140"/>
      <c r="Y1393" s="159"/>
    </row>
    <row r="1394" spans="6:25" s="43" customFormat="1" x14ac:dyDescent="0.25">
      <c r="F1394" s="41"/>
      <c r="G1394" s="41"/>
      <c r="H1394" s="40"/>
      <c r="I1394" s="41"/>
      <c r="J1394" s="41"/>
      <c r="L1394" s="42"/>
      <c r="N1394" s="42"/>
      <c r="O1394" s="42"/>
      <c r="T1394" s="44"/>
      <c r="U1394" s="41"/>
      <c r="X1394" s="140"/>
      <c r="Y1394" s="159"/>
    </row>
    <row r="1395" spans="6:25" s="43" customFormat="1" x14ac:dyDescent="0.25">
      <c r="F1395" s="41"/>
      <c r="G1395" s="41"/>
      <c r="H1395" s="40"/>
      <c r="I1395" s="41"/>
      <c r="J1395" s="41"/>
      <c r="L1395" s="42"/>
      <c r="N1395" s="42"/>
      <c r="O1395" s="42"/>
      <c r="T1395" s="44"/>
      <c r="U1395" s="41"/>
      <c r="X1395" s="140"/>
      <c r="Y1395" s="159"/>
    </row>
    <row r="1396" spans="6:25" s="43" customFormat="1" x14ac:dyDescent="0.25">
      <c r="F1396" s="41"/>
      <c r="G1396" s="41"/>
      <c r="H1396" s="40"/>
      <c r="I1396" s="41"/>
      <c r="J1396" s="41"/>
      <c r="L1396" s="42"/>
      <c r="N1396" s="42"/>
      <c r="O1396" s="42"/>
      <c r="T1396" s="44"/>
      <c r="U1396" s="41"/>
      <c r="X1396" s="140"/>
      <c r="Y1396" s="159"/>
    </row>
    <row r="1397" spans="6:25" s="43" customFormat="1" x14ac:dyDescent="0.25">
      <c r="F1397" s="41"/>
      <c r="G1397" s="41"/>
      <c r="H1397" s="40"/>
      <c r="I1397" s="41"/>
      <c r="J1397" s="41"/>
      <c r="L1397" s="42"/>
      <c r="N1397" s="42"/>
      <c r="O1397" s="42"/>
      <c r="T1397" s="44"/>
      <c r="U1397" s="41"/>
      <c r="X1397" s="140"/>
      <c r="Y1397" s="159"/>
    </row>
    <row r="1398" spans="6:25" s="43" customFormat="1" x14ac:dyDescent="0.25">
      <c r="F1398" s="41"/>
      <c r="G1398" s="41"/>
      <c r="H1398" s="40"/>
      <c r="I1398" s="41"/>
      <c r="J1398" s="41"/>
      <c r="L1398" s="42"/>
      <c r="N1398" s="42"/>
      <c r="O1398" s="42"/>
      <c r="T1398" s="44"/>
      <c r="U1398" s="41"/>
      <c r="X1398" s="140"/>
      <c r="Y1398" s="159"/>
    </row>
    <row r="1399" spans="6:25" s="43" customFormat="1" x14ac:dyDescent="0.25">
      <c r="F1399" s="41"/>
      <c r="G1399" s="41"/>
      <c r="H1399" s="40"/>
      <c r="I1399" s="41"/>
      <c r="J1399" s="41"/>
      <c r="L1399" s="42"/>
      <c r="N1399" s="42"/>
      <c r="O1399" s="42"/>
      <c r="T1399" s="44"/>
      <c r="U1399" s="41"/>
      <c r="X1399" s="140"/>
      <c r="Y1399" s="159"/>
    </row>
    <row r="1400" spans="6:25" s="43" customFormat="1" x14ac:dyDescent="0.25">
      <c r="F1400" s="41"/>
      <c r="G1400" s="41"/>
      <c r="H1400" s="40"/>
      <c r="I1400" s="41"/>
      <c r="J1400" s="41"/>
      <c r="L1400" s="42"/>
      <c r="N1400" s="42"/>
      <c r="O1400" s="42"/>
      <c r="T1400" s="44"/>
      <c r="U1400" s="41"/>
      <c r="X1400" s="140"/>
      <c r="Y1400" s="159"/>
    </row>
    <row r="1401" spans="6:25" s="43" customFormat="1" x14ac:dyDescent="0.25">
      <c r="F1401" s="41"/>
      <c r="G1401" s="41"/>
      <c r="H1401" s="40"/>
      <c r="I1401" s="41"/>
      <c r="J1401" s="41"/>
      <c r="L1401" s="42"/>
      <c r="N1401" s="42"/>
      <c r="O1401" s="42"/>
      <c r="T1401" s="44"/>
      <c r="U1401" s="41"/>
      <c r="X1401" s="140"/>
      <c r="Y1401" s="159"/>
    </row>
    <row r="1402" spans="6:25" s="43" customFormat="1" x14ac:dyDescent="0.25">
      <c r="F1402" s="41"/>
      <c r="G1402" s="41"/>
      <c r="H1402" s="40"/>
      <c r="I1402" s="41"/>
      <c r="J1402" s="41"/>
      <c r="L1402" s="42"/>
      <c r="N1402" s="42"/>
      <c r="O1402" s="42"/>
      <c r="T1402" s="44"/>
      <c r="U1402" s="41"/>
      <c r="X1402" s="140"/>
      <c r="Y1402" s="159"/>
    </row>
    <row r="1403" spans="6:25" s="43" customFormat="1" x14ac:dyDescent="0.25">
      <c r="F1403" s="41"/>
      <c r="G1403" s="41"/>
      <c r="H1403" s="40"/>
      <c r="I1403" s="41"/>
      <c r="J1403" s="41"/>
      <c r="L1403" s="42"/>
      <c r="N1403" s="42"/>
      <c r="O1403" s="42"/>
      <c r="T1403" s="44"/>
      <c r="U1403" s="41"/>
      <c r="X1403" s="140"/>
      <c r="Y1403" s="159"/>
    </row>
    <row r="1404" spans="6:25" s="43" customFormat="1" x14ac:dyDescent="0.25">
      <c r="F1404" s="41"/>
      <c r="G1404" s="41"/>
      <c r="H1404" s="40"/>
      <c r="I1404" s="41"/>
      <c r="J1404" s="41"/>
      <c r="L1404" s="42"/>
      <c r="N1404" s="42"/>
      <c r="O1404" s="42"/>
      <c r="T1404" s="44"/>
      <c r="U1404" s="41"/>
      <c r="X1404" s="140"/>
      <c r="Y1404" s="159"/>
    </row>
    <row r="1405" spans="6:25" s="43" customFormat="1" x14ac:dyDescent="0.25">
      <c r="F1405" s="41"/>
      <c r="G1405" s="41"/>
      <c r="H1405" s="40"/>
      <c r="I1405" s="41"/>
      <c r="J1405" s="41"/>
      <c r="L1405" s="42"/>
      <c r="N1405" s="42"/>
      <c r="O1405" s="42"/>
      <c r="T1405" s="44"/>
      <c r="U1405" s="41"/>
      <c r="X1405" s="140"/>
      <c r="Y1405" s="159"/>
    </row>
    <row r="1406" spans="6:25" s="43" customFormat="1" x14ac:dyDescent="0.25">
      <c r="F1406" s="41"/>
      <c r="G1406" s="41"/>
      <c r="H1406" s="40"/>
      <c r="I1406" s="41"/>
      <c r="J1406" s="41"/>
      <c r="L1406" s="42"/>
      <c r="N1406" s="42"/>
      <c r="O1406" s="42"/>
      <c r="T1406" s="44"/>
      <c r="U1406" s="41"/>
      <c r="X1406" s="140"/>
      <c r="Y1406" s="159"/>
    </row>
    <row r="1407" spans="6:25" s="43" customFormat="1" x14ac:dyDescent="0.25">
      <c r="F1407" s="41"/>
      <c r="G1407" s="41"/>
      <c r="H1407" s="40"/>
      <c r="I1407" s="41"/>
      <c r="J1407" s="41"/>
      <c r="L1407" s="42"/>
      <c r="N1407" s="42"/>
      <c r="O1407" s="42"/>
      <c r="T1407" s="44"/>
      <c r="U1407" s="41"/>
      <c r="X1407" s="140"/>
      <c r="Y1407" s="159"/>
    </row>
    <row r="1408" spans="6:25" s="43" customFormat="1" x14ac:dyDescent="0.25">
      <c r="F1408" s="41"/>
      <c r="G1408" s="41"/>
      <c r="H1408" s="40"/>
      <c r="I1408" s="41"/>
      <c r="J1408" s="41"/>
      <c r="L1408" s="42"/>
      <c r="N1408" s="42"/>
      <c r="O1408" s="42"/>
      <c r="T1408" s="44"/>
      <c r="U1408" s="41"/>
      <c r="X1408" s="140"/>
      <c r="Y1408" s="159"/>
    </row>
    <row r="1409" spans="6:25" s="43" customFormat="1" x14ac:dyDescent="0.25">
      <c r="F1409" s="41"/>
      <c r="G1409" s="41"/>
      <c r="H1409" s="40"/>
      <c r="I1409" s="41"/>
      <c r="J1409" s="41"/>
      <c r="L1409" s="42"/>
      <c r="N1409" s="42"/>
      <c r="O1409" s="42"/>
      <c r="T1409" s="44"/>
      <c r="U1409" s="41"/>
      <c r="X1409" s="140"/>
      <c r="Y1409" s="159"/>
    </row>
    <row r="1410" spans="6:25" s="43" customFormat="1" x14ac:dyDescent="0.25">
      <c r="F1410" s="41"/>
      <c r="G1410" s="41"/>
      <c r="H1410" s="40"/>
      <c r="I1410" s="41"/>
      <c r="J1410" s="41"/>
      <c r="L1410" s="42"/>
      <c r="N1410" s="42"/>
      <c r="O1410" s="42"/>
      <c r="T1410" s="44"/>
      <c r="U1410" s="41"/>
      <c r="X1410" s="140"/>
      <c r="Y1410" s="159"/>
    </row>
    <row r="1411" spans="6:25" s="43" customFormat="1" x14ac:dyDescent="0.25">
      <c r="F1411" s="41"/>
      <c r="G1411" s="41"/>
      <c r="H1411" s="40"/>
      <c r="I1411" s="41"/>
      <c r="J1411" s="41"/>
      <c r="L1411" s="42"/>
      <c r="N1411" s="42"/>
      <c r="O1411" s="42"/>
      <c r="T1411" s="44"/>
      <c r="U1411" s="41"/>
      <c r="X1411" s="140"/>
      <c r="Y1411" s="159"/>
    </row>
    <row r="1412" spans="6:25" s="43" customFormat="1" x14ac:dyDescent="0.25">
      <c r="F1412" s="41"/>
      <c r="G1412" s="41"/>
      <c r="H1412" s="40"/>
      <c r="I1412" s="41"/>
      <c r="J1412" s="41"/>
      <c r="L1412" s="42"/>
      <c r="N1412" s="42"/>
      <c r="O1412" s="42"/>
      <c r="T1412" s="44"/>
      <c r="U1412" s="41"/>
      <c r="X1412" s="140"/>
      <c r="Y1412" s="159"/>
    </row>
    <row r="1413" spans="6:25" s="43" customFormat="1" x14ac:dyDescent="0.25">
      <c r="F1413" s="41"/>
      <c r="G1413" s="41"/>
      <c r="H1413" s="40"/>
      <c r="I1413" s="41"/>
      <c r="J1413" s="41"/>
      <c r="L1413" s="42"/>
      <c r="N1413" s="42"/>
      <c r="O1413" s="42"/>
      <c r="T1413" s="44"/>
      <c r="U1413" s="41"/>
      <c r="X1413" s="140"/>
      <c r="Y1413" s="159"/>
    </row>
    <row r="1414" spans="6:25" s="43" customFormat="1" x14ac:dyDescent="0.25">
      <c r="F1414" s="41"/>
      <c r="G1414" s="41"/>
      <c r="H1414" s="40"/>
      <c r="I1414" s="41"/>
      <c r="J1414" s="41"/>
      <c r="L1414" s="42"/>
      <c r="N1414" s="42"/>
      <c r="O1414" s="42"/>
      <c r="T1414" s="44"/>
      <c r="U1414" s="41"/>
      <c r="X1414" s="140"/>
      <c r="Y1414" s="159"/>
    </row>
    <row r="1415" spans="6:25" s="43" customFormat="1" x14ac:dyDescent="0.25">
      <c r="F1415" s="41"/>
      <c r="G1415" s="41"/>
      <c r="H1415" s="40"/>
      <c r="I1415" s="41"/>
      <c r="J1415" s="41"/>
      <c r="L1415" s="42"/>
      <c r="N1415" s="42"/>
      <c r="O1415" s="42"/>
      <c r="T1415" s="44"/>
      <c r="U1415" s="41"/>
      <c r="X1415" s="140"/>
      <c r="Y1415" s="159"/>
    </row>
    <row r="1416" spans="6:25" s="43" customFormat="1" x14ac:dyDescent="0.25">
      <c r="F1416" s="41"/>
      <c r="G1416" s="41"/>
      <c r="H1416" s="40"/>
      <c r="I1416" s="41"/>
      <c r="J1416" s="41"/>
      <c r="L1416" s="42"/>
      <c r="N1416" s="42"/>
      <c r="O1416" s="42"/>
      <c r="T1416" s="44"/>
      <c r="U1416" s="41"/>
      <c r="X1416" s="140"/>
      <c r="Y1416" s="159"/>
    </row>
    <row r="1417" spans="6:25" s="43" customFormat="1" x14ac:dyDescent="0.25">
      <c r="F1417" s="41"/>
      <c r="G1417" s="41"/>
      <c r="H1417" s="40"/>
      <c r="I1417" s="41"/>
      <c r="J1417" s="41"/>
      <c r="L1417" s="42"/>
      <c r="N1417" s="42"/>
      <c r="O1417" s="42"/>
      <c r="T1417" s="44"/>
      <c r="U1417" s="41"/>
      <c r="X1417" s="140"/>
      <c r="Y1417" s="159"/>
    </row>
    <row r="1418" spans="6:25" s="43" customFormat="1" x14ac:dyDescent="0.25">
      <c r="F1418" s="41"/>
      <c r="G1418" s="41"/>
      <c r="H1418" s="40"/>
      <c r="I1418" s="41"/>
      <c r="J1418" s="41"/>
      <c r="L1418" s="42"/>
      <c r="N1418" s="42"/>
      <c r="O1418" s="42"/>
      <c r="T1418" s="44"/>
      <c r="U1418" s="41"/>
      <c r="X1418" s="140"/>
      <c r="Y1418" s="159"/>
    </row>
    <row r="1419" spans="6:25" s="43" customFormat="1" x14ac:dyDescent="0.25">
      <c r="F1419" s="41"/>
      <c r="G1419" s="41"/>
      <c r="H1419" s="40"/>
      <c r="I1419" s="41"/>
      <c r="J1419" s="41"/>
      <c r="L1419" s="42"/>
      <c r="N1419" s="42"/>
      <c r="O1419" s="42"/>
      <c r="T1419" s="44"/>
      <c r="U1419" s="41"/>
      <c r="X1419" s="140"/>
      <c r="Y1419" s="159"/>
    </row>
    <row r="1420" spans="6:25" s="43" customFormat="1" x14ac:dyDescent="0.25">
      <c r="F1420" s="41"/>
      <c r="G1420" s="41"/>
      <c r="H1420" s="40"/>
      <c r="I1420" s="41"/>
      <c r="J1420" s="41"/>
      <c r="L1420" s="42"/>
      <c r="N1420" s="42"/>
      <c r="O1420" s="42"/>
      <c r="T1420" s="44"/>
      <c r="U1420" s="41"/>
      <c r="X1420" s="140"/>
      <c r="Y1420" s="159"/>
    </row>
    <row r="1421" spans="6:25" s="43" customFormat="1" x14ac:dyDescent="0.25">
      <c r="F1421" s="41"/>
      <c r="G1421" s="41"/>
      <c r="H1421" s="40"/>
      <c r="I1421" s="41"/>
      <c r="J1421" s="41"/>
      <c r="L1421" s="42"/>
      <c r="N1421" s="42"/>
      <c r="O1421" s="42"/>
      <c r="T1421" s="44"/>
      <c r="U1421" s="41"/>
      <c r="X1421" s="140"/>
      <c r="Y1421" s="159"/>
    </row>
    <row r="1422" spans="6:25" s="43" customFormat="1" x14ac:dyDescent="0.25">
      <c r="F1422" s="41"/>
      <c r="G1422" s="41"/>
      <c r="H1422" s="40"/>
      <c r="I1422" s="41"/>
      <c r="J1422" s="41"/>
      <c r="L1422" s="42"/>
      <c r="N1422" s="42"/>
      <c r="O1422" s="42"/>
      <c r="T1422" s="44"/>
      <c r="U1422" s="41"/>
      <c r="X1422" s="140"/>
      <c r="Y1422" s="159"/>
    </row>
    <row r="1423" spans="6:25" s="43" customFormat="1" x14ac:dyDescent="0.25">
      <c r="F1423" s="41"/>
      <c r="G1423" s="41"/>
      <c r="H1423" s="40"/>
      <c r="I1423" s="41"/>
      <c r="J1423" s="41"/>
      <c r="L1423" s="42"/>
      <c r="N1423" s="42"/>
      <c r="O1423" s="42"/>
      <c r="T1423" s="44"/>
      <c r="U1423" s="41"/>
      <c r="X1423" s="140"/>
      <c r="Y1423" s="159"/>
    </row>
    <row r="1424" spans="6:25" s="43" customFormat="1" x14ac:dyDescent="0.25">
      <c r="F1424" s="41"/>
      <c r="G1424" s="41"/>
      <c r="H1424" s="40"/>
      <c r="I1424" s="41"/>
      <c r="J1424" s="41"/>
      <c r="L1424" s="42"/>
      <c r="N1424" s="42"/>
      <c r="O1424" s="42"/>
      <c r="T1424" s="44"/>
      <c r="U1424" s="41"/>
      <c r="X1424" s="140"/>
      <c r="Y1424" s="159"/>
    </row>
    <row r="1425" spans="6:25" s="43" customFormat="1" x14ac:dyDescent="0.25">
      <c r="F1425" s="41"/>
      <c r="G1425" s="41"/>
      <c r="H1425" s="40"/>
      <c r="I1425" s="41"/>
      <c r="J1425" s="41"/>
      <c r="L1425" s="42"/>
      <c r="N1425" s="42"/>
      <c r="O1425" s="42"/>
      <c r="T1425" s="44"/>
      <c r="U1425" s="41"/>
      <c r="X1425" s="140"/>
      <c r="Y1425" s="159"/>
    </row>
    <row r="1426" spans="6:25" s="43" customFormat="1" x14ac:dyDescent="0.25">
      <c r="F1426" s="41"/>
      <c r="G1426" s="41"/>
      <c r="H1426" s="40"/>
      <c r="I1426" s="41"/>
      <c r="J1426" s="41"/>
      <c r="L1426" s="42"/>
      <c r="N1426" s="42"/>
      <c r="O1426" s="42"/>
      <c r="T1426" s="44"/>
      <c r="U1426" s="41"/>
      <c r="X1426" s="140"/>
      <c r="Y1426" s="159"/>
    </row>
    <row r="1427" spans="6:25" s="43" customFormat="1" x14ac:dyDescent="0.25">
      <c r="F1427" s="41"/>
      <c r="G1427" s="41"/>
      <c r="H1427" s="40"/>
      <c r="I1427" s="41"/>
      <c r="J1427" s="41"/>
      <c r="L1427" s="42"/>
      <c r="N1427" s="42"/>
      <c r="O1427" s="42"/>
      <c r="T1427" s="44"/>
      <c r="U1427" s="41"/>
      <c r="X1427" s="140"/>
      <c r="Y1427" s="159"/>
    </row>
    <row r="1428" spans="6:25" s="43" customFormat="1" x14ac:dyDescent="0.25">
      <c r="F1428" s="41"/>
      <c r="G1428" s="41"/>
      <c r="H1428" s="40"/>
      <c r="I1428" s="41"/>
      <c r="J1428" s="41"/>
      <c r="L1428" s="42"/>
      <c r="N1428" s="42"/>
      <c r="O1428" s="42"/>
      <c r="T1428" s="44"/>
      <c r="U1428" s="41"/>
      <c r="X1428" s="140"/>
      <c r="Y1428" s="159"/>
    </row>
    <row r="1429" spans="6:25" s="43" customFormat="1" x14ac:dyDescent="0.25">
      <c r="F1429" s="41"/>
      <c r="G1429" s="41"/>
      <c r="H1429" s="40"/>
      <c r="I1429" s="41"/>
      <c r="J1429" s="41"/>
      <c r="L1429" s="42"/>
      <c r="N1429" s="42"/>
      <c r="O1429" s="42"/>
      <c r="T1429" s="44"/>
      <c r="U1429" s="41"/>
      <c r="X1429" s="140"/>
      <c r="Y1429" s="159"/>
    </row>
    <row r="1430" spans="6:25" s="43" customFormat="1" x14ac:dyDescent="0.25">
      <c r="F1430" s="41"/>
      <c r="G1430" s="41"/>
      <c r="H1430" s="40"/>
      <c r="I1430" s="41"/>
      <c r="J1430" s="41"/>
      <c r="L1430" s="42"/>
      <c r="N1430" s="42"/>
      <c r="O1430" s="42"/>
      <c r="T1430" s="44"/>
      <c r="U1430" s="41"/>
      <c r="X1430" s="140"/>
      <c r="Y1430" s="159"/>
    </row>
    <row r="1431" spans="6:25" s="43" customFormat="1" x14ac:dyDescent="0.25">
      <c r="F1431" s="41"/>
      <c r="G1431" s="41"/>
      <c r="H1431" s="40"/>
      <c r="I1431" s="41"/>
      <c r="J1431" s="41"/>
      <c r="L1431" s="42"/>
      <c r="N1431" s="42"/>
      <c r="O1431" s="42"/>
      <c r="T1431" s="44"/>
      <c r="U1431" s="41"/>
      <c r="X1431" s="140"/>
      <c r="Y1431" s="159"/>
    </row>
    <row r="1432" spans="6:25" s="43" customFormat="1" x14ac:dyDescent="0.25">
      <c r="F1432" s="41"/>
      <c r="G1432" s="41"/>
      <c r="H1432" s="40"/>
      <c r="I1432" s="41"/>
      <c r="J1432" s="41"/>
      <c r="L1432" s="42"/>
      <c r="N1432" s="42"/>
      <c r="O1432" s="42"/>
      <c r="T1432" s="44"/>
      <c r="U1432" s="41"/>
      <c r="X1432" s="140"/>
      <c r="Y1432" s="159"/>
    </row>
    <row r="1433" spans="6:25" s="43" customFormat="1" x14ac:dyDescent="0.25">
      <c r="F1433" s="41"/>
      <c r="G1433" s="41"/>
      <c r="H1433" s="40"/>
      <c r="I1433" s="41"/>
      <c r="J1433" s="41"/>
      <c r="L1433" s="42"/>
      <c r="N1433" s="42"/>
      <c r="O1433" s="42"/>
      <c r="T1433" s="44"/>
      <c r="U1433" s="41"/>
      <c r="X1433" s="140"/>
      <c r="Y1433" s="159"/>
    </row>
    <row r="1434" spans="6:25" s="43" customFormat="1" x14ac:dyDescent="0.25">
      <c r="F1434" s="41"/>
      <c r="G1434" s="41"/>
      <c r="H1434" s="40"/>
      <c r="I1434" s="41"/>
      <c r="J1434" s="41"/>
      <c r="L1434" s="42"/>
      <c r="N1434" s="42"/>
      <c r="O1434" s="42"/>
      <c r="T1434" s="44"/>
      <c r="U1434" s="41"/>
      <c r="X1434" s="140"/>
      <c r="Y1434" s="159"/>
    </row>
    <row r="1435" spans="6:25" s="43" customFormat="1" x14ac:dyDescent="0.25">
      <c r="F1435" s="41"/>
      <c r="G1435" s="41"/>
      <c r="H1435" s="40"/>
      <c r="I1435" s="41"/>
      <c r="J1435" s="41"/>
      <c r="L1435" s="42"/>
      <c r="N1435" s="42"/>
      <c r="O1435" s="42"/>
      <c r="T1435" s="44"/>
      <c r="U1435" s="41"/>
      <c r="X1435" s="140"/>
      <c r="Y1435" s="159"/>
    </row>
    <row r="1436" spans="6:25" s="43" customFormat="1" x14ac:dyDescent="0.25">
      <c r="F1436" s="41"/>
      <c r="G1436" s="41"/>
      <c r="H1436" s="40"/>
      <c r="I1436" s="41"/>
      <c r="J1436" s="41"/>
      <c r="L1436" s="42"/>
      <c r="N1436" s="42"/>
      <c r="O1436" s="42"/>
      <c r="T1436" s="44"/>
      <c r="U1436" s="41"/>
      <c r="X1436" s="140"/>
      <c r="Y1436" s="159"/>
    </row>
    <row r="1437" spans="6:25" s="43" customFormat="1" x14ac:dyDescent="0.25">
      <c r="F1437" s="41"/>
      <c r="G1437" s="41"/>
      <c r="H1437" s="40"/>
      <c r="I1437" s="41"/>
      <c r="J1437" s="41"/>
      <c r="L1437" s="42"/>
      <c r="N1437" s="42"/>
      <c r="O1437" s="42"/>
      <c r="T1437" s="44"/>
      <c r="U1437" s="41"/>
      <c r="X1437" s="140"/>
      <c r="Y1437" s="159"/>
    </row>
    <row r="1438" spans="6:25" s="43" customFormat="1" x14ac:dyDescent="0.25">
      <c r="F1438" s="41"/>
      <c r="G1438" s="41"/>
      <c r="H1438" s="40"/>
      <c r="I1438" s="41"/>
      <c r="J1438" s="41"/>
      <c r="L1438" s="42"/>
      <c r="N1438" s="42"/>
      <c r="O1438" s="42"/>
      <c r="T1438" s="44"/>
      <c r="U1438" s="41"/>
      <c r="X1438" s="140"/>
      <c r="Y1438" s="159"/>
    </row>
    <row r="1439" spans="6:25" s="43" customFormat="1" x14ac:dyDescent="0.25">
      <c r="F1439" s="41"/>
      <c r="G1439" s="41"/>
      <c r="H1439" s="40"/>
      <c r="I1439" s="41"/>
      <c r="J1439" s="41"/>
      <c r="L1439" s="42"/>
      <c r="N1439" s="42"/>
      <c r="O1439" s="42"/>
      <c r="T1439" s="44"/>
      <c r="U1439" s="41"/>
      <c r="X1439" s="140"/>
      <c r="Y1439" s="159"/>
    </row>
    <row r="1440" spans="6:25" s="43" customFormat="1" x14ac:dyDescent="0.25">
      <c r="F1440" s="41"/>
      <c r="G1440" s="41"/>
      <c r="H1440" s="40"/>
      <c r="I1440" s="41"/>
      <c r="J1440" s="41"/>
      <c r="L1440" s="42"/>
      <c r="N1440" s="42"/>
      <c r="O1440" s="42"/>
      <c r="T1440" s="44"/>
      <c r="U1440" s="41"/>
      <c r="X1440" s="140"/>
      <c r="Y1440" s="159"/>
    </row>
    <row r="1441" spans="6:25" s="43" customFormat="1" x14ac:dyDescent="0.25">
      <c r="F1441" s="41"/>
      <c r="G1441" s="41"/>
      <c r="H1441" s="40"/>
      <c r="I1441" s="41"/>
      <c r="J1441" s="41"/>
      <c r="L1441" s="42"/>
      <c r="N1441" s="42"/>
      <c r="O1441" s="42"/>
      <c r="T1441" s="44"/>
      <c r="U1441" s="41"/>
      <c r="X1441" s="140"/>
      <c r="Y1441" s="159"/>
    </row>
    <row r="1442" spans="6:25" s="43" customFormat="1" x14ac:dyDescent="0.25">
      <c r="F1442" s="41"/>
      <c r="G1442" s="41"/>
      <c r="H1442" s="40"/>
      <c r="I1442" s="41"/>
      <c r="J1442" s="41"/>
      <c r="L1442" s="42"/>
      <c r="N1442" s="42"/>
      <c r="O1442" s="42"/>
      <c r="T1442" s="44"/>
      <c r="U1442" s="41"/>
      <c r="X1442" s="140"/>
      <c r="Y1442" s="159"/>
    </row>
    <row r="1443" spans="6:25" s="43" customFormat="1" x14ac:dyDescent="0.25">
      <c r="F1443" s="41"/>
      <c r="G1443" s="41"/>
      <c r="H1443" s="40"/>
      <c r="I1443" s="41"/>
      <c r="J1443" s="41"/>
      <c r="L1443" s="42"/>
      <c r="N1443" s="42"/>
      <c r="O1443" s="42"/>
      <c r="T1443" s="44"/>
      <c r="U1443" s="41"/>
      <c r="X1443" s="140"/>
      <c r="Y1443" s="159"/>
    </row>
    <row r="1444" spans="6:25" s="43" customFormat="1" x14ac:dyDescent="0.25">
      <c r="F1444" s="41"/>
      <c r="G1444" s="41"/>
      <c r="H1444" s="40"/>
      <c r="I1444" s="41"/>
      <c r="J1444" s="41"/>
      <c r="L1444" s="42"/>
      <c r="N1444" s="42"/>
      <c r="O1444" s="42"/>
      <c r="T1444" s="44"/>
      <c r="U1444" s="41"/>
      <c r="X1444" s="140"/>
      <c r="Y1444" s="159"/>
    </row>
    <row r="1445" spans="6:25" s="43" customFormat="1" x14ac:dyDescent="0.25">
      <c r="F1445" s="41"/>
      <c r="G1445" s="41"/>
      <c r="H1445" s="40"/>
      <c r="I1445" s="41"/>
      <c r="J1445" s="41"/>
      <c r="L1445" s="42"/>
      <c r="N1445" s="42"/>
      <c r="O1445" s="42"/>
      <c r="T1445" s="44"/>
      <c r="U1445" s="41"/>
      <c r="X1445" s="140"/>
      <c r="Y1445" s="159"/>
    </row>
    <row r="1446" spans="6:25" s="43" customFormat="1" x14ac:dyDescent="0.25">
      <c r="F1446" s="41"/>
      <c r="G1446" s="41"/>
      <c r="H1446" s="40"/>
      <c r="I1446" s="41"/>
      <c r="J1446" s="41"/>
      <c r="L1446" s="42"/>
      <c r="N1446" s="42"/>
      <c r="O1446" s="42"/>
      <c r="T1446" s="44"/>
      <c r="U1446" s="41"/>
      <c r="X1446" s="140"/>
      <c r="Y1446" s="159"/>
    </row>
    <row r="1447" spans="6:25" s="43" customFormat="1" x14ac:dyDescent="0.25">
      <c r="F1447" s="41"/>
      <c r="G1447" s="41"/>
      <c r="H1447" s="40"/>
      <c r="I1447" s="41"/>
      <c r="J1447" s="41"/>
      <c r="L1447" s="42"/>
      <c r="N1447" s="42"/>
      <c r="O1447" s="42"/>
      <c r="T1447" s="44"/>
      <c r="U1447" s="41"/>
      <c r="X1447" s="140"/>
      <c r="Y1447" s="159"/>
    </row>
    <row r="1448" spans="6:25" s="43" customFormat="1" x14ac:dyDescent="0.25">
      <c r="F1448" s="41"/>
      <c r="G1448" s="41"/>
      <c r="H1448" s="40"/>
      <c r="I1448" s="41"/>
      <c r="J1448" s="41"/>
      <c r="L1448" s="42"/>
      <c r="N1448" s="42"/>
      <c r="O1448" s="42"/>
      <c r="T1448" s="44"/>
      <c r="U1448" s="41"/>
      <c r="X1448" s="140"/>
      <c r="Y1448" s="159"/>
    </row>
    <row r="1449" spans="6:25" s="43" customFormat="1" x14ac:dyDescent="0.25">
      <c r="F1449" s="41"/>
      <c r="G1449" s="41"/>
      <c r="H1449" s="40"/>
      <c r="I1449" s="41"/>
      <c r="J1449" s="41"/>
      <c r="L1449" s="42"/>
      <c r="N1449" s="42"/>
      <c r="O1449" s="42"/>
      <c r="T1449" s="44"/>
      <c r="U1449" s="41"/>
      <c r="X1449" s="140"/>
      <c r="Y1449" s="159"/>
    </row>
    <row r="1450" spans="6:25" s="43" customFormat="1" x14ac:dyDescent="0.25">
      <c r="F1450" s="41"/>
      <c r="G1450" s="41"/>
      <c r="H1450" s="40"/>
      <c r="I1450" s="41"/>
      <c r="J1450" s="41"/>
      <c r="L1450" s="42"/>
      <c r="N1450" s="42"/>
      <c r="O1450" s="42"/>
      <c r="T1450" s="44"/>
      <c r="U1450" s="41"/>
      <c r="X1450" s="140"/>
      <c r="Y1450" s="159"/>
    </row>
    <row r="1451" spans="6:25" s="43" customFormat="1" x14ac:dyDescent="0.25">
      <c r="F1451" s="41"/>
      <c r="G1451" s="41"/>
      <c r="H1451" s="40"/>
      <c r="I1451" s="41"/>
      <c r="J1451" s="41"/>
      <c r="L1451" s="42"/>
      <c r="N1451" s="42"/>
      <c r="O1451" s="42"/>
      <c r="T1451" s="44"/>
      <c r="U1451" s="41"/>
      <c r="X1451" s="140"/>
      <c r="Y1451" s="159"/>
    </row>
    <row r="1452" spans="6:25" s="43" customFormat="1" x14ac:dyDescent="0.25">
      <c r="F1452" s="41"/>
      <c r="G1452" s="41"/>
      <c r="H1452" s="40"/>
      <c r="I1452" s="41"/>
      <c r="J1452" s="41"/>
      <c r="L1452" s="42"/>
      <c r="N1452" s="42"/>
      <c r="O1452" s="42"/>
      <c r="T1452" s="44"/>
      <c r="U1452" s="41"/>
      <c r="X1452" s="140"/>
      <c r="Y1452" s="159"/>
    </row>
    <row r="1453" spans="6:25" s="43" customFormat="1" x14ac:dyDescent="0.25">
      <c r="F1453" s="41"/>
      <c r="G1453" s="41"/>
      <c r="H1453" s="40"/>
      <c r="I1453" s="41"/>
      <c r="J1453" s="41"/>
      <c r="L1453" s="42"/>
      <c r="N1453" s="42"/>
      <c r="O1453" s="42"/>
      <c r="T1453" s="44"/>
      <c r="U1453" s="41"/>
      <c r="X1453" s="140"/>
      <c r="Y1453" s="159"/>
    </row>
    <row r="1454" spans="6:25" s="43" customFormat="1" x14ac:dyDescent="0.25">
      <c r="F1454" s="41"/>
      <c r="G1454" s="41"/>
      <c r="H1454" s="40"/>
      <c r="I1454" s="41"/>
      <c r="J1454" s="41"/>
      <c r="L1454" s="42"/>
      <c r="N1454" s="42"/>
      <c r="O1454" s="42"/>
      <c r="T1454" s="44"/>
      <c r="U1454" s="41"/>
      <c r="X1454" s="140"/>
      <c r="Y1454" s="159"/>
    </row>
    <row r="1455" spans="6:25" s="43" customFormat="1" x14ac:dyDescent="0.25">
      <c r="F1455" s="41"/>
      <c r="G1455" s="41"/>
      <c r="H1455" s="40"/>
      <c r="I1455" s="41"/>
      <c r="J1455" s="41"/>
      <c r="L1455" s="42"/>
      <c r="N1455" s="42"/>
      <c r="O1455" s="42"/>
      <c r="T1455" s="44"/>
      <c r="U1455" s="41"/>
      <c r="X1455" s="140"/>
      <c r="Y1455" s="159"/>
    </row>
    <row r="1456" spans="6:25" s="43" customFormat="1" x14ac:dyDescent="0.25">
      <c r="F1456" s="41"/>
      <c r="G1456" s="41"/>
      <c r="H1456" s="40"/>
      <c r="I1456" s="41"/>
      <c r="J1456" s="41"/>
      <c r="L1456" s="42"/>
      <c r="N1456" s="42"/>
      <c r="O1456" s="42"/>
      <c r="T1456" s="44"/>
      <c r="U1456" s="41"/>
      <c r="X1456" s="140"/>
      <c r="Y1456" s="159"/>
    </row>
    <row r="1457" spans="6:25" s="43" customFormat="1" x14ac:dyDescent="0.25">
      <c r="F1457" s="41"/>
      <c r="G1457" s="41"/>
      <c r="H1457" s="40"/>
      <c r="I1457" s="41"/>
      <c r="J1457" s="41"/>
      <c r="L1457" s="42"/>
      <c r="N1457" s="42"/>
      <c r="O1457" s="42"/>
      <c r="T1457" s="44"/>
      <c r="U1457" s="41"/>
      <c r="X1457" s="140"/>
      <c r="Y1457" s="159"/>
    </row>
    <row r="1458" spans="6:25" s="43" customFormat="1" x14ac:dyDescent="0.25">
      <c r="F1458" s="41"/>
      <c r="G1458" s="41"/>
      <c r="H1458" s="40"/>
      <c r="I1458" s="41"/>
      <c r="J1458" s="41"/>
      <c r="L1458" s="42"/>
      <c r="N1458" s="42"/>
      <c r="O1458" s="42"/>
      <c r="T1458" s="44"/>
      <c r="U1458" s="41"/>
      <c r="X1458" s="140"/>
      <c r="Y1458" s="159"/>
    </row>
    <row r="1459" spans="6:25" s="43" customFormat="1" x14ac:dyDescent="0.25">
      <c r="F1459" s="41"/>
      <c r="G1459" s="41"/>
      <c r="H1459" s="40"/>
      <c r="I1459" s="41"/>
      <c r="J1459" s="41"/>
      <c r="L1459" s="42"/>
      <c r="N1459" s="42"/>
      <c r="O1459" s="42"/>
      <c r="T1459" s="44"/>
      <c r="U1459" s="41"/>
      <c r="X1459" s="140"/>
      <c r="Y1459" s="159"/>
    </row>
    <row r="1460" spans="6:25" s="43" customFormat="1" x14ac:dyDescent="0.25">
      <c r="F1460" s="41"/>
      <c r="G1460" s="41"/>
      <c r="H1460" s="40"/>
      <c r="I1460" s="41"/>
      <c r="J1460" s="41"/>
      <c r="L1460" s="42"/>
      <c r="N1460" s="42"/>
      <c r="O1460" s="42"/>
      <c r="T1460" s="44"/>
      <c r="U1460" s="41"/>
      <c r="X1460" s="140"/>
      <c r="Y1460" s="159"/>
    </row>
    <row r="1461" spans="6:25" s="43" customFormat="1" x14ac:dyDescent="0.25">
      <c r="F1461" s="41"/>
      <c r="G1461" s="41"/>
      <c r="H1461" s="40"/>
      <c r="I1461" s="41"/>
      <c r="J1461" s="41"/>
      <c r="L1461" s="42"/>
      <c r="N1461" s="42"/>
      <c r="O1461" s="42"/>
      <c r="T1461" s="44"/>
      <c r="U1461" s="41"/>
      <c r="X1461" s="140"/>
      <c r="Y1461" s="159"/>
    </row>
    <row r="1462" spans="6:25" s="43" customFormat="1" x14ac:dyDescent="0.25">
      <c r="F1462" s="41"/>
      <c r="G1462" s="41"/>
      <c r="H1462" s="40"/>
      <c r="I1462" s="41"/>
      <c r="J1462" s="41"/>
      <c r="L1462" s="42"/>
      <c r="N1462" s="42"/>
      <c r="O1462" s="42"/>
      <c r="T1462" s="44"/>
      <c r="U1462" s="41"/>
      <c r="X1462" s="140"/>
      <c r="Y1462" s="159"/>
    </row>
    <row r="1463" spans="6:25" s="43" customFormat="1" x14ac:dyDescent="0.25">
      <c r="F1463" s="41"/>
      <c r="G1463" s="41"/>
      <c r="H1463" s="40"/>
      <c r="I1463" s="41"/>
      <c r="J1463" s="41"/>
      <c r="L1463" s="42"/>
      <c r="N1463" s="42"/>
      <c r="O1463" s="42"/>
      <c r="T1463" s="44"/>
      <c r="U1463" s="41"/>
      <c r="X1463" s="140"/>
      <c r="Y1463" s="159"/>
    </row>
    <row r="1464" spans="6:25" s="43" customFormat="1" x14ac:dyDescent="0.25">
      <c r="F1464" s="41"/>
      <c r="G1464" s="41"/>
      <c r="H1464" s="40"/>
      <c r="I1464" s="41"/>
      <c r="J1464" s="41"/>
      <c r="L1464" s="42"/>
      <c r="N1464" s="42"/>
      <c r="O1464" s="42"/>
      <c r="T1464" s="44"/>
      <c r="U1464" s="41"/>
      <c r="X1464" s="140"/>
      <c r="Y1464" s="159"/>
    </row>
    <row r="1465" spans="6:25" s="43" customFormat="1" x14ac:dyDescent="0.25">
      <c r="F1465" s="41"/>
      <c r="G1465" s="41"/>
      <c r="H1465" s="40"/>
      <c r="I1465" s="41"/>
      <c r="J1465" s="41"/>
      <c r="L1465" s="42"/>
      <c r="N1465" s="42"/>
      <c r="O1465" s="42"/>
      <c r="T1465" s="44"/>
      <c r="U1465" s="41"/>
      <c r="X1465" s="140"/>
      <c r="Y1465" s="159"/>
    </row>
    <row r="1466" spans="6:25" s="43" customFormat="1" x14ac:dyDescent="0.25">
      <c r="F1466" s="41"/>
      <c r="G1466" s="41"/>
      <c r="H1466" s="40"/>
      <c r="I1466" s="41"/>
      <c r="J1466" s="41"/>
      <c r="L1466" s="42"/>
      <c r="N1466" s="42"/>
      <c r="O1466" s="42"/>
      <c r="T1466" s="44"/>
      <c r="U1466" s="41"/>
      <c r="X1466" s="140"/>
      <c r="Y1466" s="159"/>
    </row>
    <row r="1467" spans="6:25" s="43" customFormat="1" x14ac:dyDescent="0.25">
      <c r="F1467" s="41"/>
      <c r="G1467" s="41"/>
      <c r="H1467" s="40"/>
      <c r="I1467" s="41"/>
      <c r="J1467" s="41"/>
      <c r="L1467" s="42"/>
      <c r="N1467" s="42"/>
      <c r="O1467" s="42"/>
      <c r="T1467" s="44"/>
      <c r="U1467" s="41"/>
      <c r="X1467" s="140"/>
      <c r="Y1467" s="159"/>
    </row>
    <row r="1468" spans="6:25" s="43" customFormat="1" x14ac:dyDescent="0.25">
      <c r="F1468" s="41"/>
      <c r="G1468" s="41"/>
      <c r="H1468" s="40"/>
      <c r="I1468" s="41"/>
      <c r="J1468" s="41"/>
      <c r="L1468" s="42"/>
      <c r="N1468" s="42"/>
      <c r="O1468" s="42"/>
      <c r="T1468" s="44"/>
      <c r="U1468" s="41"/>
      <c r="X1468" s="140"/>
      <c r="Y1468" s="159"/>
    </row>
    <row r="1469" spans="6:25" s="43" customFormat="1" x14ac:dyDescent="0.25">
      <c r="F1469" s="41"/>
      <c r="G1469" s="41"/>
      <c r="H1469" s="40"/>
      <c r="I1469" s="41"/>
      <c r="J1469" s="41"/>
      <c r="L1469" s="42"/>
      <c r="N1469" s="42"/>
      <c r="O1469" s="42"/>
      <c r="T1469" s="44"/>
      <c r="U1469" s="41"/>
      <c r="X1469" s="140"/>
      <c r="Y1469" s="159"/>
    </row>
    <row r="1470" spans="6:25" s="43" customFormat="1" x14ac:dyDescent="0.25">
      <c r="F1470" s="41"/>
      <c r="G1470" s="41"/>
      <c r="H1470" s="40"/>
      <c r="I1470" s="41"/>
      <c r="J1470" s="41"/>
      <c r="L1470" s="42"/>
      <c r="N1470" s="42"/>
      <c r="O1470" s="42"/>
      <c r="T1470" s="44"/>
      <c r="U1470" s="41"/>
      <c r="X1470" s="140"/>
      <c r="Y1470" s="159"/>
    </row>
    <row r="1471" spans="6:25" s="43" customFormat="1" x14ac:dyDescent="0.25">
      <c r="F1471" s="41"/>
      <c r="G1471" s="41"/>
      <c r="H1471" s="40"/>
      <c r="I1471" s="41"/>
      <c r="J1471" s="41"/>
      <c r="L1471" s="42"/>
      <c r="N1471" s="42"/>
      <c r="O1471" s="42"/>
      <c r="T1471" s="44"/>
      <c r="U1471" s="41"/>
      <c r="X1471" s="140"/>
      <c r="Y1471" s="159"/>
    </row>
    <row r="1472" spans="6:25" s="43" customFormat="1" x14ac:dyDescent="0.25">
      <c r="F1472" s="41"/>
      <c r="G1472" s="41"/>
      <c r="H1472" s="40"/>
      <c r="I1472" s="41"/>
      <c r="J1472" s="41"/>
      <c r="L1472" s="42"/>
      <c r="N1472" s="42"/>
      <c r="O1472" s="42"/>
      <c r="T1472" s="44"/>
      <c r="U1472" s="41"/>
      <c r="X1472" s="140"/>
      <c r="Y1472" s="159"/>
    </row>
    <row r="1473" spans="6:25" s="43" customFormat="1" x14ac:dyDescent="0.25">
      <c r="F1473" s="41"/>
      <c r="G1473" s="41"/>
      <c r="H1473" s="40"/>
      <c r="I1473" s="41"/>
      <c r="J1473" s="41"/>
      <c r="L1473" s="42"/>
      <c r="N1473" s="42"/>
      <c r="O1473" s="42"/>
      <c r="T1473" s="44"/>
      <c r="U1473" s="41"/>
      <c r="X1473" s="140"/>
      <c r="Y1473" s="159"/>
    </row>
    <row r="1474" spans="6:25" s="43" customFormat="1" x14ac:dyDescent="0.25">
      <c r="F1474" s="41"/>
      <c r="G1474" s="41"/>
      <c r="H1474" s="40"/>
      <c r="I1474" s="41"/>
      <c r="J1474" s="41"/>
      <c r="L1474" s="42"/>
      <c r="N1474" s="42"/>
      <c r="O1474" s="42"/>
      <c r="T1474" s="44"/>
      <c r="U1474" s="41"/>
      <c r="X1474" s="140"/>
      <c r="Y1474" s="159"/>
    </row>
    <row r="1475" spans="6:25" s="43" customFormat="1" x14ac:dyDescent="0.25">
      <c r="F1475" s="41"/>
      <c r="G1475" s="41"/>
      <c r="H1475" s="40"/>
      <c r="I1475" s="41"/>
      <c r="J1475" s="41"/>
      <c r="L1475" s="42"/>
      <c r="N1475" s="42"/>
      <c r="O1475" s="42"/>
      <c r="T1475" s="44"/>
      <c r="U1475" s="41"/>
      <c r="X1475" s="140"/>
      <c r="Y1475" s="159"/>
    </row>
    <row r="1476" spans="6:25" s="43" customFormat="1" x14ac:dyDescent="0.25">
      <c r="F1476" s="41"/>
      <c r="G1476" s="41"/>
      <c r="H1476" s="40"/>
      <c r="I1476" s="41"/>
      <c r="J1476" s="41"/>
      <c r="L1476" s="42"/>
      <c r="N1476" s="42"/>
      <c r="O1476" s="42"/>
      <c r="T1476" s="44"/>
      <c r="U1476" s="41"/>
      <c r="X1476" s="140"/>
      <c r="Y1476" s="159"/>
    </row>
    <row r="1477" spans="6:25" s="43" customFormat="1" x14ac:dyDescent="0.25">
      <c r="F1477" s="41"/>
      <c r="G1477" s="41"/>
      <c r="H1477" s="40"/>
      <c r="I1477" s="41"/>
      <c r="J1477" s="41"/>
      <c r="L1477" s="42"/>
      <c r="N1477" s="42"/>
      <c r="O1477" s="42"/>
      <c r="T1477" s="44"/>
      <c r="U1477" s="41"/>
      <c r="X1477" s="140"/>
      <c r="Y1477" s="159"/>
    </row>
    <row r="1478" spans="6:25" s="43" customFormat="1" x14ac:dyDescent="0.25">
      <c r="F1478" s="41"/>
      <c r="G1478" s="41"/>
      <c r="H1478" s="40"/>
      <c r="I1478" s="41"/>
      <c r="J1478" s="41"/>
      <c r="L1478" s="42"/>
      <c r="N1478" s="42"/>
      <c r="O1478" s="42"/>
      <c r="T1478" s="44"/>
      <c r="U1478" s="41"/>
      <c r="X1478" s="140"/>
      <c r="Y1478" s="159"/>
    </row>
    <row r="1479" spans="6:25" s="43" customFormat="1" x14ac:dyDescent="0.25">
      <c r="F1479" s="41"/>
      <c r="G1479" s="41"/>
      <c r="H1479" s="40"/>
      <c r="I1479" s="41"/>
      <c r="J1479" s="41"/>
      <c r="L1479" s="42"/>
      <c r="N1479" s="42"/>
      <c r="O1479" s="42"/>
      <c r="T1479" s="44"/>
      <c r="U1479" s="41"/>
      <c r="X1479" s="140"/>
      <c r="Y1479" s="159"/>
    </row>
    <row r="1480" spans="6:25" s="43" customFormat="1" x14ac:dyDescent="0.25">
      <c r="F1480" s="41"/>
      <c r="G1480" s="41"/>
      <c r="H1480" s="40"/>
      <c r="I1480" s="41"/>
      <c r="J1480" s="41"/>
      <c r="L1480" s="42"/>
      <c r="N1480" s="42"/>
      <c r="O1480" s="42"/>
      <c r="T1480" s="44"/>
      <c r="U1480" s="41"/>
      <c r="X1480" s="140"/>
      <c r="Y1480" s="159"/>
    </row>
    <row r="1481" spans="6:25" s="43" customFormat="1" x14ac:dyDescent="0.25">
      <c r="F1481" s="41"/>
      <c r="G1481" s="41"/>
      <c r="H1481" s="40"/>
      <c r="I1481" s="41"/>
      <c r="J1481" s="41"/>
      <c r="L1481" s="42"/>
      <c r="N1481" s="42"/>
      <c r="O1481" s="42"/>
      <c r="T1481" s="44"/>
      <c r="U1481" s="41"/>
      <c r="X1481" s="140"/>
      <c r="Y1481" s="159"/>
    </row>
    <row r="1482" spans="6:25" s="43" customFormat="1" x14ac:dyDescent="0.25">
      <c r="F1482" s="41"/>
      <c r="G1482" s="41"/>
      <c r="H1482" s="40"/>
      <c r="I1482" s="41"/>
      <c r="J1482" s="41"/>
      <c r="L1482" s="42"/>
      <c r="N1482" s="42"/>
      <c r="O1482" s="42"/>
      <c r="T1482" s="44"/>
      <c r="U1482" s="41"/>
      <c r="X1482" s="140"/>
      <c r="Y1482" s="159"/>
    </row>
    <row r="1483" spans="6:25" s="43" customFormat="1" x14ac:dyDescent="0.25">
      <c r="F1483" s="41"/>
      <c r="G1483" s="41"/>
      <c r="H1483" s="40"/>
      <c r="I1483" s="41"/>
      <c r="J1483" s="41"/>
      <c r="L1483" s="42"/>
      <c r="N1483" s="42"/>
      <c r="O1483" s="42"/>
      <c r="T1483" s="44"/>
      <c r="U1483" s="41"/>
      <c r="X1483" s="140"/>
      <c r="Y1483" s="159"/>
    </row>
    <row r="1484" spans="6:25" s="43" customFormat="1" x14ac:dyDescent="0.25">
      <c r="F1484" s="41"/>
      <c r="G1484" s="41"/>
      <c r="H1484" s="40"/>
      <c r="I1484" s="41"/>
      <c r="J1484" s="41"/>
      <c r="L1484" s="42"/>
      <c r="N1484" s="42"/>
      <c r="O1484" s="42"/>
      <c r="T1484" s="44"/>
      <c r="U1484" s="41"/>
      <c r="X1484" s="140"/>
      <c r="Y1484" s="159"/>
    </row>
    <row r="1485" spans="6:25" s="43" customFormat="1" x14ac:dyDescent="0.25">
      <c r="F1485" s="41"/>
      <c r="G1485" s="41"/>
      <c r="H1485" s="40"/>
      <c r="I1485" s="41"/>
      <c r="J1485" s="41"/>
      <c r="L1485" s="42"/>
      <c r="N1485" s="42"/>
      <c r="O1485" s="42"/>
      <c r="T1485" s="44"/>
      <c r="U1485" s="41"/>
      <c r="X1485" s="140"/>
      <c r="Y1485" s="159"/>
    </row>
    <row r="1486" spans="6:25" s="43" customFormat="1" x14ac:dyDescent="0.25">
      <c r="F1486" s="41"/>
      <c r="G1486" s="41"/>
      <c r="H1486" s="40"/>
      <c r="I1486" s="41"/>
      <c r="J1486" s="41"/>
      <c r="L1486" s="42"/>
      <c r="N1486" s="42"/>
      <c r="O1486" s="42"/>
      <c r="T1486" s="44"/>
      <c r="U1486" s="41"/>
      <c r="X1486" s="140"/>
      <c r="Y1486" s="159"/>
    </row>
    <row r="1487" spans="6:25" s="43" customFormat="1" x14ac:dyDescent="0.25">
      <c r="F1487" s="41"/>
      <c r="G1487" s="41"/>
      <c r="H1487" s="40"/>
      <c r="I1487" s="41"/>
      <c r="J1487" s="41"/>
      <c r="L1487" s="42"/>
      <c r="N1487" s="42"/>
      <c r="O1487" s="42"/>
      <c r="T1487" s="44"/>
      <c r="U1487" s="41"/>
      <c r="X1487" s="140"/>
      <c r="Y1487" s="159"/>
    </row>
    <row r="1488" spans="6:25" s="43" customFormat="1" x14ac:dyDescent="0.25">
      <c r="F1488" s="41"/>
      <c r="G1488" s="41"/>
      <c r="H1488" s="40"/>
      <c r="I1488" s="41"/>
      <c r="J1488" s="41"/>
      <c r="L1488" s="42"/>
      <c r="N1488" s="42"/>
      <c r="O1488" s="42"/>
      <c r="T1488" s="44"/>
      <c r="U1488" s="41"/>
      <c r="X1488" s="140"/>
      <c r="Y1488" s="159"/>
    </row>
    <row r="1489" spans="6:25" s="43" customFormat="1" x14ac:dyDescent="0.25">
      <c r="F1489" s="41"/>
      <c r="G1489" s="41"/>
      <c r="H1489" s="40"/>
      <c r="I1489" s="41"/>
      <c r="J1489" s="41"/>
      <c r="L1489" s="42"/>
      <c r="N1489" s="42"/>
      <c r="O1489" s="42"/>
      <c r="T1489" s="44"/>
      <c r="U1489" s="41"/>
      <c r="X1489" s="140"/>
      <c r="Y1489" s="159"/>
    </row>
    <row r="1490" spans="6:25" s="43" customFormat="1" x14ac:dyDescent="0.25">
      <c r="F1490" s="41"/>
      <c r="G1490" s="41"/>
      <c r="H1490" s="40"/>
      <c r="I1490" s="41"/>
      <c r="J1490" s="41"/>
      <c r="L1490" s="42"/>
      <c r="N1490" s="42"/>
      <c r="O1490" s="42"/>
      <c r="T1490" s="44"/>
      <c r="U1490" s="41"/>
      <c r="X1490" s="140"/>
      <c r="Y1490" s="159"/>
    </row>
    <row r="1491" spans="6:25" s="43" customFormat="1" x14ac:dyDescent="0.25">
      <c r="F1491" s="41"/>
      <c r="G1491" s="41"/>
      <c r="H1491" s="40"/>
      <c r="I1491" s="41"/>
      <c r="J1491" s="41"/>
      <c r="L1491" s="42"/>
      <c r="N1491" s="42"/>
      <c r="O1491" s="42"/>
      <c r="T1491" s="44"/>
      <c r="U1491" s="41"/>
      <c r="X1491" s="140"/>
      <c r="Y1491" s="159"/>
    </row>
    <row r="1492" spans="6:25" s="43" customFormat="1" x14ac:dyDescent="0.25">
      <c r="F1492" s="41"/>
      <c r="G1492" s="41"/>
      <c r="H1492" s="40"/>
      <c r="I1492" s="41"/>
      <c r="J1492" s="41"/>
      <c r="L1492" s="42"/>
      <c r="N1492" s="42"/>
      <c r="O1492" s="42"/>
      <c r="T1492" s="44"/>
      <c r="U1492" s="41"/>
      <c r="X1492" s="140"/>
      <c r="Y1492" s="159"/>
    </row>
    <row r="1493" spans="6:25" s="43" customFormat="1" x14ac:dyDescent="0.25">
      <c r="F1493" s="41"/>
      <c r="G1493" s="41"/>
      <c r="H1493" s="40"/>
      <c r="I1493" s="41"/>
      <c r="J1493" s="41"/>
      <c r="L1493" s="42"/>
      <c r="N1493" s="42"/>
      <c r="O1493" s="42"/>
      <c r="T1493" s="44"/>
      <c r="U1493" s="41"/>
      <c r="X1493" s="140"/>
      <c r="Y1493" s="159"/>
    </row>
    <row r="1494" spans="6:25" s="43" customFormat="1" x14ac:dyDescent="0.25">
      <c r="F1494" s="41"/>
      <c r="G1494" s="41"/>
      <c r="H1494" s="40"/>
      <c r="I1494" s="41"/>
      <c r="J1494" s="41"/>
      <c r="L1494" s="42"/>
      <c r="N1494" s="42"/>
      <c r="O1494" s="42"/>
      <c r="T1494" s="44"/>
      <c r="U1494" s="41"/>
      <c r="X1494" s="140"/>
      <c r="Y1494" s="159"/>
    </row>
    <row r="1495" spans="6:25" s="43" customFormat="1" x14ac:dyDescent="0.25">
      <c r="F1495" s="41"/>
      <c r="G1495" s="41"/>
      <c r="H1495" s="40"/>
      <c r="I1495" s="41"/>
      <c r="J1495" s="41"/>
      <c r="L1495" s="42"/>
      <c r="N1495" s="42"/>
      <c r="O1495" s="42"/>
      <c r="T1495" s="44"/>
      <c r="U1495" s="41"/>
      <c r="X1495" s="140"/>
      <c r="Y1495" s="159"/>
    </row>
    <row r="1496" spans="6:25" s="43" customFormat="1" x14ac:dyDescent="0.25">
      <c r="F1496" s="41"/>
      <c r="G1496" s="41"/>
      <c r="H1496" s="40"/>
      <c r="I1496" s="41"/>
      <c r="J1496" s="41"/>
      <c r="L1496" s="42"/>
      <c r="N1496" s="42"/>
      <c r="O1496" s="42"/>
      <c r="T1496" s="44"/>
      <c r="U1496" s="41"/>
      <c r="X1496" s="140"/>
      <c r="Y1496" s="159"/>
    </row>
    <row r="1497" spans="6:25" s="43" customFormat="1" x14ac:dyDescent="0.25">
      <c r="F1497" s="41"/>
      <c r="G1497" s="41"/>
      <c r="H1497" s="40"/>
      <c r="I1497" s="41"/>
      <c r="J1497" s="41"/>
      <c r="L1497" s="42"/>
      <c r="N1497" s="42"/>
      <c r="O1497" s="42"/>
      <c r="T1497" s="44"/>
      <c r="U1497" s="41"/>
      <c r="X1497" s="140"/>
      <c r="Y1497" s="159"/>
    </row>
    <row r="1498" spans="6:25" s="43" customFormat="1" x14ac:dyDescent="0.25">
      <c r="F1498" s="41"/>
      <c r="G1498" s="41"/>
      <c r="H1498" s="40"/>
      <c r="I1498" s="41"/>
      <c r="J1498" s="41"/>
      <c r="L1498" s="42"/>
      <c r="N1498" s="42"/>
      <c r="O1498" s="42"/>
      <c r="T1498" s="44"/>
      <c r="U1498" s="41"/>
      <c r="X1498" s="140"/>
      <c r="Y1498" s="159"/>
    </row>
    <row r="1499" spans="6:25" s="43" customFormat="1" x14ac:dyDescent="0.25">
      <c r="F1499" s="41"/>
      <c r="G1499" s="41"/>
      <c r="H1499" s="40"/>
      <c r="I1499" s="41"/>
      <c r="J1499" s="41"/>
      <c r="L1499" s="42"/>
      <c r="N1499" s="42"/>
      <c r="O1499" s="42"/>
      <c r="T1499" s="44"/>
      <c r="U1499" s="41"/>
      <c r="X1499" s="140"/>
      <c r="Y1499" s="159"/>
    </row>
    <row r="1500" spans="6:25" s="43" customFormat="1" x14ac:dyDescent="0.25">
      <c r="F1500" s="41"/>
      <c r="G1500" s="41"/>
      <c r="H1500" s="40"/>
      <c r="I1500" s="41"/>
      <c r="J1500" s="41"/>
      <c r="L1500" s="42"/>
      <c r="N1500" s="42"/>
      <c r="O1500" s="42"/>
      <c r="T1500" s="44"/>
      <c r="U1500" s="41"/>
      <c r="X1500" s="140"/>
      <c r="Y1500" s="159"/>
    </row>
    <row r="1501" spans="6:25" s="43" customFormat="1" x14ac:dyDescent="0.25">
      <c r="F1501" s="41"/>
      <c r="G1501" s="41"/>
      <c r="H1501" s="40"/>
      <c r="I1501" s="41"/>
      <c r="J1501" s="41"/>
      <c r="L1501" s="42"/>
      <c r="N1501" s="42"/>
      <c r="O1501" s="42"/>
      <c r="T1501" s="44"/>
      <c r="U1501" s="41"/>
      <c r="X1501" s="140"/>
      <c r="Y1501" s="159"/>
    </row>
    <row r="1502" spans="6:25" s="43" customFormat="1" x14ac:dyDescent="0.25">
      <c r="F1502" s="41"/>
      <c r="G1502" s="41"/>
      <c r="H1502" s="40"/>
      <c r="I1502" s="41"/>
      <c r="J1502" s="41"/>
      <c r="L1502" s="42"/>
      <c r="N1502" s="42"/>
      <c r="O1502" s="42"/>
      <c r="T1502" s="44"/>
      <c r="U1502" s="41"/>
      <c r="X1502" s="140"/>
      <c r="Y1502" s="159"/>
    </row>
    <row r="1503" spans="6:25" s="43" customFormat="1" x14ac:dyDescent="0.25">
      <c r="F1503" s="41"/>
      <c r="G1503" s="41"/>
      <c r="H1503" s="40"/>
      <c r="I1503" s="41"/>
      <c r="J1503" s="41"/>
      <c r="L1503" s="42"/>
      <c r="N1503" s="42"/>
      <c r="O1503" s="42"/>
      <c r="T1503" s="44"/>
      <c r="U1503" s="41"/>
      <c r="X1503" s="140"/>
      <c r="Y1503" s="159"/>
    </row>
    <row r="1504" spans="6:25" s="43" customFormat="1" x14ac:dyDescent="0.25">
      <c r="F1504" s="41"/>
      <c r="G1504" s="41"/>
      <c r="H1504" s="40"/>
      <c r="I1504" s="41"/>
      <c r="J1504" s="41"/>
      <c r="L1504" s="42"/>
      <c r="N1504" s="42"/>
      <c r="O1504" s="42"/>
      <c r="T1504" s="44"/>
      <c r="U1504" s="41"/>
      <c r="X1504" s="140"/>
      <c r="Y1504" s="159"/>
    </row>
    <row r="1505" spans="6:25" s="43" customFormat="1" x14ac:dyDescent="0.25">
      <c r="F1505" s="41"/>
      <c r="G1505" s="41"/>
      <c r="H1505" s="40"/>
      <c r="I1505" s="41"/>
      <c r="J1505" s="41"/>
      <c r="L1505" s="42"/>
      <c r="N1505" s="42"/>
      <c r="O1505" s="42"/>
      <c r="T1505" s="44"/>
      <c r="U1505" s="41"/>
      <c r="X1505" s="140"/>
      <c r="Y1505" s="159"/>
    </row>
    <row r="1506" spans="6:25" s="43" customFormat="1" x14ac:dyDescent="0.25">
      <c r="F1506" s="41"/>
      <c r="G1506" s="41"/>
      <c r="H1506" s="40"/>
      <c r="I1506" s="41"/>
      <c r="J1506" s="41"/>
      <c r="L1506" s="42"/>
      <c r="N1506" s="42"/>
      <c r="O1506" s="42"/>
      <c r="T1506" s="44"/>
      <c r="U1506" s="41"/>
      <c r="X1506" s="140"/>
      <c r="Y1506" s="159"/>
    </row>
    <row r="1507" spans="6:25" s="43" customFormat="1" x14ac:dyDescent="0.25">
      <c r="F1507" s="41"/>
      <c r="G1507" s="41"/>
      <c r="H1507" s="40"/>
      <c r="I1507" s="41"/>
      <c r="J1507" s="41"/>
      <c r="L1507" s="42"/>
      <c r="N1507" s="42"/>
      <c r="O1507" s="42"/>
      <c r="T1507" s="44"/>
      <c r="U1507" s="41"/>
      <c r="X1507" s="140"/>
      <c r="Y1507" s="159"/>
    </row>
    <row r="1508" spans="6:25" s="43" customFormat="1" x14ac:dyDescent="0.25">
      <c r="F1508" s="41"/>
      <c r="G1508" s="41"/>
      <c r="H1508" s="40"/>
      <c r="I1508" s="41"/>
      <c r="J1508" s="41"/>
      <c r="L1508" s="42"/>
      <c r="N1508" s="42"/>
      <c r="O1508" s="42"/>
      <c r="T1508" s="44"/>
      <c r="U1508" s="41"/>
      <c r="X1508" s="140"/>
      <c r="Y1508" s="159"/>
    </row>
    <row r="1509" spans="6:25" s="43" customFormat="1" x14ac:dyDescent="0.25">
      <c r="F1509" s="41"/>
      <c r="G1509" s="41"/>
      <c r="H1509" s="40"/>
      <c r="I1509" s="41"/>
      <c r="J1509" s="41"/>
      <c r="L1509" s="42"/>
      <c r="N1509" s="42"/>
      <c r="O1509" s="42"/>
      <c r="T1509" s="44"/>
      <c r="U1509" s="41"/>
      <c r="X1509" s="140"/>
      <c r="Y1509" s="159"/>
    </row>
    <row r="1510" spans="6:25" s="43" customFormat="1" x14ac:dyDescent="0.25">
      <c r="F1510" s="41"/>
      <c r="G1510" s="41"/>
      <c r="H1510" s="40"/>
      <c r="I1510" s="41"/>
      <c r="J1510" s="41"/>
      <c r="L1510" s="42"/>
      <c r="N1510" s="42"/>
      <c r="O1510" s="42"/>
      <c r="T1510" s="44"/>
      <c r="U1510" s="41"/>
      <c r="X1510" s="140"/>
      <c r="Y1510" s="159"/>
    </row>
    <row r="1511" spans="6:25" s="43" customFormat="1" x14ac:dyDescent="0.25">
      <c r="F1511" s="41"/>
      <c r="G1511" s="41"/>
      <c r="H1511" s="40"/>
      <c r="I1511" s="41"/>
      <c r="J1511" s="41"/>
      <c r="L1511" s="42"/>
      <c r="N1511" s="42"/>
      <c r="O1511" s="42"/>
      <c r="T1511" s="44"/>
      <c r="U1511" s="41"/>
      <c r="X1511" s="140"/>
      <c r="Y1511" s="159"/>
    </row>
    <row r="1512" spans="6:25" s="43" customFormat="1" x14ac:dyDescent="0.25">
      <c r="F1512" s="41"/>
      <c r="G1512" s="41"/>
      <c r="H1512" s="40"/>
      <c r="I1512" s="41"/>
      <c r="J1512" s="41"/>
      <c r="L1512" s="42"/>
      <c r="N1512" s="42"/>
      <c r="O1512" s="42"/>
      <c r="T1512" s="44"/>
      <c r="U1512" s="41"/>
      <c r="X1512" s="140"/>
      <c r="Y1512" s="159"/>
    </row>
    <row r="1513" spans="6:25" s="43" customFormat="1" x14ac:dyDescent="0.25">
      <c r="F1513" s="41"/>
      <c r="G1513" s="41"/>
      <c r="H1513" s="40"/>
      <c r="I1513" s="41"/>
      <c r="J1513" s="41"/>
      <c r="L1513" s="42"/>
      <c r="N1513" s="42"/>
      <c r="O1513" s="42"/>
      <c r="T1513" s="44"/>
      <c r="U1513" s="41"/>
      <c r="X1513" s="140"/>
      <c r="Y1513" s="159"/>
    </row>
    <row r="1514" spans="6:25" s="43" customFormat="1" x14ac:dyDescent="0.25">
      <c r="F1514" s="41"/>
      <c r="G1514" s="41"/>
      <c r="H1514" s="40"/>
      <c r="I1514" s="41"/>
      <c r="J1514" s="41"/>
      <c r="L1514" s="42"/>
      <c r="N1514" s="42"/>
      <c r="O1514" s="42"/>
      <c r="T1514" s="44"/>
      <c r="U1514" s="41"/>
      <c r="X1514" s="140"/>
      <c r="Y1514" s="159"/>
    </row>
    <row r="1515" spans="6:25" s="43" customFormat="1" x14ac:dyDescent="0.25">
      <c r="F1515" s="41"/>
      <c r="G1515" s="41"/>
      <c r="H1515" s="40"/>
      <c r="I1515" s="41"/>
      <c r="J1515" s="41"/>
      <c r="L1515" s="42"/>
      <c r="N1515" s="42"/>
      <c r="O1515" s="42"/>
      <c r="T1515" s="44"/>
      <c r="U1515" s="41"/>
      <c r="X1515" s="140"/>
      <c r="Y1515" s="159"/>
    </row>
    <row r="1516" spans="6:25" s="43" customFormat="1" x14ac:dyDescent="0.25">
      <c r="F1516" s="41"/>
      <c r="G1516" s="41"/>
      <c r="H1516" s="40"/>
      <c r="I1516" s="41"/>
      <c r="J1516" s="41"/>
      <c r="L1516" s="42"/>
      <c r="N1516" s="42"/>
      <c r="O1516" s="42"/>
      <c r="T1516" s="44"/>
      <c r="U1516" s="41"/>
      <c r="X1516" s="140"/>
      <c r="Y1516" s="159"/>
    </row>
    <row r="1517" spans="6:25" s="43" customFormat="1" x14ac:dyDescent="0.25">
      <c r="F1517" s="41"/>
      <c r="G1517" s="41"/>
      <c r="H1517" s="40"/>
      <c r="I1517" s="41"/>
      <c r="J1517" s="41"/>
      <c r="L1517" s="42"/>
      <c r="N1517" s="42"/>
      <c r="O1517" s="42"/>
      <c r="T1517" s="44"/>
      <c r="U1517" s="41"/>
      <c r="X1517" s="140"/>
      <c r="Y1517" s="159"/>
    </row>
    <row r="1518" spans="6:25" s="43" customFormat="1" x14ac:dyDescent="0.25">
      <c r="F1518" s="41"/>
      <c r="G1518" s="41"/>
      <c r="H1518" s="40"/>
      <c r="I1518" s="41"/>
      <c r="J1518" s="41"/>
      <c r="L1518" s="42"/>
      <c r="N1518" s="42"/>
      <c r="O1518" s="42"/>
      <c r="T1518" s="44"/>
      <c r="U1518" s="41"/>
      <c r="X1518" s="140"/>
      <c r="Y1518" s="159"/>
    </row>
    <row r="1519" spans="6:25" s="43" customFormat="1" x14ac:dyDescent="0.25">
      <c r="F1519" s="41"/>
      <c r="G1519" s="41"/>
      <c r="H1519" s="40"/>
      <c r="I1519" s="41"/>
      <c r="J1519" s="41"/>
      <c r="L1519" s="42"/>
      <c r="N1519" s="42"/>
      <c r="O1519" s="42"/>
      <c r="T1519" s="44"/>
      <c r="U1519" s="41"/>
      <c r="X1519" s="140"/>
      <c r="Y1519" s="159"/>
    </row>
    <row r="1520" spans="6:25" s="43" customFormat="1" x14ac:dyDescent="0.25">
      <c r="F1520" s="41"/>
      <c r="G1520" s="41"/>
      <c r="H1520" s="40"/>
      <c r="I1520" s="41"/>
      <c r="J1520" s="41"/>
      <c r="L1520" s="42"/>
      <c r="N1520" s="42"/>
      <c r="O1520" s="42"/>
      <c r="T1520" s="44"/>
      <c r="U1520" s="41"/>
      <c r="X1520" s="140"/>
      <c r="Y1520" s="159"/>
    </row>
    <row r="1521" spans="6:25" s="43" customFormat="1" x14ac:dyDescent="0.25">
      <c r="F1521" s="41"/>
      <c r="G1521" s="41"/>
      <c r="H1521" s="40"/>
      <c r="I1521" s="41"/>
      <c r="J1521" s="41"/>
      <c r="L1521" s="42"/>
      <c r="N1521" s="42"/>
      <c r="O1521" s="42"/>
      <c r="T1521" s="44"/>
      <c r="U1521" s="41"/>
      <c r="X1521" s="140"/>
      <c r="Y1521" s="159"/>
    </row>
    <row r="1522" spans="6:25" s="43" customFormat="1" x14ac:dyDescent="0.25">
      <c r="F1522" s="41"/>
      <c r="G1522" s="41"/>
      <c r="H1522" s="40"/>
      <c r="I1522" s="41"/>
      <c r="J1522" s="41"/>
      <c r="L1522" s="42"/>
      <c r="N1522" s="42"/>
      <c r="O1522" s="42"/>
      <c r="T1522" s="44"/>
      <c r="U1522" s="41"/>
      <c r="X1522" s="140"/>
      <c r="Y1522" s="159"/>
    </row>
    <row r="1523" spans="6:25" s="43" customFormat="1" x14ac:dyDescent="0.25">
      <c r="F1523" s="41"/>
      <c r="G1523" s="41"/>
      <c r="H1523" s="40"/>
      <c r="I1523" s="41"/>
      <c r="J1523" s="41"/>
      <c r="L1523" s="42"/>
      <c r="N1523" s="42"/>
      <c r="O1523" s="42"/>
      <c r="T1523" s="44"/>
      <c r="U1523" s="41"/>
      <c r="X1523" s="140"/>
      <c r="Y1523" s="159"/>
    </row>
    <row r="1524" spans="6:25" s="43" customFormat="1" x14ac:dyDescent="0.25">
      <c r="F1524" s="41"/>
      <c r="G1524" s="41"/>
      <c r="H1524" s="40"/>
      <c r="I1524" s="41"/>
      <c r="J1524" s="41"/>
      <c r="L1524" s="42"/>
      <c r="N1524" s="42"/>
      <c r="O1524" s="42"/>
      <c r="T1524" s="44"/>
      <c r="U1524" s="41"/>
      <c r="X1524" s="140"/>
      <c r="Y1524" s="159"/>
    </row>
    <row r="1525" spans="6:25" s="43" customFormat="1" x14ac:dyDescent="0.25">
      <c r="F1525" s="41"/>
      <c r="G1525" s="41"/>
      <c r="H1525" s="40"/>
      <c r="I1525" s="41"/>
      <c r="J1525" s="41"/>
      <c r="L1525" s="42"/>
      <c r="N1525" s="42"/>
      <c r="O1525" s="42"/>
      <c r="T1525" s="44"/>
      <c r="U1525" s="41"/>
      <c r="X1525" s="140"/>
      <c r="Y1525" s="159"/>
    </row>
    <row r="1526" spans="6:25" s="43" customFormat="1" x14ac:dyDescent="0.25">
      <c r="F1526" s="41"/>
      <c r="G1526" s="41"/>
      <c r="H1526" s="40"/>
      <c r="I1526" s="41"/>
      <c r="J1526" s="41"/>
      <c r="L1526" s="42"/>
      <c r="N1526" s="42"/>
      <c r="O1526" s="42"/>
      <c r="T1526" s="44"/>
      <c r="U1526" s="41"/>
      <c r="X1526" s="140"/>
      <c r="Y1526" s="159"/>
    </row>
    <row r="1527" spans="6:25" s="43" customFormat="1" x14ac:dyDescent="0.25">
      <c r="F1527" s="41"/>
      <c r="G1527" s="41"/>
      <c r="H1527" s="40"/>
      <c r="I1527" s="41"/>
      <c r="J1527" s="41"/>
      <c r="L1527" s="42"/>
      <c r="N1527" s="42"/>
      <c r="O1527" s="42"/>
      <c r="T1527" s="44"/>
      <c r="U1527" s="41"/>
      <c r="X1527" s="140"/>
      <c r="Y1527" s="159"/>
    </row>
    <row r="1528" spans="6:25" s="43" customFormat="1" x14ac:dyDescent="0.25">
      <c r="F1528" s="41"/>
      <c r="G1528" s="41"/>
      <c r="H1528" s="40"/>
      <c r="I1528" s="41"/>
      <c r="J1528" s="41"/>
      <c r="L1528" s="42"/>
      <c r="N1528" s="42"/>
      <c r="O1528" s="42"/>
      <c r="T1528" s="44"/>
      <c r="U1528" s="41"/>
      <c r="X1528" s="140"/>
      <c r="Y1528" s="159"/>
    </row>
    <row r="1529" spans="6:25" s="43" customFormat="1" x14ac:dyDescent="0.25">
      <c r="F1529" s="41"/>
      <c r="G1529" s="41"/>
      <c r="H1529" s="40"/>
      <c r="I1529" s="41"/>
      <c r="J1529" s="41"/>
      <c r="L1529" s="42"/>
      <c r="N1529" s="42"/>
      <c r="O1529" s="42"/>
      <c r="T1529" s="44"/>
      <c r="U1529" s="41"/>
      <c r="X1529" s="140"/>
      <c r="Y1529" s="159"/>
    </row>
    <row r="1530" spans="6:25" s="43" customFormat="1" x14ac:dyDescent="0.25">
      <c r="F1530" s="41"/>
      <c r="G1530" s="41"/>
      <c r="H1530" s="40"/>
      <c r="I1530" s="41"/>
      <c r="J1530" s="41"/>
      <c r="L1530" s="42"/>
      <c r="N1530" s="42"/>
      <c r="O1530" s="42"/>
      <c r="T1530" s="44"/>
      <c r="U1530" s="41"/>
      <c r="X1530" s="140"/>
      <c r="Y1530" s="159"/>
    </row>
    <row r="1531" spans="6:25" s="43" customFormat="1" x14ac:dyDescent="0.25">
      <c r="F1531" s="41"/>
      <c r="G1531" s="41"/>
      <c r="H1531" s="40"/>
      <c r="I1531" s="41"/>
      <c r="J1531" s="41"/>
      <c r="L1531" s="42"/>
      <c r="N1531" s="42"/>
      <c r="O1531" s="42"/>
      <c r="T1531" s="44"/>
      <c r="U1531" s="41"/>
      <c r="X1531" s="140"/>
      <c r="Y1531" s="159"/>
    </row>
    <row r="1532" spans="6:25" s="43" customFormat="1" x14ac:dyDescent="0.25">
      <c r="F1532" s="41"/>
      <c r="G1532" s="41"/>
      <c r="H1532" s="40"/>
      <c r="I1532" s="41"/>
      <c r="J1532" s="41"/>
      <c r="L1532" s="42"/>
      <c r="N1532" s="42"/>
      <c r="O1532" s="42"/>
      <c r="T1532" s="44"/>
      <c r="U1532" s="41"/>
      <c r="X1532" s="140"/>
      <c r="Y1532" s="159"/>
    </row>
    <row r="1533" spans="6:25" s="43" customFormat="1" x14ac:dyDescent="0.25">
      <c r="F1533" s="41"/>
      <c r="G1533" s="41"/>
      <c r="H1533" s="40"/>
      <c r="I1533" s="41"/>
      <c r="J1533" s="41"/>
      <c r="L1533" s="42"/>
      <c r="N1533" s="42"/>
      <c r="O1533" s="42"/>
      <c r="T1533" s="44"/>
      <c r="U1533" s="41"/>
      <c r="X1533" s="140"/>
      <c r="Y1533" s="159"/>
    </row>
    <row r="1534" spans="6:25" s="43" customFormat="1" x14ac:dyDescent="0.25">
      <c r="F1534" s="41"/>
      <c r="G1534" s="41"/>
      <c r="H1534" s="40"/>
      <c r="I1534" s="41"/>
      <c r="J1534" s="41"/>
      <c r="L1534" s="42"/>
      <c r="N1534" s="42"/>
      <c r="O1534" s="42"/>
      <c r="T1534" s="44"/>
      <c r="U1534" s="41"/>
      <c r="X1534" s="140"/>
      <c r="Y1534" s="159"/>
    </row>
    <row r="1535" spans="6:25" s="43" customFormat="1" x14ac:dyDescent="0.25">
      <c r="F1535" s="41"/>
      <c r="G1535" s="41"/>
      <c r="H1535" s="40"/>
      <c r="I1535" s="41"/>
      <c r="J1535" s="41"/>
      <c r="L1535" s="42"/>
      <c r="N1535" s="42"/>
      <c r="O1535" s="42"/>
      <c r="T1535" s="44"/>
      <c r="U1535" s="41"/>
      <c r="X1535" s="140"/>
      <c r="Y1535" s="159"/>
    </row>
    <row r="1536" spans="6:25" s="43" customFormat="1" x14ac:dyDescent="0.25">
      <c r="F1536" s="41"/>
      <c r="G1536" s="41"/>
      <c r="H1536" s="40"/>
      <c r="I1536" s="41"/>
      <c r="J1536" s="41"/>
      <c r="L1536" s="42"/>
      <c r="N1536" s="42"/>
      <c r="O1536" s="42"/>
      <c r="T1536" s="44"/>
      <c r="U1536" s="41"/>
      <c r="X1536" s="140"/>
      <c r="Y1536" s="159"/>
    </row>
    <row r="1537" spans="6:25" s="43" customFormat="1" x14ac:dyDescent="0.25">
      <c r="F1537" s="41"/>
      <c r="G1537" s="41"/>
      <c r="H1537" s="40"/>
      <c r="I1537" s="41"/>
      <c r="J1537" s="41"/>
      <c r="L1537" s="42"/>
      <c r="N1537" s="42"/>
      <c r="O1537" s="42"/>
      <c r="T1537" s="44"/>
      <c r="U1537" s="41"/>
      <c r="X1537" s="140"/>
      <c r="Y1537" s="159"/>
    </row>
    <row r="1538" spans="6:25" s="43" customFormat="1" x14ac:dyDescent="0.25">
      <c r="F1538" s="41"/>
      <c r="G1538" s="41"/>
      <c r="H1538" s="40"/>
      <c r="I1538" s="41"/>
      <c r="J1538" s="41"/>
      <c r="L1538" s="42"/>
      <c r="N1538" s="42"/>
      <c r="O1538" s="42"/>
      <c r="T1538" s="44"/>
      <c r="U1538" s="41"/>
      <c r="X1538" s="140"/>
      <c r="Y1538" s="159"/>
    </row>
    <row r="1539" spans="6:25" s="43" customFormat="1" x14ac:dyDescent="0.25">
      <c r="F1539" s="41"/>
      <c r="G1539" s="41"/>
      <c r="H1539" s="40"/>
      <c r="I1539" s="41"/>
      <c r="J1539" s="41"/>
      <c r="L1539" s="42"/>
      <c r="N1539" s="42"/>
      <c r="O1539" s="42"/>
      <c r="T1539" s="44"/>
      <c r="U1539" s="41"/>
      <c r="X1539" s="140"/>
      <c r="Y1539" s="159"/>
    </row>
    <row r="1540" spans="6:25" s="43" customFormat="1" x14ac:dyDescent="0.25">
      <c r="F1540" s="41"/>
      <c r="G1540" s="41"/>
      <c r="H1540" s="40"/>
      <c r="I1540" s="41"/>
      <c r="J1540" s="41"/>
      <c r="L1540" s="42"/>
      <c r="N1540" s="42"/>
      <c r="O1540" s="42"/>
      <c r="T1540" s="44"/>
      <c r="U1540" s="41"/>
      <c r="X1540" s="140"/>
      <c r="Y1540" s="159"/>
    </row>
    <row r="1541" spans="6:25" s="43" customFormat="1" x14ac:dyDescent="0.25">
      <c r="F1541" s="41"/>
      <c r="G1541" s="41"/>
      <c r="H1541" s="40"/>
      <c r="I1541" s="41"/>
      <c r="J1541" s="41"/>
      <c r="L1541" s="42"/>
      <c r="N1541" s="42"/>
      <c r="O1541" s="42"/>
      <c r="T1541" s="44"/>
      <c r="U1541" s="41"/>
      <c r="X1541" s="140"/>
      <c r="Y1541" s="159"/>
    </row>
    <row r="1542" spans="6:25" s="43" customFormat="1" x14ac:dyDescent="0.25">
      <c r="F1542" s="41"/>
      <c r="G1542" s="41"/>
      <c r="H1542" s="40"/>
      <c r="I1542" s="41"/>
      <c r="J1542" s="41"/>
      <c r="L1542" s="42"/>
      <c r="N1542" s="42"/>
      <c r="O1542" s="42"/>
      <c r="T1542" s="44"/>
      <c r="U1542" s="41"/>
      <c r="X1542" s="140"/>
      <c r="Y1542" s="159"/>
    </row>
    <row r="1543" spans="6:25" s="43" customFormat="1" x14ac:dyDescent="0.25">
      <c r="F1543" s="41"/>
      <c r="G1543" s="41"/>
      <c r="H1543" s="40"/>
      <c r="I1543" s="41"/>
      <c r="J1543" s="41"/>
      <c r="L1543" s="42"/>
      <c r="N1543" s="42"/>
      <c r="O1543" s="42"/>
      <c r="T1543" s="44"/>
      <c r="U1543" s="41"/>
      <c r="X1543" s="140"/>
      <c r="Y1543" s="159"/>
    </row>
    <row r="1544" spans="6:25" s="43" customFormat="1" x14ac:dyDescent="0.25">
      <c r="F1544" s="41"/>
      <c r="G1544" s="41"/>
      <c r="H1544" s="40"/>
      <c r="I1544" s="41"/>
      <c r="J1544" s="41"/>
      <c r="L1544" s="42"/>
      <c r="N1544" s="42"/>
      <c r="O1544" s="42"/>
      <c r="T1544" s="44"/>
      <c r="U1544" s="41"/>
      <c r="X1544" s="140"/>
      <c r="Y1544" s="159"/>
    </row>
    <row r="1545" spans="6:25" s="43" customFormat="1" x14ac:dyDescent="0.25">
      <c r="F1545" s="41"/>
      <c r="G1545" s="41"/>
      <c r="H1545" s="40"/>
      <c r="I1545" s="41"/>
      <c r="J1545" s="41"/>
      <c r="L1545" s="42"/>
      <c r="N1545" s="42"/>
      <c r="O1545" s="42"/>
      <c r="T1545" s="44"/>
      <c r="U1545" s="41"/>
      <c r="X1545" s="140"/>
      <c r="Y1545" s="159"/>
    </row>
    <row r="1546" spans="6:25" s="43" customFormat="1" x14ac:dyDescent="0.25">
      <c r="F1546" s="41"/>
      <c r="G1546" s="41"/>
      <c r="H1546" s="40"/>
      <c r="I1546" s="41"/>
      <c r="J1546" s="41"/>
      <c r="L1546" s="42"/>
      <c r="N1546" s="42"/>
      <c r="O1546" s="42"/>
      <c r="T1546" s="44"/>
      <c r="U1546" s="41"/>
      <c r="X1546" s="140"/>
      <c r="Y1546" s="159"/>
    </row>
    <row r="1547" spans="6:25" s="43" customFormat="1" x14ac:dyDescent="0.25">
      <c r="F1547" s="41"/>
      <c r="G1547" s="41"/>
      <c r="H1547" s="40"/>
      <c r="I1547" s="41"/>
      <c r="J1547" s="41"/>
      <c r="L1547" s="42"/>
      <c r="N1547" s="42"/>
      <c r="O1547" s="42"/>
      <c r="T1547" s="44"/>
      <c r="U1547" s="41"/>
      <c r="X1547" s="140"/>
      <c r="Y1547" s="159"/>
    </row>
    <row r="1548" spans="6:25" s="43" customFormat="1" x14ac:dyDescent="0.25">
      <c r="F1548" s="41"/>
      <c r="G1548" s="41"/>
      <c r="H1548" s="40"/>
      <c r="I1548" s="41"/>
      <c r="J1548" s="41"/>
      <c r="L1548" s="42"/>
      <c r="N1548" s="42"/>
      <c r="O1548" s="42"/>
      <c r="T1548" s="44"/>
      <c r="U1548" s="41"/>
      <c r="X1548" s="140"/>
      <c r="Y1548" s="159"/>
    </row>
    <row r="1549" spans="6:25" s="43" customFormat="1" x14ac:dyDescent="0.25">
      <c r="F1549" s="41"/>
      <c r="G1549" s="41"/>
      <c r="H1549" s="40"/>
      <c r="I1549" s="41"/>
      <c r="J1549" s="41"/>
      <c r="L1549" s="42"/>
      <c r="N1549" s="42"/>
      <c r="O1549" s="42"/>
      <c r="T1549" s="44"/>
      <c r="U1549" s="41"/>
      <c r="X1549" s="140"/>
      <c r="Y1549" s="159"/>
    </row>
    <row r="1550" spans="6:25" s="43" customFormat="1" x14ac:dyDescent="0.25">
      <c r="F1550" s="41"/>
      <c r="G1550" s="41"/>
      <c r="H1550" s="40"/>
      <c r="I1550" s="41"/>
      <c r="J1550" s="41"/>
      <c r="L1550" s="42"/>
      <c r="N1550" s="42"/>
      <c r="O1550" s="42"/>
      <c r="T1550" s="44"/>
      <c r="U1550" s="41"/>
      <c r="X1550" s="140"/>
      <c r="Y1550" s="159"/>
    </row>
    <row r="1551" spans="6:25" s="43" customFormat="1" x14ac:dyDescent="0.25">
      <c r="F1551" s="41"/>
      <c r="G1551" s="41"/>
      <c r="H1551" s="40"/>
      <c r="I1551" s="41"/>
      <c r="J1551" s="41"/>
      <c r="L1551" s="42"/>
      <c r="N1551" s="42"/>
      <c r="O1551" s="42"/>
      <c r="T1551" s="44"/>
      <c r="U1551" s="41"/>
      <c r="X1551" s="140"/>
      <c r="Y1551" s="159"/>
    </row>
    <row r="1552" spans="6:25" s="43" customFormat="1" x14ac:dyDescent="0.25">
      <c r="F1552" s="41"/>
      <c r="G1552" s="41"/>
      <c r="H1552" s="40"/>
      <c r="I1552" s="41"/>
      <c r="J1552" s="41"/>
      <c r="L1552" s="42"/>
      <c r="N1552" s="42"/>
      <c r="O1552" s="42"/>
      <c r="T1552" s="44"/>
      <c r="U1552" s="41"/>
      <c r="X1552" s="140"/>
      <c r="Y1552" s="159"/>
    </row>
    <row r="1553" spans="6:25" s="43" customFormat="1" x14ac:dyDescent="0.25">
      <c r="F1553" s="41"/>
      <c r="G1553" s="41"/>
      <c r="H1553" s="40"/>
      <c r="I1553" s="41"/>
      <c r="J1553" s="41"/>
      <c r="L1553" s="42"/>
      <c r="N1553" s="42"/>
      <c r="O1553" s="42"/>
      <c r="T1553" s="44"/>
      <c r="U1553" s="41"/>
      <c r="X1553" s="140"/>
      <c r="Y1553" s="159"/>
    </row>
    <row r="1554" spans="6:25" s="43" customFormat="1" x14ac:dyDescent="0.25">
      <c r="F1554" s="41"/>
      <c r="G1554" s="41"/>
      <c r="H1554" s="40"/>
      <c r="I1554" s="41"/>
      <c r="J1554" s="41"/>
      <c r="L1554" s="42"/>
      <c r="N1554" s="42"/>
      <c r="O1554" s="42"/>
      <c r="T1554" s="44"/>
      <c r="U1554" s="41"/>
      <c r="X1554" s="140"/>
      <c r="Y1554" s="159"/>
    </row>
    <row r="1555" spans="6:25" s="43" customFormat="1" x14ac:dyDescent="0.25">
      <c r="F1555" s="41"/>
      <c r="G1555" s="41"/>
      <c r="H1555" s="40"/>
      <c r="I1555" s="41"/>
      <c r="J1555" s="41"/>
      <c r="L1555" s="42"/>
      <c r="N1555" s="42"/>
      <c r="O1555" s="42"/>
      <c r="T1555" s="44"/>
      <c r="U1555" s="41"/>
      <c r="X1555" s="140"/>
      <c r="Y1555" s="159"/>
    </row>
    <row r="1556" spans="6:25" s="43" customFormat="1" x14ac:dyDescent="0.25">
      <c r="F1556" s="41"/>
      <c r="G1556" s="41"/>
      <c r="H1556" s="40"/>
      <c r="I1556" s="41"/>
      <c r="J1556" s="41"/>
      <c r="L1556" s="42"/>
      <c r="N1556" s="42"/>
      <c r="O1556" s="42"/>
      <c r="T1556" s="44"/>
      <c r="U1556" s="41"/>
      <c r="X1556" s="140"/>
      <c r="Y1556" s="159"/>
    </row>
    <row r="1557" spans="6:25" s="43" customFormat="1" x14ac:dyDescent="0.25">
      <c r="F1557" s="41"/>
      <c r="G1557" s="41"/>
      <c r="H1557" s="40"/>
      <c r="I1557" s="41"/>
      <c r="J1557" s="41"/>
      <c r="L1557" s="42"/>
      <c r="N1557" s="42"/>
      <c r="O1557" s="42"/>
      <c r="T1557" s="44"/>
      <c r="U1557" s="41"/>
      <c r="X1557" s="140"/>
      <c r="Y1557" s="159"/>
    </row>
    <row r="1558" spans="6:25" s="43" customFormat="1" x14ac:dyDescent="0.25">
      <c r="F1558" s="41"/>
      <c r="G1558" s="41"/>
      <c r="H1558" s="40"/>
      <c r="I1558" s="41"/>
      <c r="J1558" s="41"/>
      <c r="L1558" s="42"/>
      <c r="N1558" s="42"/>
      <c r="O1558" s="42"/>
      <c r="T1558" s="44"/>
      <c r="U1558" s="41"/>
      <c r="X1558" s="140"/>
      <c r="Y1558" s="159"/>
    </row>
    <row r="1559" spans="6:25" s="43" customFormat="1" x14ac:dyDescent="0.25">
      <c r="F1559" s="41"/>
      <c r="G1559" s="41"/>
      <c r="H1559" s="40"/>
      <c r="I1559" s="41"/>
      <c r="J1559" s="41"/>
      <c r="L1559" s="42"/>
      <c r="N1559" s="42"/>
      <c r="O1559" s="42"/>
      <c r="T1559" s="44"/>
      <c r="U1559" s="41"/>
      <c r="X1559" s="140"/>
      <c r="Y1559" s="159"/>
    </row>
    <row r="1560" spans="6:25" s="43" customFormat="1" x14ac:dyDescent="0.25">
      <c r="F1560" s="41"/>
      <c r="G1560" s="41"/>
      <c r="H1560" s="40"/>
      <c r="I1560" s="41"/>
      <c r="J1560" s="41"/>
      <c r="L1560" s="42"/>
      <c r="N1560" s="42"/>
      <c r="O1560" s="42"/>
      <c r="T1560" s="44"/>
      <c r="U1560" s="41"/>
      <c r="X1560" s="140"/>
      <c r="Y1560" s="159"/>
    </row>
    <row r="1561" spans="6:25" s="43" customFormat="1" x14ac:dyDescent="0.25">
      <c r="F1561" s="41"/>
      <c r="G1561" s="41"/>
      <c r="H1561" s="40"/>
      <c r="I1561" s="41"/>
      <c r="J1561" s="41"/>
      <c r="L1561" s="42"/>
      <c r="N1561" s="42"/>
      <c r="O1561" s="42"/>
      <c r="T1561" s="44"/>
      <c r="U1561" s="41"/>
      <c r="X1561" s="140"/>
      <c r="Y1561" s="159"/>
    </row>
    <row r="1562" spans="6:25" s="43" customFormat="1" x14ac:dyDescent="0.25">
      <c r="F1562" s="41"/>
      <c r="G1562" s="41"/>
      <c r="H1562" s="40"/>
      <c r="I1562" s="41"/>
      <c r="J1562" s="41"/>
      <c r="L1562" s="42"/>
      <c r="N1562" s="42"/>
      <c r="O1562" s="42"/>
      <c r="T1562" s="44"/>
      <c r="U1562" s="41"/>
      <c r="X1562" s="140"/>
      <c r="Y1562" s="159"/>
    </row>
    <row r="1563" spans="6:25" s="43" customFormat="1" x14ac:dyDescent="0.25">
      <c r="F1563" s="41"/>
      <c r="G1563" s="41"/>
      <c r="H1563" s="40"/>
      <c r="I1563" s="41"/>
      <c r="J1563" s="41"/>
      <c r="L1563" s="42"/>
      <c r="N1563" s="42"/>
      <c r="O1563" s="42"/>
      <c r="T1563" s="44"/>
      <c r="U1563" s="41"/>
      <c r="X1563" s="140"/>
      <c r="Y1563" s="159"/>
    </row>
    <row r="1564" spans="6:25" s="43" customFormat="1" x14ac:dyDescent="0.25">
      <c r="F1564" s="41"/>
      <c r="G1564" s="41"/>
      <c r="H1564" s="40"/>
      <c r="I1564" s="41"/>
      <c r="J1564" s="41"/>
      <c r="L1564" s="42"/>
      <c r="N1564" s="42"/>
      <c r="O1564" s="42"/>
      <c r="T1564" s="44"/>
      <c r="U1564" s="41"/>
      <c r="X1564" s="140"/>
      <c r="Y1564" s="159"/>
    </row>
    <row r="1565" spans="6:25" s="43" customFormat="1" x14ac:dyDescent="0.25">
      <c r="F1565" s="41"/>
      <c r="G1565" s="41"/>
      <c r="H1565" s="40"/>
      <c r="I1565" s="41"/>
      <c r="J1565" s="41"/>
      <c r="L1565" s="42"/>
      <c r="N1565" s="42"/>
      <c r="O1565" s="42"/>
      <c r="T1565" s="44"/>
      <c r="U1565" s="41"/>
      <c r="X1565" s="140"/>
      <c r="Y1565" s="159"/>
    </row>
    <row r="1566" spans="6:25" s="43" customFormat="1" x14ac:dyDescent="0.25">
      <c r="F1566" s="41"/>
      <c r="G1566" s="41"/>
      <c r="H1566" s="40"/>
      <c r="I1566" s="41"/>
      <c r="J1566" s="41"/>
      <c r="L1566" s="42"/>
      <c r="N1566" s="42"/>
      <c r="O1566" s="42"/>
      <c r="T1566" s="44"/>
      <c r="U1566" s="41"/>
      <c r="X1566" s="140"/>
      <c r="Y1566" s="159"/>
    </row>
    <row r="1567" spans="6:25" s="43" customFormat="1" x14ac:dyDescent="0.25">
      <c r="F1567" s="41"/>
      <c r="G1567" s="41"/>
      <c r="H1567" s="40"/>
      <c r="I1567" s="41"/>
      <c r="J1567" s="41"/>
      <c r="L1567" s="42"/>
      <c r="N1567" s="42"/>
      <c r="O1567" s="42"/>
      <c r="T1567" s="44"/>
      <c r="U1567" s="41"/>
      <c r="X1567" s="140"/>
      <c r="Y1567" s="159"/>
    </row>
    <row r="1568" spans="6:25" s="43" customFormat="1" x14ac:dyDescent="0.25">
      <c r="F1568" s="41"/>
      <c r="G1568" s="41"/>
      <c r="H1568" s="40"/>
      <c r="I1568" s="41"/>
      <c r="J1568" s="41"/>
      <c r="L1568" s="42"/>
      <c r="N1568" s="42"/>
      <c r="O1568" s="42"/>
      <c r="T1568" s="44"/>
      <c r="U1568" s="41"/>
      <c r="X1568" s="140"/>
      <c r="Y1568" s="159"/>
    </row>
    <row r="1569" spans="6:25" s="43" customFormat="1" x14ac:dyDescent="0.25">
      <c r="F1569" s="41"/>
      <c r="G1569" s="41"/>
      <c r="H1569" s="40"/>
      <c r="I1569" s="41"/>
      <c r="J1569" s="41"/>
      <c r="L1569" s="42"/>
      <c r="N1569" s="42"/>
      <c r="O1569" s="42"/>
      <c r="T1569" s="44"/>
      <c r="U1569" s="41"/>
      <c r="X1569" s="140"/>
      <c r="Y1569" s="159"/>
    </row>
    <row r="1570" spans="6:25" s="43" customFormat="1" x14ac:dyDescent="0.25">
      <c r="F1570" s="41"/>
      <c r="G1570" s="41"/>
      <c r="H1570" s="40"/>
      <c r="I1570" s="41"/>
      <c r="J1570" s="41"/>
      <c r="L1570" s="42"/>
      <c r="N1570" s="42"/>
      <c r="O1570" s="42"/>
      <c r="T1570" s="44"/>
      <c r="U1570" s="41"/>
      <c r="X1570" s="140"/>
      <c r="Y1570" s="159"/>
    </row>
    <row r="1571" spans="6:25" s="43" customFormat="1" x14ac:dyDescent="0.25">
      <c r="F1571" s="41"/>
      <c r="G1571" s="41"/>
      <c r="H1571" s="40"/>
      <c r="I1571" s="41"/>
      <c r="J1571" s="41"/>
      <c r="L1571" s="42"/>
      <c r="N1571" s="42"/>
      <c r="O1571" s="42"/>
      <c r="T1571" s="44"/>
      <c r="U1571" s="41"/>
      <c r="X1571" s="140"/>
      <c r="Y1571" s="159"/>
    </row>
    <row r="1572" spans="6:25" s="43" customFormat="1" x14ac:dyDescent="0.25">
      <c r="F1572" s="41"/>
      <c r="G1572" s="41"/>
      <c r="H1572" s="40"/>
      <c r="I1572" s="41"/>
      <c r="J1572" s="41"/>
      <c r="L1572" s="42"/>
      <c r="N1572" s="42"/>
      <c r="O1572" s="42"/>
      <c r="T1572" s="44"/>
      <c r="U1572" s="41"/>
      <c r="X1572" s="140"/>
      <c r="Y1572" s="159"/>
    </row>
    <row r="1573" spans="6:25" s="43" customFormat="1" x14ac:dyDescent="0.25">
      <c r="F1573" s="41"/>
      <c r="G1573" s="41"/>
      <c r="H1573" s="40"/>
      <c r="I1573" s="41"/>
      <c r="J1573" s="41"/>
      <c r="L1573" s="42"/>
      <c r="N1573" s="42"/>
      <c r="O1573" s="42"/>
      <c r="T1573" s="44"/>
      <c r="U1573" s="41"/>
      <c r="X1573" s="140"/>
      <c r="Y1573" s="159"/>
    </row>
    <row r="1574" spans="6:25" s="43" customFormat="1" x14ac:dyDescent="0.25">
      <c r="F1574" s="41"/>
      <c r="G1574" s="41"/>
      <c r="H1574" s="40"/>
      <c r="I1574" s="41"/>
      <c r="J1574" s="41"/>
      <c r="L1574" s="42"/>
      <c r="N1574" s="42"/>
      <c r="O1574" s="42"/>
      <c r="T1574" s="44"/>
      <c r="U1574" s="41"/>
      <c r="X1574" s="140"/>
      <c r="Y1574" s="159"/>
    </row>
    <row r="1575" spans="6:25" s="43" customFormat="1" x14ac:dyDescent="0.25">
      <c r="F1575" s="41"/>
      <c r="G1575" s="41"/>
      <c r="H1575" s="40"/>
      <c r="I1575" s="41"/>
      <c r="J1575" s="41"/>
      <c r="L1575" s="42"/>
      <c r="N1575" s="42"/>
      <c r="O1575" s="42"/>
      <c r="T1575" s="44"/>
      <c r="U1575" s="41"/>
      <c r="X1575" s="140"/>
      <c r="Y1575" s="159"/>
    </row>
    <row r="1576" spans="6:25" s="43" customFormat="1" x14ac:dyDescent="0.25">
      <c r="F1576" s="41"/>
      <c r="G1576" s="41"/>
      <c r="H1576" s="40"/>
      <c r="I1576" s="41"/>
      <c r="J1576" s="41"/>
      <c r="L1576" s="42"/>
      <c r="N1576" s="42"/>
      <c r="O1576" s="42"/>
      <c r="T1576" s="44"/>
      <c r="U1576" s="41"/>
      <c r="X1576" s="140"/>
      <c r="Y1576" s="159"/>
    </row>
    <row r="1577" spans="6:25" s="43" customFormat="1" x14ac:dyDescent="0.25">
      <c r="F1577" s="41"/>
      <c r="G1577" s="41"/>
      <c r="H1577" s="40"/>
      <c r="I1577" s="41"/>
      <c r="J1577" s="41"/>
      <c r="L1577" s="42"/>
      <c r="N1577" s="42"/>
      <c r="O1577" s="42"/>
      <c r="T1577" s="44"/>
      <c r="U1577" s="41"/>
      <c r="X1577" s="140"/>
      <c r="Y1577" s="159"/>
    </row>
    <row r="1578" spans="6:25" s="43" customFormat="1" x14ac:dyDescent="0.25">
      <c r="F1578" s="41"/>
      <c r="G1578" s="41"/>
      <c r="H1578" s="40"/>
      <c r="I1578" s="41"/>
      <c r="J1578" s="41"/>
      <c r="L1578" s="42"/>
      <c r="N1578" s="42"/>
      <c r="O1578" s="42"/>
      <c r="T1578" s="44"/>
      <c r="U1578" s="41"/>
      <c r="X1578" s="140"/>
      <c r="Y1578" s="159"/>
    </row>
    <row r="1579" spans="6:25" s="43" customFormat="1" x14ac:dyDescent="0.25">
      <c r="F1579" s="41"/>
      <c r="G1579" s="41"/>
      <c r="H1579" s="40"/>
      <c r="I1579" s="41"/>
      <c r="J1579" s="41"/>
      <c r="L1579" s="42"/>
      <c r="N1579" s="42"/>
      <c r="O1579" s="42"/>
      <c r="T1579" s="44"/>
      <c r="U1579" s="41"/>
      <c r="X1579" s="140"/>
      <c r="Y1579" s="159"/>
    </row>
    <row r="1580" spans="6:25" s="43" customFormat="1" x14ac:dyDescent="0.25">
      <c r="F1580" s="41"/>
      <c r="G1580" s="41"/>
      <c r="H1580" s="40"/>
      <c r="I1580" s="41"/>
      <c r="J1580" s="41"/>
      <c r="L1580" s="42"/>
      <c r="N1580" s="42"/>
      <c r="O1580" s="42"/>
      <c r="T1580" s="44"/>
      <c r="U1580" s="41"/>
      <c r="X1580" s="140"/>
      <c r="Y1580" s="159"/>
    </row>
    <row r="1581" spans="6:25" s="43" customFormat="1" x14ac:dyDescent="0.25">
      <c r="F1581" s="41"/>
      <c r="G1581" s="41"/>
      <c r="H1581" s="40"/>
      <c r="I1581" s="41"/>
      <c r="J1581" s="41"/>
      <c r="L1581" s="42"/>
      <c r="N1581" s="42"/>
      <c r="O1581" s="42"/>
      <c r="T1581" s="44"/>
      <c r="U1581" s="41"/>
      <c r="X1581" s="140"/>
      <c r="Y1581" s="159"/>
    </row>
    <row r="1582" spans="6:25" s="43" customFormat="1" x14ac:dyDescent="0.25">
      <c r="F1582" s="41"/>
      <c r="G1582" s="41"/>
      <c r="H1582" s="40"/>
      <c r="I1582" s="41"/>
      <c r="J1582" s="41"/>
      <c r="L1582" s="42"/>
      <c r="N1582" s="42"/>
      <c r="O1582" s="42"/>
      <c r="T1582" s="44"/>
      <c r="U1582" s="41"/>
      <c r="X1582" s="140"/>
      <c r="Y1582" s="159"/>
    </row>
    <row r="1583" spans="6:25" s="43" customFormat="1" x14ac:dyDescent="0.25">
      <c r="F1583" s="41"/>
      <c r="G1583" s="41"/>
      <c r="H1583" s="40"/>
      <c r="I1583" s="41"/>
      <c r="J1583" s="41"/>
      <c r="L1583" s="42"/>
      <c r="N1583" s="42"/>
      <c r="O1583" s="42"/>
      <c r="T1583" s="44"/>
      <c r="U1583" s="41"/>
      <c r="X1583" s="140"/>
      <c r="Y1583" s="159"/>
    </row>
    <row r="1584" spans="6:25" s="43" customFormat="1" x14ac:dyDescent="0.25">
      <c r="F1584" s="41"/>
      <c r="G1584" s="41"/>
      <c r="H1584" s="40"/>
      <c r="I1584" s="41"/>
      <c r="J1584" s="41"/>
      <c r="L1584" s="42"/>
      <c r="N1584" s="42"/>
      <c r="O1584" s="42"/>
      <c r="T1584" s="44"/>
      <c r="U1584" s="41"/>
      <c r="X1584" s="140"/>
      <c r="Y1584" s="159"/>
    </row>
    <row r="1585" spans="6:25" s="43" customFormat="1" x14ac:dyDescent="0.25">
      <c r="F1585" s="41"/>
      <c r="G1585" s="41"/>
      <c r="H1585" s="40"/>
      <c r="I1585" s="41"/>
      <c r="J1585" s="41"/>
      <c r="L1585" s="42"/>
      <c r="N1585" s="42"/>
      <c r="O1585" s="42"/>
      <c r="T1585" s="44"/>
      <c r="U1585" s="41"/>
      <c r="X1585" s="140"/>
      <c r="Y1585" s="159"/>
    </row>
    <row r="1586" spans="6:25" s="43" customFormat="1" x14ac:dyDescent="0.25">
      <c r="F1586" s="41"/>
      <c r="G1586" s="41"/>
      <c r="H1586" s="40"/>
      <c r="I1586" s="41"/>
      <c r="J1586" s="41"/>
      <c r="L1586" s="42"/>
      <c r="N1586" s="42"/>
      <c r="O1586" s="42"/>
      <c r="T1586" s="44"/>
      <c r="U1586" s="41"/>
      <c r="X1586" s="140"/>
      <c r="Y1586" s="159"/>
    </row>
    <row r="1587" spans="6:25" s="43" customFormat="1" x14ac:dyDescent="0.25">
      <c r="F1587" s="41"/>
      <c r="G1587" s="41"/>
      <c r="H1587" s="40"/>
      <c r="I1587" s="41"/>
      <c r="J1587" s="41"/>
      <c r="L1587" s="42"/>
      <c r="N1587" s="42"/>
      <c r="O1587" s="42"/>
      <c r="T1587" s="44"/>
      <c r="U1587" s="41"/>
      <c r="X1587" s="140"/>
      <c r="Y1587" s="159"/>
    </row>
    <row r="1588" spans="6:25" s="43" customFormat="1" x14ac:dyDescent="0.25">
      <c r="F1588" s="41"/>
      <c r="G1588" s="41"/>
      <c r="H1588" s="40"/>
      <c r="I1588" s="41"/>
      <c r="J1588" s="41"/>
      <c r="L1588" s="42"/>
      <c r="N1588" s="42"/>
      <c r="O1588" s="42"/>
      <c r="T1588" s="44"/>
      <c r="U1588" s="41"/>
      <c r="X1588" s="140"/>
      <c r="Y1588" s="159"/>
    </row>
    <row r="1589" spans="6:25" s="43" customFormat="1" x14ac:dyDescent="0.25">
      <c r="F1589" s="41"/>
      <c r="G1589" s="41"/>
      <c r="H1589" s="40"/>
      <c r="I1589" s="41"/>
      <c r="J1589" s="41"/>
      <c r="L1589" s="42"/>
      <c r="N1589" s="42"/>
      <c r="O1589" s="42"/>
      <c r="T1589" s="44"/>
      <c r="U1589" s="41"/>
      <c r="X1589" s="140"/>
      <c r="Y1589" s="159"/>
    </row>
    <row r="1590" spans="6:25" s="43" customFormat="1" x14ac:dyDescent="0.25">
      <c r="F1590" s="41"/>
      <c r="G1590" s="41"/>
      <c r="H1590" s="40"/>
      <c r="I1590" s="41"/>
      <c r="J1590" s="41"/>
      <c r="L1590" s="42"/>
      <c r="N1590" s="42"/>
      <c r="O1590" s="42"/>
      <c r="T1590" s="44"/>
      <c r="U1590" s="41"/>
      <c r="X1590" s="140"/>
      <c r="Y1590" s="159"/>
    </row>
    <row r="1591" spans="6:25" s="43" customFormat="1" x14ac:dyDescent="0.25">
      <c r="F1591" s="41"/>
      <c r="G1591" s="41"/>
      <c r="H1591" s="40"/>
      <c r="I1591" s="41"/>
      <c r="J1591" s="41"/>
      <c r="L1591" s="42"/>
      <c r="N1591" s="42"/>
      <c r="O1591" s="42"/>
      <c r="T1591" s="44"/>
      <c r="U1591" s="41"/>
      <c r="X1591" s="140"/>
      <c r="Y1591" s="159"/>
    </row>
    <row r="1592" spans="6:25" s="43" customFormat="1" x14ac:dyDescent="0.25">
      <c r="F1592" s="41"/>
      <c r="G1592" s="41"/>
      <c r="H1592" s="40"/>
      <c r="I1592" s="41"/>
      <c r="J1592" s="41"/>
      <c r="L1592" s="42"/>
      <c r="N1592" s="42"/>
      <c r="O1592" s="42"/>
      <c r="T1592" s="44"/>
      <c r="U1592" s="41"/>
      <c r="X1592" s="140"/>
      <c r="Y1592" s="159"/>
    </row>
    <row r="1593" spans="6:25" s="43" customFormat="1" x14ac:dyDescent="0.25">
      <c r="F1593" s="41"/>
      <c r="G1593" s="41"/>
      <c r="H1593" s="40"/>
      <c r="I1593" s="41"/>
      <c r="J1593" s="41"/>
      <c r="L1593" s="42"/>
      <c r="N1593" s="42"/>
      <c r="O1593" s="42"/>
      <c r="T1593" s="44"/>
      <c r="U1593" s="41"/>
      <c r="X1593" s="140"/>
      <c r="Y1593" s="159"/>
    </row>
    <row r="1594" spans="6:25" s="43" customFormat="1" x14ac:dyDescent="0.25">
      <c r="F1594" s="41"/>
      <c r="G1594" s="41"/>
      <c r="H1594" s="40"/>
      <c r="I1594" s="41"/>
      <c r="J1594" s="41"/>
      <c r="L1594" s="42"/>
      <c r="N1594" s="42"/>
      <c r="O1594" s="42"/>
      <c r="T1594" s="44"/>
      <c r="U1594" s="41"/>
      <c r="X1594" s="140"/>
      <c r="Y1594" s="159"/>
    </row>
    <row r="1595" spans="6:25" s="43" customFormat="1" x14ac:dyDescent="0.25">
      <c r="F1595" s="41"/>
      <c r="G1595" s="41"/>
      <c r="H1595" s="40"/>
      <c r="I1595" s="41"/>
      <c r="J1595" s="41"/>
      <c r="L1595" s="42"/>
      <c r="N1595" s="42"/>
      <c r="O1595" s="42"/>
      <c r="T1595" s="44"/>
      <c r="U1595" s="41"/>
      <c r="X1595" s="140"/>
      <c r="Y1595" s="159"/>
    </row>
    <row r="1596" spans="6:25" s="43" customFormat="1" x14ac:dyDescent="0.25">
      <c r="F1596" s="41"/>
      <c r="G1596" s="41"/>
      <c r="H1596" s="40"/>
      <c r="I1596" s="41"/>
      <c r="J1596" s="41"/>
      <c r="L1596" s="42"/>
      <c r="N1596" s="42"/>
      <c r="O1596" s="42"/>
      <c r="T1596" s="44"/>
      <c r="U1596" s="41"/>
      <c r="X1596" s="140"/>
      <c r="Y1596" s="159"/>
    </row>
    <row r="1597" spans="6:25" s="43" customFormat="1" x14ac:dyDescent="0.25">
      <c r="F1597" s="41"/>
      <c r="G1597" s="41"/>
      <c r="H1597" s="40"/>
      <c r="I1597" s="41"/>
      <c r="J1597" s="41"/>
      <c r="L1597" s="42"/>
      <c r="N1597" s="42"/>
      <c r="O1597" s="42"/>
      <c r="T1597" s="44"/>
      <c r="U1597" s="41"/>
      <c r="X1597" s="140"/>
      <c r="Y1597" s="159"/>
    </row>
    <row r="1598" spans="6:25" s="43" customFormat="1" x14ac:dyDescent="0.25">
      <c r="F1598" s="41"/>
      <c r="G1598" s="41"/>
      <c r="H1598" s="40"/>
      <c r="I1598" s="41"/>
      <c r="J1598" s="41"/>
      <c r="L1598" s="42"/>
      <c r="N1598" s="42"/>
      <c r="O1598" s="42"/>
      <c r="T1598" s="44"/>
      <c r="U1598" s="41"/>
      <c r="X1598" s="140"/>
      <c r="Y1598" s="159"/>
    </row>
    <row r="1599" spans="6:25" s="43" customFormat="1" x14ac:dyDescent="0.25">
      <c r="F1599" s="41"/>
      <c r="G1599" s="41"/>
      <c r="H1599" s="40"/>
      <c r="I1599" s="41"/>
      <c r="J1599" s="41"/>
      <c r="L1599" s="42"/>
      <c r="N1599" s="42"/>
      <c r="O1599" s="42"/>
      <c r="T1599" s="44"/>
      <c r="U1599" s="41"/>
      <c r="X1599" s="140"/>
      <c r="Y1599" s="159"/>
    </row>
    <row r="1600" spans="6:25" s="43" customFormat="1" x14ac:dyDescent="0.25">
      <c r="F1600" s="41"/>
      <c r="G1600" s="41"/>
      <c r="H1600" s="40"/>
      <c r="I1600" s="41"/>
      <c r="J1600" s="41"/>
      <c r="L1600" s="42"/>
      <c r="N1600" s="42"/>
      <c r="O1600" s="42"/>
      <c r="T1600" s="44"/>
      <c r="U1600" s="41"/>
      <c r="X1600" s="140"/>
      <c r="Y1600" s="159"/>
    </row>
    <row r="1601" spans="6:25" s="43" customFormat="1" x14ac:dyDescent="0.25">
      <c r="F1601" s="41"/>
      <c r="G1601" s="41"/>
      <c r="H1601" s="40"/>
      <c r="I1601" s="41"/>
      <c r="J1601" s="41"/>
      <c r="L1601" s="42"/>
      <c r="N1601" s="42"/>
      <c r="O1601" s="42"/>
      <c r="T1601" s="44"/>
      <c r="U1601" s="41"/>
      <c r="X1601" s="140"/>
      <c r="Y1601" s="159"/>
    </row>
    <row r="1602" spans="6:25" s="43" customFormat="1" x14ac:dyDescent="0.25">
      <c r="F1602" s="41"/>
      <c r="G1602" s="41"/>
      <c r="H1602" s="40"/>
      <c r="I1602" s="41"/>
      <c r="J1602" s="41"/>
      <c r="L1602" s="42"/>
      <c r="N1602" s="42"/>
      <c r="O1602" s="42"/>
      <c r="T1602" s="44"/>
      <c r="U1602" s="41"/>
      <c r="X1602" s="140"/>
      <c r="Y1602" s="159"/>
    </row>
    <row r="1603" spans="6:25" s="43" customFormat="1" x14ac:dyDescent="0.25">
      <c r="F1603" s="41"/>
      <c r="G1603" s="41"/>
      <c r="H1603" s="40"/>
      <c r="I1603" s="41"/>
      <c r="J1603" s="41"/>
      <c r="L1603" s="42"/>
      <c r="N1603" s="42"/>
      <c r="O1603" s="42"/>
      <c r="T1603" s="44"/>
      <c r="U1603" s="41"/>
      <c r="X1603" s="140"/>
      <c r="Y1603" s="159"/>
    </row>
    <row r="1604" spans="6:25" s="43" customFormat="1" x14ac:dyDescent="0.25">
      <c r="F1604" s="41"/>
      <c r="G1604" s="41"/>
      <c r="H1604" s="40"/>
      <c r="I1604" s="41"/>
      <c r="J1604" s="41"/>
      <c r="L1604" s="42"/>
      <c r="N1604" s="42"/>
      <c r="O1604" s="42"/>
      <c r="T1604" s="44"/>
      <c r="U1604" s="41"/>
      <c r="X1604" s="140"/>
      <c r="Y1604" s="159"/>
    </row>
    <row r="1605" spans="6:25" s="43" customFormat="1" x14ac:dyDescent="0.25">
      <c r="F1605" s="41"/>
      <c r="G1605" s="41"/>
      <c r="H1605" s="40"/>
      <c r="I1605" s="41"/>
      <c r="J1605" s="41"/>
      <c r="L1605" s="42"/>
      <c r="N1605" s="42"/>
      <c r="O1605" s="42"/>
      <c r="T1605" s="44"/>
      <c r="U1605" s="41"/>
      <c r="X1605" s="140"/>
      <c r="Y1605" s="159"/>
    </row>
    <row r="1606" spans="6:25" s="43" customFormat="1" x14ac:dyDescent="0.25">
      <c r="F1606" s="41"/>
      <c r="G1606" s="41"/>
      <c r="H1606" s="40"/>
      <c r="I1606" s="41"/>
      <c r="J1606" s="41"/>
      <c r="L1606" s="42"/>
      <c r="N1606" s="42"/>
      <c r="O1606" s="42"/>
      <c r="T1606" s="44"/>
      <c r="U1606" s="41"/>
      <c r="X1606" s="140"/>
      <c r="Y1606" s="159"/>
    </row>
    <row r="1607" spans="6:25" s="43" customFormat="1" x14ac:dyDescent="0.25">
      <c r="F1607" s="41"/>
      <c r="G1607" s="41"/>
      <c r="H1607" s="40"/>
      <c r="I1607" s="41"/>
      <c r="J1607" s="41"/>
      <c r="L1607" s="42"/>
      <c r="N1607" s="42"/>
      <c r="O1607" s="42"/>
      <c r="T1607" s="44"/>
      <c r="U1607" s="41"/>
      <c r="X1607" s="140"/>
      <c r="Y1607" s="159"/>
    </row>
    <row r="1608" spans="6:25" s="43" customFormat="1" x14ac:dyDescent="0.25">
      <c r="F1608" s="41"/>
      <c r="G1608" s="41"/>
      <c r="H1608" s="40"/>
      <c r="I1608" s="41"/>
      <c r="J1608" s="41"/>
      <c r="L1608" s="42"/>
      <c r="N1608" s="42"/>
      <c r="O1608" s="42"/>
      <c r="T1608" s="44"/>
      <c r="U1608" s="41"/>
      <c r="X1608" s="140"/>
      <c r="Y1608" s="159"/>
    </row>
    <row r="1609" spans="6:25" s="43" customFormat="1" x14ac:dyDescent="0.25">
      <c r="F1609" s="41"/>
      <c r="G1609" s="41"/>
      <c r="H1609" s="40"/>
      <c r="I1609" s="41"/>
      <c r="J1609" s="41"/>
      <c r="L1609" s="42"/>
      <c r="N1609" s="42"/>
      <c r="O1609" s="42"/>
      <c r="T1609" s="44"/>
      <c r="U1609" s="41"/>
      <c r="X1609" s="140"/>
      <c r="Y1609" s="159"/>
    </row>
    <row r="1610" spans="6:25" s="43" customFormat="1" x14ac:dyDescent="0.25">
      <c r="F1610" s="41"/>
      <c r="G1610" s="41"/>
      <c r="H1610" s="40"/>
      <c r="I1610" s="41"/>
      <c r="J1610" s="41"/>
      <c r="L1610" s="42"/>
      <c r="N1610" s="42"/>
      <c r="O1610" s="42"/>
      <c r="T1610" s="44"/>
      <c r="U1610" s="41"/>
      <c r="X1610" s="140"/>
      <c r="Y1610" s="159"/>
    </row>
    <row r="1611" spans="6:25" s="43" customFormat="1" x14ac:dyDescent="0.25">
      <c r="F1611" s="41"/>
      <c r="G1611" s="41"/>
      <c r="H1611" s="40"/>
      <c r="I1611" s="41"/>
      <c r="J1611" s="41"/>
      <c r="L1611" s="42"/>
      <c r="N1611" s="42"/>
      <c r="O1611" s="42"/>
      <c r="T1611" s="44"/>
      <c r="U1611" s="41"/>
      <c r="X1611" s="140"/>
      <c r="Y1611" s="159"/>
    </row>
    <row r="1612" spans="6:25" s="43" customFormat="1" x14ac:dyDescent="0.25">
      <c r="F1612" s="41"/>
      <c r="G1612" s="41"/>
      <c r="H1612" s="40"/>
      <c r="I1612" s="41"/>
      <c r="J1612" s="41"/>
      <c r="L1612" s="42"/>
      <c r="N1612" s="42"/>
      <c r="O1612" s="42"/>
      <c r="T1612" s="44"/>
      <c r="U1612" s="41"/>
      <c r="X1612" s="140"/>
      <c r="Y1612" s="159"/>
    </row>
    <row r="1613" spans="6:25" s="43" customFormat="1" x14ac:dyDescent="0.25">
      <c r="F1613" s="41"/>
      <c r="G1613" s="41"/>
      <c r="H1613" s="40"/>
      <c r="I1613" s="41"/>
      <c r="J1613" s="41"/>
      <c r="L1613" s="42"/>
      <c r="N1613" s="42"/>
      <c r="O1613" s="42"/>
      <c r="T1613" s="44"/>
      <c r="U1613" s="41"/>
      <c r="X1613" s="140"/>
      <c r="Y1613" s="159"/>
    </row>
    <row r="1614" spans="6:25" s="43" customFormat="1" x14ac:dyDescent="0.25">
      <c r="F1614" s="41"/>
      <c r="G1614" s="41"/>
      <c r="H1614" s="40"/>
      <c r="I1614" s="41"/>
      <c r="J1614" s="41"/>
      <c r="L1614" s="42"/>
      <c r="N1614" s="42"/>
      <c r="O1614" s="42"/>
      <c r="T1614" s="44"/>
      <c r="U1614" s="41"/>
      <c r="X1614" s="140"/>
      <c r="Y1614" s="159"/>
    </row>
    <row r="1615" spans="6:25" s="43" customFormat="1" x14ac:dyDescent="0.25">
      <c r="F1615" s="41"/>
      <c r="G1615" s="41"/>
      <c r="H1615" s="40"/>
      <c r="I1615" s="41"/>
      <c r="J1615" s="41"/>
      <c r="L1615" s="42"/>
      <c r="N1615" s="42"/>
      <c r="O1615" s="42"/>
      <c r="T1615" s="44"/>
      <c r="U1615" s="41"/>
      <c r="X1615" s="140"/>
      <c r="Y1615" s="159"/>
    </row>
    <row r="1616" spans="6:25" s="43" customFormat="1" x14ac:dyDescent="0.25">
      <c r="F1616" s="41"/>
      <c r="G1616" s="41"/>
      <c r="H1616" s="40"/>
      <c r="I1616" s="41"/>
      <c r="J1616" s="41"/>
      <c r="L1616" s="42"/>
      <c r="N1616" s="42"/>
      <c r="O1616" s="42"/>
      <c r="T1616" s="44"/>
      <c r="U1616" s="41"/>
      <c r="X1616" s="140"/>
      <c r="Y1616" s="159"/>
    </row>
    <row r="1617" spans="6:25" s="43" customFormat="1" x14ac:dyDescent="0.25">
      <c r="F1617" s="41"/>
      <c r="G1617" s="41"/>
      <c r="H1617" s="40"/>
      <c r="I1617" s="41"/>
      <c r="J1617" s="41"/>
      <c r="L1617" s="42"/>
      <c r="N1617" s="42"/>
      <c r="O1617" s="42"/>
      <c r="T1617" s="44"/>
      <c r="U1617" s="41"/>
      <c r="X1617" s="140"/>
      <c r="Y1617" s="159"/>
    </row>
    <row r="1618" spans="6:25" s="43" customFormat="1" x14ac:dyDescent="0.25">
      <c r="F1618" s="41"/>
      <c r="G1618" s="41"/>
      <c r="H1618" s="40"/>
      <c r="I1618" s="41"/>
      <c r="J1618" s="41"/>
      <c r="L1618" s="42"/>
      <c r="N1618" s="42"/>
      <c r="O1618" s="42"/>
      <c r="T1618" s="44"/>
      <c r="U1618" s="41"/>
      <c r="X1618" s="140"/>
      <c r="Y1618" s="159"/>
    </row>
    <row r="1619" spans="6:25" s="43" customFormat="1" x14ac:dyDescent="0.25">
      <c r="F1619" s="41"/>
      <c r="G1619" s="41"/>
      <c r="H1619" s="40"/>
      <c r="I1619" s="41"/>
      <c r="J1619" s="41"/>
      <c r="L1619" s="42"/>
      <c r="N1619" s="42"/>
      <c r="O1619" s="42"/>
      <c r="T1619" s="44"/>
      <c r="U1619" s="41"/>
      <c r="X1619" s="140"/>
      <c r="Y1619" s="159"/>
    </row>
    <row r="1620" spans="6:25" s="43" customFormat="1" x14ac:dyDescent="0.25">
      <c r="F1620" s="41"/>
      <c r="G1620" s="41"/>
      <c r="H1620" s="40"/>
      <c r="I1620" s="41"/>
      <c r="J1620" s="41"/>
      <c r="L1620" s="42"/>
      <c r="N1620" s="42"/>
      <c r="O1620" s="42"/>
      <c r="T1620" s="44"/>
      <c r="U1620" s="41"/>
      <c r="X1620" s="140"/>
      <c r="Y1620" s="159"/>
    </row>
    <row r="1621" spans="6:25" s="43" customFormat="1" x14ac:dyDescent="0.25">
      <c r="F1621" s="41"/>
      <c r="G1621" s="41"/>
      <c r="H1621" s="40"/>
      <c r="I1621" s="41"/>
      <c r="J1621" s="41"/>
      <c r="L1621" s="42"/>
      <c r="N1621" s="42"/>
      <c r="O1621" s="42"/>
      <c r="T1621" s="44"/>
      <c r="U1621" s="41"/>
      <c r="X1621" s="140"/>
      <c r="Y1621" s="159"/>
    </row>
    <row r="1622" spans="6:25" s="43" customFormat="1" x14ac:dyDescent="0.25">
      <c r="F1622" s="41"/>
      <c r="G1622" s="41"/>
      <c r="H1622" s="40"/>
      <c r="I1622" s="41"/>
      <c r="J1622" s="41"/>
      <c r="L1622" s="42"/>
      <c r="N1622" s="42"/>
      <c r="O1622" s="42"/>
      <c r="T1622" s="44"/>
      <c r="U1622" s="41"/>
      <c r="X1622" s="140"/>
      <c r="Y1622" s="159"/>
    </row>
    <row r="1623" spans="6:25" s="43" customFormat="1" x14ac:dyDescent="0.25">
      <c r="F1623" s="41"/>
      <c r="G1623" s="41"/>
      <c r="H1623" s="40"/>
      <c r="I1623" s="41"/>
      <c r="J1623" s="41"/>
      <c r="L1623" s="42"/>
      <c r="N1623" s="42"/>
      <c r="O1623" s="42"/>
      <c r="T1623" s="44"/>
      <c r="U1623" s="41"/>
      <c r="X1623" s="140"/>
      <c r="Y1623" s="159"/>
    </row>
    <row r="1624" spans="6:25" s="43" customFormat="1" x14ac:dyDescent="0.25">
      <c r="F1624" s="41"/>
      <c r="G1624" s="41"/>
      <c r="H1624" s="40"/>
      <c r="I1624" s="41"/>
      <c r="J1624" s="41"/>
      <c r="L1624" s="42"/>
      <c r="N1624" s="42"/>
      <c r="O1624" s="42"/>
      <c r="T1624" s="44"/>
      <c r="U1624" s="41"/>
      <c r="X1624" s="140"/>
      <c r="Y1624" s="159"/>
    </row>
    <row r="1625" spans="6:25" s="43" customFormat="1" x14ac:dyDescent="0.25">
      <c r="F1625" s="41"/>
      <c r="G1625" s="41"/>
      <c r="H1625" s="40"/>
      <c r="I1625" s="41"/>
      <c r="J1625" s="41"/>
      <c r="L1625" s="42"/>
      <c r="N1625" s="42"/>
      <c r="O1625" s="42"/>
      <c r="T1625" s="44"/>
      <c r="U1625" s="41"/>
      <c r="X1625" s="140"/>
      <c r="Y1625" s="159"/>
    </row>
    <row r="1626" spans="6:25" s="43" customFormat="1" x14ac:dyDescent="0.25">
      <c r="F1626" s="41"/>
      <c r="G1626" s="41"/>
      <c r="H1626" s="40"/>
      <c r="I1626" s="41"/>
      <c r="J1626" s="41"/>
      <c r="L1626" s="42"/>
      <c r="N1626" s="42"/>
      <c r="O1626" s="42"/>
      <c r="T1626" s="44"/>
      <c r="U1626" s="41"/>
      <c r="X1626" s="140"/>
      <c r="Y1626" s="159"/>
    </row>
    <row r="1627" spans="6:25" s="43" customFormat="1" x14ac:dyDescent="0.25">
      <c r="F1627" s="41"/>
      <c r="G1627" s="41"/>
      <c r="H1627" s="40"/>
      <c r="I1627" s="41"/>
      <c r="J1627" s="41"/>
      <c r="L1627" s="42"/>
      <c r="N1627" s="42"/>
      <c r="O1627" s="42"/>
      <c r="T1627" s="44"/>
      <c r="U1627" s="41"/>
      <c r="X1627" s="140"/>
      <c r="Y1627" s="159"/>
    </row>
    <row r="1628" spans="6:25" s="43" customFormat="1" x14ac:dyDescent="0.25">
      <c r="F1628" s="41"/>
      <c r="G1628" s="41"/>
      <c r="H1628" s="40"/>
      <c r="I1628" s="41"/>
      <c r="J1628" s="41"/>
      <c r="L1628" s="42"/>
      <c r="N1628" s="42"/>
      <c r="O1628" s="42"/>
      <c r="T1628" s="44"/>
      <c r="U1628" s="41"/>
      <c r="X1628" s="140"/>
      <c r="Y1628" s="159"/>
    </row>
    <row r="1629" spans="6:25" s="43" customFormat="1" x14ac:dyDescent="0.25">
      <c r="F1629" s="41"/>
      <c r="G1629" s="41"/>
      <c r="H1629" s="40"/>
      <c r="I1629" s="41"/>
      <c r="J1629" s="41"/>
      <c r="L1629" s="42"/>
      <c r="N1629" s="42"/>
      <c r="O1629" s="42"/>
      <c r="T1629" s="44"/>
      <c r="U1629" s="41"/>
      <c r="X1629" s="140"/>
      <c r="Y1629" s="159"/>
    </row>
    <row r="1630" spans="6:25" s="43" customFormat="1" x14ac:dyDescent="0.25">
      <c r="F1630" s="41"/>
      <c r="G1630" s="41"/>
      <c r="H1630" s="40"/>
      <c r="I1630" s="41"/>
      <c r="J1630" s="41"/>
      <c r="L1630" s="42"/>
      <c r="N1630" s="42"/>
      <c r="O1630" s="42"/>
      <c r="T1630" s="44"/>
      <c r="U1630" s="41"/>
      <c r="X1630" s="140"/>
      <c r="Y1630" s="159"/>
    </row>
    <row r="1631" spans="6:25" s="43" customFormat="1" x14ac:dyDescent="0.25">
      <c r="F1631" s="41"/>
      <c r="G1631" s="41"/>
      <c r="H1631" s="40"/>
      <c r="I1631" s="41"/>
      <c r="J1631" s="41"/>
      <c r="L1631" s="42"/>
      <c r="N1631" s="42"/>
      <c r="O1631" s="42"/>
      <c r="T1631" s="44"/>
      <c r="U1631" s="41"/>
      <c r="X1631" s="140"/>
      <c r="Y1631" s="159"/>
    </row>
    <row r="1632" spans="6:25" s="43" customFormat="1" x14ac:dyDescent="0.25">
      <c r="F1632" s="41"/>
      <c r="G1632" s="41"/>
      <c r="H1632" s="40"/>
      <c r="I1632" s="41"/>
      <c r="J1632" s="41"/>
      <c r="L1632" s="42"/>
      <c r="N1632" s="42"/>
      <c r="O1632" s="42"/>
      <c r="T1632" s="44"/>
      <c r="U1632" s="41"/>
      <c r="X1632" s="140"/>
      <c r="Y1632" s="159"/>
    </row>
    <row r="1633" spans="6:25" s="43" customFormat="1" x14ac:dyDescent="0.25">
      <c r="F1633" s="41"/>
      <c r="G1633" s="41"/>
      <c r="H1633" s="40"/>
      <c r="I1633" s="41"/>
      <c r="J1633" s="41"/>
      <c r="L1633" s="42"/>
      <c r="N1633" s="42"/>
      <c r="O1633" s="42"/>
      <c r="T1633" s="44"/>
      <c r="U1633" s="41"/>
      <c r="X1633" s="140"/>
      <c r="Y1633" s="159"/>
    </row>
    <row r="1634" spans="6:25" s="43" customFormat="1" x14ac:dyDescent="0.25">
      <c r="F1634" s="41"/>
      <c r="G1634" s="41"/>
      <c r="H1634" s="40"/>
      <c r="I1634" s="41"/>
      <c r="J1634" s="41"/>
      <c r="L1634" s="42"/>
      <c r="N1634" s="42"/>
      <c r="O1634" s="42"/>
      <c r="T1634" s="44"/>
      <c r="U1634" s="41"/>
      <c r="X1634" s="140"/>
      <c r="Y1634" s="159"/>
    </row>
    <row r="1635" spans="6:25" s="43" customFormat="1" x14ac:dyDescent="0.25">
      <c r="F1635" s="41"/>
      <c r="G1635" s="41"/>
      <c r="H1635" s="40"/>
      <c r="I1635" s="41"/>
      <c r="J1635" s="41"/>
      <c r="L1635" s="42"/>
      <c r="N1635" s="42"/>
      <c r="O1635" s="42"/>
      <c r="T1635" s="44"/>
      <c r="U1635" s="41"/>
      <c r="X1635" s="140"/>
      <c r="Y1635" s="159"/>
    </row>
    <row r="1636" spans="6:25" s="43" customFormat="1" x14ac:dyDescent="0.25">
      <c r="F1636" s="41"/>
      <c r="G1636" s="41"/>
      <c r="H1636" s="40"/>
      <c r="I1636" s="41"/>
      <c r="J1636" s="41"/>
      <c r="L1636" s="42"/>
      <c r="N1636" s="42"/>
      <c r="O1636" s="42"/>
      <c r="T1636" s="44"/>
      <c r="U1636" s="41"/>
      <c r="X1636" s="140"/>
      <c r="Y1636" s="159"/>
    </row>
    <row r="1637" spans="6:25" s="43" customFormat="1" x14ac:dyDescent="0.25">
      <c r="F1637" s="41"/>
      <c r="G1637" s="41"/>
      <c r="H1637" s="40"/>
      <c r="I1637" s="41"/>
      <c r="J1637" s="41"/>
      <c r="L1637" s="42"/>
      <c r="N1637" s="42"/>
      <c r="O1637" s="42"/>
      <c r="T1637" s="44"/>
      <c r="U1637" s="41"/>
      <c r="X1637" s="140"/>
      <c r="Y1637" s="159"/>
    </row>
    <row r="1638" spans="6:25" s="43" customFormat="1" x14ac:dyDescent="0.25">
      <c r="F1638" s="41"/>
      <c r="G1638" s="41"/>
      <c r="H1638" s="40"/>
      <c r="I1638" s="41"/>
      <c r="J1638" s="41"/>
      <c r="L1638" s="42"/>
      <c r="N1638" s="42"/>
      <c r="O1638" s="42"/>
      <c r="T1638" s="44"/>
      <c r="U1638" s="41"/>
      <c r="X1638" s="140"/>
      <c r="Y1638" s="159"/>
    </row>
    <row r="1639" spans="6:25" s="43" customFormat="1" x14ac:dyDescent="0.25">
      <c r="F1639" s="41"/>
      <c r="G1639" s="41"/>
      <c r="H1639" s="40"/>
      <c r="I1639" s="41"/>
      <c r="J1639" s="41"/>
      <c r="L1639" s="42"/>
      <c r="N1639" s="42"/>
      <c r="O1639" s="42"/>
      <c r="T1639" s="44"/>
      <c r="U1639" s="41"/>
      <c r="X1639" s="140"/>
      <c r="Y1639" s="159"/>
    </row>
    <row r="1640" spans="6:25" s="43" customFormat="1" x14ac:dyDescent="0.25">
      <c r="F1640" s="41"/>
      <c r="G1640" s="41"/>
      <c r="H1640" s="40"/>
      <c r="I1640" s="41"/>
      <c r="J1640" s="41"/>
      <c r="L1640" s="42"/>
      <c r="N1640" s="42"/>
      <c r="O1640" s="42"/>
      <c r="T1640" s="44"/>
      <c r="U1640" s="41"/>
      <c r="X1640" s="140"/>
      <c r="Y1640" s="159"/>
    </row>
    <row r="1641" spans="6:25" s="43" customFormat="1" x14ac:dyDescent="0.25">
      <c r="F1641" s="41"/>
      <c r="G1641" s="41"/>
      <c r="H1641" s="40"/>
      <c r="I1641" s="41"/>
      <c r="J1641" s="41"/>
      <c r="L1641" s="42"/>
      <c r="N1641" s="42"/>
      <c r="O1641" s="42"/>
      <c r="T1641" s="44"/>
      <c r="U1641" s="41"/>
      <c r="X1641" s="140"/>
      <c r="Y1641" s="159"/>
    </row>
    <row r="1642" spans="6:25" s="43" customFormat="1" x14ac:dyDescent="0.25">
      <c r="F1642" s="41"/>
      <c r="G1642" s="41"/>
      <c r="H1642" s="40"/>
      <c r="I1642" s="41"/>
      <c r="J1642" s="41"/>
      <c r="L1642" s="42"/>
      <c r="N1642" s="42"/>
      <c r="O1642" s="42"/>
      <c r="T1642" s="44"/>
      <c r="U1642" s="41"/>
      <c r="X1642" s="140"/>
      <c r="Y1642" s="159"/>
    </row>
    <row r="1643" spans="6:25" s="43" customFormat="1" x14ac:dyDescent="0.25">
      <c r="F1643" s="41"/>
      <c r="G1643" s="41"/>
      <c r="H1643" s="40"/>
      <c r="I1643" s="41"/>
      <c r="J1643" s="41"/>
      <c r="L1643" s="42"/>
      <c r="N1643" s="42"/>
      <c r="O1643" s="42"/>
      <c r="T1643" s="44"/>
      <c r="U1643" s="41"/>
      <c r="X1643" s="140"/>
      <c r="Y1643" s="159"/>
    </row>
    <row r="1644" spans="6:25" s="43" customFormat="1" x14ac:dyDescent="0.25">
      <c r="F1644" s="41"/>
      <c r="G1644" s="41"/>
      <c r="H1644" s="40"/>
      <c r="I1644" s="41"/>
      <c r="J1644" s="41"/>
      <c r="L1644" s="42"/>
      <c r="N1644" s="42"/>
      <c r="O1644" s="42"/>
      <c r="T1644" s="44"/>
      <c r="U1644" s="41"/>
      <c r="X1644" s="140"/>
      <c r="Y1644" s="159"/>
    </row>
    <row r="1645" spans="6:25" s="43" customFormat="1" x14ac:dyDescent="0.25">
      <c r="F1645" s="41"/>
      <c r="G1645" s="41"/>
      <c r="H1645" s="40"/>
      <c r="I1645" s="41"/>
      <c r="J1645" s="41"/>
      <c r="L1645" s="42"/>
      <c r="N1645" s="42"/>
      <c r="O1645" s="42"/>
      <c r="T1645" s="44"/>
      <c r="U1645" s="41"/>
      <c r="X1645" s="140"/>
      <c r="Y1645" s="159"/>
    </row>
    <row r="1646" spans="6:25" s="43" customFormat="1" x14ac:dyDescent="0.25">
      <c r="F1646" s="41"/>
      <c r="G1646" s="41"/>
      <c r="H1646" s="40"/>
      <c r="I1646" s="41"/>
      <c r="J1646" s="41"/>
      <c r="L1646" s="42"/>
      <c r="N1646" s="42"/>
      <c r="O1646" s="42"/>
      <c r="T1646" s="44"/>
      <c r="U1646" s="41"/>
      <c r="X1646" s="140"/>
      <c r="Y1646" s="159"/>
    </row>
    <row r="1647" spans="6:25" s="43" customFormat="1" x14ac:dyDescent="0.25">
      <c r="F1647" s="41"/>
      <c r="G1647" s="41"/>
      <c r="H1647" s="40"/>
      <c r="I1647" s="41"/>
      <c r="J1647" s="41"/>
      <c r="L1647" s="42"/>
      <c r="N1647" s="42"/>
      <c r="O1647" s="42"/>
      <c r="T1647" s="44"/>
      <c r="U1647" s="41"/>
      <c r="X1647" s="140"/>
      <c r="Y1647" s="159"/>
    </row>
    <row r="1648" spans="6:25" s="43" customFormat="1" x14ac:dyDescent="0.25">
      <c r="F1648" s="41"/>
      <c r="G1648" s="41"/>
      <c r="H1648" s="40"/>
      <c r="I1648" s="41"/>
      <c r="J1648" s="41"/>
      <c r="L1648" s="42"/>
      <c r="N1648" s="42"/>
      <c r="O1648" s="42"/>
      <c r="T1648" s="44"/>
      <c r="U1648" s="41"/>
      <c r="X1648" s="140"/>
      <c r="Y1648" s="159"/>
    </row>
    <row r="1649" spans="6:25" s="43" customFormat="1" x14ac:dyDescent="0.25">
      <c r="F1649" s="41"/>
      <c r="G1649" s="41"/>
      <c r="H1649" s="40"/>
      <c r="I1649" s="41"/>
      <c r="J1649" s="41"/>
      <c r="L1649" s="42"/>
      <c r="N1649" s="42"/>
      <c r="O1649" s="42"/>
      <c r="T1649" s="44"/>
      <c r="U1649" s="41"/>
      <c r="X1649" s="140"/>
      <c r="Y1649" s="159"/>
    </row>
    <row r="1650" spans="6:25" s="43" customFormat="1" x14ac:dyDescent="0.25">
      <c r="F1650" s="41"/>
      <c r="G1650" s="41"/>
      <c r="H1650" s="40"/>
      <c r="I1650" s="41"/>
      <c r="J1650" s="41"/>
      <c r="L1650" s="42"/>
      <c r="N1650" s="42"/>
      <c r="O1650" s="42"/>
      <c r="T1650" s="44"/>
      <c r="U1650" s="41"/>
      <c r="X1650" s="140"/>
      <c r="Y1650" s="159"/>
    </row>
    <row r="1651" spans="6:25" s="43" customFormat="1" x14ac:dyDescent="0.25">
      <c r="F1651" s="41"/>
      <c r="G1651" s="41"/>
      <c r="H1651" s="40"/>
      <c r="I1651" s="41"/>
      <c r="J1651" s="41"/>
      <c r="L1651" s="42"/>
      <c r="N1651" s="42"/>
      <c r="O1651" s="42"/>
      <c r="T1651" s="44"/>
      <c r="U1651" s="41"/>
      <c r="X1651" s="140"/>
      <c r="Y1651" s="159"/>
    </row>
    <row r="1652" spans="6:25" s="43" customFormat="1" x14ac:dyDescent="0.25">
      <c r="F1652" s="41"/>
      <c r="G1652" s="41"/>
      <c r="H1652" s="40"/>
      <c r="I1652" s="41"/>
      <c r="J1652" s="41"/>
      <c r="L1652" s="42"/>
      <c r="N1652" s="42"/>
      <c r="O1652" s="42"/>
      <c r="T1652" s="44"/>
      <c r="U1652" s="41"/>
      <c r="X1652" s="140"/>
      <c r="Y1652" s="159"/>
    </row>
    <row r="1653" spans="6:25" s="43" customFormat="1" x14ac:dyDescent="0.25">
      <c r="F1653" s="41"/>
      <c r="G1653" s="41"/>
      <c r="H1653" s="40"/>
      <c r="I1653" s="41"/>
      <c r="J1653" s="41"/>
      <c r="L1653" s="42"/>
      <c r="N1653" s="42"/>
      <c r="O1653" s="42"/>
      <c r="T1653" s="44"/>
      <c r="U1653" s="41"/>
      <c r="X1653" s="140"/>
      <c r="Y1653" s="159"/>
    </row>
    <row r="1654" spans="6:25" s="43" customFormat="1" x14ac:dyDescent="0.25">
      <c r="F1654" s="41"/>
      <c r="G1654" s="41"/>
      <c r="H1654" s="40"/>
      <c r="I1654" s="41"/>
      <c r="J1654" s="41"/>
      <c r="L1654" s="42"/>
      <c r="N1654" s="42"/>
      <c r="O1654" s="42"/>
      <c r="T1654" s="44"/>
      <c r="U1654" s="41"/>
      <c r="X1654" s="140"/>
      <c r="Y1654" s="159"/>
    </row>
    <row r="1655" spans="6:25" s="43" customFormat="1" x14ac:dyDescent="0.25">
      <c r="F1655" s="41"/>
      <c r="G1655" s="41"/>
      <c r="H1655" s="40"/>
      <c r="I1655" s="41"/>
      <c r="J1655" s="41"/>
      <c r="L1655" s="42"/>
      <c r="N1655" s="42"/>
      <c r="O1655" s="42"/>
      <c r="T1655" s="44"/>
      <c r="U1655" s="41"/>
      <c r="X1655" s="140"/>
      <c r="Y1655" s="159"/>
    </row>
    <row r="1656" spans="6:25" s="43" customFormat="1" x14ac:dyDescent="0.25">
      <c r="F1656" s="41"/>
      <c r="G1656" s="41"/>
      <c r="H1656" s="40"/>
      <c r="I1656" s="41"/>
      <c r="J1656" s="41"/>
      <c r="L1656" s="42"/>
      <c r="N1656" s="42"/>
      <c r="O1656" s="42"/>
      <c r="T1656" s="44"/>
      <c r="U1656" s="41"/>
      <c r="X1656" s="140"/>
      <c r="Y1656" s="159"/>
    </row>
    <row r="1657" spans="6:25" s="43" customFormat="1" x14ac:dyDescent="0.25">
      <c r="F1657" s="41"/>
      <c r="G1657" s="41"/>
      <c r="H1657" s="40"/>
      <c r="I1657" s="41"/>
      <c r="J1657" s="41"/>
      <c r="L1657" s="42"/>
      <c r="N1657" s="42"/>
      <c r="O1657" s="42"/>
      <c r="T1657" s="44"/>
      <c r="U1657" s="41"/>
      <c r="X1657" s="140"/>
      <c r="Y1657" s="159"/>
    </row>
    <row r="1658" spans="6:25" s="43" customFormat="1" x14ac:dyDescent="0.25">
      <c r="F1658" s="41"/>
      <c r="G1658" s="41"/>
      <c r="H1658" s="40"/>
      <c r="I1658" s="41"/>
      <c r="J1658" s="41"/>
      <c r="L1658" s="42"/>
      <c r="N1658" s="42"/>
      <c r="O1658" s="42"/>
      <c r="T1658" s="44"/>
      <c r="U1658" s="41"/>
      <c r="X1658" s="140"/>
      <c r="Y1658" s="159"/>
    </row>
    <row r="1659" spans="6:25" s="43" customFormat="1" x14ac:dyDescent="0.25">
      <c r="F1659" s="41"/>
      <c r="G1659" s="41"/>
      <c r="H1659" s="40"/>
      <c r="I1659" s="41"/>
      <c r="J1659" s="41"/>
      <c r="L1659" s="42"/>
      <c r="N1659" s="42"/>
      <c r="O1659" s="42"/>
      <c r="T1659" s="44"/>
      <c r="U1659" s="41"/>
      <c r="X1659" s="140"/>
      <c r="Y1659" s="159"/>
    </row>
    <row r="1660" spans="6:25" s="43" customFormat="1" x14ac:dyDescent="0.25">
      <c r="F1660" s="41"/>
      <c r="G1660" s="41"/>
      <c r="H1660" s="40"/>
      <c r="I1660" s="41"/>
      <c r="J1660" s="41"/>
      <c r="L1660" s="42"/>
      <c r="N1660" s="42"/>
      <c r="O1660" s="42"/>
      <c r="T1660" s="44"/>
      <c r="U1660" s="41"/>
      <c r="X1660" s="140"/>
      <c r="Y1660" s="159"/>
    </row>
    <row r="1661" spans="6:25" s="43" customFormat="1" x14ac:dyDescent="0.25">
      <c r="F1661" s="41"/>
      <c r="G1661" s="41"/>
      <c r="H1661" s="40"/>
      <c r="I1661" s="41"/>
      <c r="J1661" s="41"/>
      <c r="L1661" s="42"/>
      <c r="N1661" s="42"/>
      <c r="O1661" s="42"/>
      <c r="T1661" s="44"/>
      <c r="U1661" s="41"/>
      <c r="X1661" s="140"/>
      <c r="Y1661" s="159"/>
    </row>
    <row r="1662" spans="6:25" s="43" customFormat="1" x14ac:dyDescent="0.25">
      <c r="F1662" s="41"/>
      <c r="G1662" s="41"/>
      <c r="H1662" s="40"/>
      <c r="I1662" s="41"/>
      <c r="J1662" s="41"/>
      <c r="L1662" s="42"/>
      <c r="N1662" s="42"/>
      <c r="O1662" s="42"/>
      <c r="T1662" s="44"/>
      <c r="U1662" s="41"/>
      <c r="X1662" s="140"/>
      <c r="Y1662" s="159"/>
    </row>
    <row r="1663" spans="6:25" s="43" customFormat="1" x14ac:dyDescent="0.25">
      <c r="F1663" s="41"/>
      <c r="G1663" s="41"/>
      <c r="H1663" s="40"/>
      <c r="I1663" s="41"/>
      <c r="J1663" s="41"/>
      <c r="L1663" s="42"/>
      <c r="N1663" s="42"/>
      <c r="O1663" s="42"/>
      <c r="T1663" s="44"/>
      <c r="U1663" s="41"/>
      <c r="X1663" s="140"/>
      <c r="Y1663" s="159"/>
    </row>
    <row r="1664" spans="6:25" s="43" customFormat="1" x14ac:dyDescent="0.25">
      <c r="F1664" s="41"/>
      <c r="G1664" s="41"/>
      <c r="H1664" s="40"/>
      <c r="I1664" s="41"/>
      <c r="J1664" s="41"/>
      <c r="L1664" s="42"/>
      <c r="N1664" s="42"/>
      <c r="O1664" s="42"/>
      <c r="T1664" s="44"/>
      <c r="U1664" s="41"/>
      <c r="X1664" s="140"/>
      <c r="Y1664" s="159"/>
    </row>
    <row r="1665" spans="6:25" s="43" customFormat="1" x14ac:dyDescent="0.25">
      <c r="F1665" s="41"/>
      <c r="G1665" s="41"/>
      <c r="H1665" s="40"/>
      <c r="I1665" s="41"/>
      <c r="J1665" s="41"/>
      <c r="L1665" s="42"/>
      <c r="N1665" s="42"/>
      <c r="O1665" s="42"/>
      <c r="T1665" s="44"/>
      <c r="U1665" s="41"/>
      <c r="X1665" s="140"/>
      <c r="Y1665" s="159"/>
    </row>
    <row r="1666" spans="6:25" s="43" customFormat="1" x14ac:dyDescent="0.25">
      <c r="F1666" s="41"/>
      <c r="G1666" s="41"/>
      <c r="H1666" s="40"/>
      <c r="I1666" s="41"/>
      <c r="J1666" s="41"/>
      <c r="L1666" s="42"/>
      <c r="N1666" s="42"/>
      <c r="O1666" s="42"/>
      <c r="T1666" s="44"/>
      <c r="U1666" s="41"/>
      <c r="X1666" s="140"/>
      <c r="Y1666" s="159"/>
    </row>
    <row r="1667" spans="6:25" s="43" customFormat="1" x14ac:dyDescent="0.25">
      <c r="F1667" s="41"/>
      <c r="G1667" s="41"/>
      <c r="H1667" s="40"/>
      <c r="I1667" s="41"/>
      <c r="J1667" s="41"/>
      <c r="L1667" s="42"/>
      <c r="N1667" s="42"/>
      <c r="O1667" s="42"/>
      <c r="T1667" s="44"/>
      <c r="U1667" s="41"/>
      <c r="X1667" s="140"/>
      <c r="Y1667" s="159"/>
    </row>
    <row r="1668" spans="6:25" s="43" customFormat="1" x14ac:dyDescent="0.25">
      <c r="F1668" s="41"/>
      <c r="G1668" s="41"/>
      <c r="H1668" s="40"/>
      <c r="I1668" s="41"/>
      <c r="J1668" s="41"/>
      <c r="L1668" s="42"/>
      <c r="N1668" s="42"/>
      <c r="O1668" s="42"/>
      <c r="T1668" s="44"/>
      <c r="U1668" s="41"/>
      <c r="X1668" s="140"/>
      <c r="Y1668" s="159"/>
    </row>
    <row r="1669" spans="6:25" s="43" customFormat="1" x14ac:dyDescent="0.25">
      <c r="F1669" s="41"/>
      <c r="G1669" s="41"/>
      <c r="H1669" s="40"/>
      <c r="I1669" s="41"/>
      <c r="J1669" s="41"/>
      <c r="L1669" s="42"/>
      <c r="N1669" s="42"/>
      <c r="O1669" s="42"/>
      <c r="T1669" s="44"/>
      <c r="U1669" s="41"/>
      <c r="X1669" s="140"/>
      <c r="Y1669" s="159"/>
    </row>
    <row r="1670" spans="6:25" s="43" customFormat="1" x14ac:dyDescent="0.25">
      <c r="F1670" s="41"/>
      <c r="G1670" s="41"/>
      <c r="H1670" s="40"/>
      <c r="I1670" s="41"/>
      <c r="J1670" s="41"/>
      <c r="L1670" s="42"/>
      <c r="N1670" s="42"/>
      <c r="O1670" s="42"/>
      <c r="T1670" s="44"/>
      <c r="U1670" s="41"/>
      <c r="X1670" s="140"/>
      <c r="Y1670" s="159"/>
    </row>
    <row r="1671" spans="6:25" s="43" customFormat="1" x14ac:dyDescent="0.25">
      <c r="F1671" s="41"/>
      <c r="G1671" s="41"/>
      <c r="H1671" s="40"/>
      <c r="I1671" s="41"/>
      <c r="J1671" s="41"/>
      <c r="L1671" s="42"/>
      <c r="N1671" s="42"/>
      <c r="O1671" s="42"/>
      <c r="T1671" s="44"/>
      <c r="U1671" s="41"/>
      <c r="X1671" s="140"/>
      <c r="Y1671" s="159"/>
    </row>
    <row r="1672" spans="6:25" s="43" customFormat="1" x14ac:dyDescent="0.25">
      <c r="F1672" s="41"/>
      <c r="G1672" s="41"/>
      <c r="H1672" s="40"/>
      <c r="I1672" s="41"/>
      <c r="J1672" s="41"/>
      <c r="L1672" s="42"/>
      <c r="N1672" s="42"/>
      <c r="O1672" s="42"/>
      <c r="T1672" s="44"/>
      <c r="U1672" s="41"/>
      <c r="X1672" s="140"/>
      <c r="Y1672" s="159"/>
    </row>
    <row r="1673" spans="6:25" s="43" customFormat="1" x14ac:dyDescent="0.25">
      <c r="F1673" s="41"/>
      <c r="G1673" s="41"/>
      <c r="H1673" s="40"/>
      <c r="I1673" s="41"/>
      <c r="J1673" s="41"/>
      <c r="L1673" s="42"/>
      <c r="N1673" s="42"/>
      <c r="O1673" s="42"/>
      <c r="T1673" s="44"/>
      <c r="U1673" s="41"/>
      <c r="X1673" s="140"/>
      <c r="Y1673" s="159"/>
    </row>
    <row r="1674" spans="6:25" s="43" customFormat="1" x14ac:dyDescent="0.25">
      <c r="F1674" s="41"/>
      <c r="G1674" s="41"/>
      <c r="H1674" s="40"/>
      <c r="I1674" s="41"/>
      <c r="J1674" s="41"/>
      <c r="L1674" s="42"/>
      <c r="N1674" s="42"/>
      <c r="O1674" s="42"/>
      <c r="T1674" s="44"/>
      <c r="U1674" s="41"/>
      <c r="X1674" s="140"/>
      <c r="Y1674" s="159"/>
    </row>
    <row r="1675" spans="6:25" s="43" customFormat="1" x14ac:dyDescent="0.25">
      <c r="F1675" s="41"/>
      <c r="G1675" s="41"/>
      <c r="H1675" s="40"/>
      <c r="I1675" s="41"/>
      <c r="J1675" s="41"/>
      <c r="L1675" s="42"/>
      <c r="N1675" s="42"/>
      <c r="O1675" s="42"/>
      <c r="T1675" s="44"/>
      <c r="U1675" s="41"/>
      <c r="X1675" s="140"/>
      <c r="Y1675" s="159"/>
    </row>
    <row r="1676" spans="6:25" s="43" customFormat="1" x14ac:dyDescent="0.25">
      <c r="F1676" s="41"/>
      <c r="G1676" s="41"/>
      <c r="H1676" s="40"/>
      <c r="I1676" s="41"/>
      <c r="J1676" s="41"/>
      <c r="L1676" s="42"/>
      <c r="N1676" s="42"/>
      <c r="O1676" s="42"/>
      <c r="T1676" s="44"/>
      <c r="U1676" s="41"/>
      <c r="X1676" s="140"/>
      <c r="Y1676" s="159"/>
    </row>
    <row r="1677" spans="6:25" s="43" customFormat="1" x14ac:dyDescent="0.25">
      <c r="F1677" s="41"/>
      <c r="G1677" s="41"/>
      <c r="H1677" s="40"/>
      <c r="I1677" s="41"/>
      <c r="J1677" s="41"/>
      <c r="L1677" s="42"/>
      <c r="N1677" s="42"/>
      <c r="O1677" s="42"/>
      <c r="T1677" s="44"/>
      <c r="U1677" s="41"/>
      <c r="X1677" s="140"/>
      <c r="Y1677" s="159"/>
    </row>
    <row r="1678" spans="6:25" s="43" customFormat="1" x14ac:dyDescent="0.25">
      <c r="F1678" s="41"/>
      <c r="G1678" s="41"/>
      <c r="H1678" s="40"/>
      <c r="I1678" s="41"/>
      <c r="J1678" s="41"/>
      <c r="L1678" s="42"/>
      <c r="N1678" s="42"/>
      <c r="O1678" s="42"/>
      <c r="T1678" s="44"/>
      <c r="U1678" s="41"/>
      <c r="X1678" s="140"/>
      <c r="Y1678" s="159"/>
    </row>
    <row r="1679" spans="6:25" s="43" customFormat="1" x14ac:dyDescent="0.25">
      <c r="F1679" s="41"/>
      <c r="G1679" s="41"/>
      <c r="H1679" s="40"/>
      <c r="I1679" s="41"/>
      <c r="J1679" s="41"/>
      <c r="L1679" s="42"/>
      <c r="N1679" s="42"/>
      <c r="O1679" s="42"/>
      <c r="T1679" s="44"/>
      <c r="U1679" s="41"/>
      <c r="X1679" s="140"/>
      <c r="Y1679" s="159"/>
    </row>
    <row r="1680" spans="6:25" s="43" customFormat="1" x14ac:dyDescent="0.25">
      <c r="F1680" s="41"/>
      <c r="G1680" s="41"/>
      <c r="H1680" s="40"/>
      <c r="I1680" s="41"/>
      <c r="J1680" s="41"/>
      <c r="L1680" s="42"/>
      <c r="N1680" s="42"/>
      <c r="O1680" s="42"/>
      <c r="T1680" s="44"/>
      <c r="U1680" s="41"/>
      <c r="X1680" s="140"/>
      <c r="Y1680" s="159"/>
    </row>
    <row r="1681" spans="6:25" s="43" customFormat="1" x14ac:dyDescent="0.25">
      <c r="F1681" s="41"/>
      <c r="G1681" s="41"/>
      <c r="H1681" s="40"/>
      <c r="I1681" s="41"/>
      <c r="J1681" s="41"/>
      <c r="L1681" s="42"/>
      <c r="N1681" s="42"/>
      <c r="O1681" s="42"/>
      <c r="T1681" s="44"/>
      <c r="U1681" s="41"/>
      <c r="X1681" s="140"/>
      <c r="Y1681" s="159"/>
    </row>
    <row r="1682" spans="6:25" s="43" customFormat="1" x14ac:dyDescent="0.25">
      <c r="F1682" s="41"/>
      <c r="G1682" s="41"/>
      <c r="H1682" s="40"/>
      <c r="I1682" s="41"/>
      <c r="J1682" s="41"/>
      <c r="L1682" s="42"/>
      <c r="N1682" s="42"/>
      <c r="O1682" s="42"/>
      <c r="T1682" s="44"/>
      <c r="U1682" s="41"/>
      <c r="X1682" s="140"/>
      <c r="Y1682" s="159"/>
    </row>
    <row r="1683" spans="6:25" s="43" customFormat="1" x14ac:dyDescent="0.25">
      <c r="F1683" s="41"/>
      <c r="G1683" s="41"/>
      <c r="H1683" s="40"/>
      <c r="I1683" s="41"/>
      <c r="J1683" s="41"/>
      <c r="L1683" s="42"/>
      <c r="N1683" s="42"/>
      <c r="O1683" s="42"/>
      <c r="T1683" s="44"/>
      <c r="U1683" s="41"/>
      <c r="X1683" s="140"/>
      <c r="Y1683" s="159"/>
    </row>
    <row r="1684" spans="6:25" s="43" customFormat="1" x14ac:dyDescent="0.25">
      <c r="F1684" s="41"/>
      <c r="G1684" s="41"/>
      <c r="H1684" s="40"/>
      <c r="I1684" s="41"/>
      <c r="J1684" s="41"/>
      <c r="L1684" s="42"/>
      <c r="N1684" s="42"/>
      <c r="O1684" s="42"/>
      <c r="T1684" s="44"/>
      <c r="U1684" s="41"/>
      <c r="X1684" s="140"/>
      <c r="Y1684" s="159"/>
    </row>
    <row r="1685" spans="6:25" s="43" customFormat="1" x14ac:dyDescent="0.25">
      <c r="F1685" s="41"/>
      <c r="G1685" s="41"/>
      <c r="H1685" s="40"/>
      <c r="I1685" s="41"/>
      <c r="J1685" s="41"/>
      <c r="L1685" s="42"/>
      <c r="N1685" s="42"/>
      <c r="O1685" s="42"/>
      <c r="T1685" s="44"/>
      <c r="U1685" s="41"/>
      <c r="X1685" s="140"/>
      <c r="Y1685" s="159"/>
    </row>
    <row r="1686" spans="6:25" s="43" customFormat="1" x14ac:dyDescent="0.25">
      <c r="F1686" s="41"/>
      <c r="G1686" s="41"/>
      <c r="H1686" s="40"/>
      <c r="I1686" s="41"/>
      <c r="J1686" s="41"/>
      <c r="L1686" s="42"/>
      <c r="N1686" s="42"/>
      <c r="O1686" s="42"/>
      <c r="T1686" s="44"/>
      <c r="U1686" s="41"/>
      <c r="X1686" s="140"/>
      <c r="Y1686" s="159"/>
    </row>
    <row r="1687" spans="6:25" s="43" customFormat="1" x14ac:dyDescent="0.25">
      <c r="F1687" s="41"/>
      <c r="G1687" s="41"/>
      <c r="H1687" s="40"/>
      <c r="I1687" s="41"/>
      <c r="J1687" s="41"/>
      <c r="L1687" s="42"/>
      <c r="N1687" s="42"/>
      <c r="O1687" s="42"/>
      <c r="T1687" s="44"/>
      <c r="U1687" s="41"/>
      <c r="X1687" s="140"/>
      <c r="Y1687" s="159"/>
    </row>
    <row r="1688" spans="6:25" s="43" customFormat="1" x14ac:dyDescent="0.25">
      <c r="F1688" s="41"/>
      <c r="G1688" s="41"/>
      <c r="H1688" s="40"/>
      <c r="I1688" s="41"/>
      <c r="J1688" s="41"/>
      <c r="L1688" s="42"/>
      <c r="N1688" s="42"/>
      <c r="O1688" s="42"/>
      <c r="T1688" s="44"/>
      <c r="U1688" s="41"/>
      <c r="X1688" s="140"/>
      <c r="Y1688" s="159"/>
    </row>
    <row r="1689" spans="6:25" s="43" customFormat="1" x14ac:dyDescent="0.25">
      <c r="F1689" s="41"/>
      <c r="G1689" s="41"/>
      <c r="H1689" s="40"/>
      <c r="I1689" s="41"/>
      <c r="J1689" s="41"/>
      <c r="L1689" s="42"/>
      <c r="N1689" s="42"/>
      <c r="O1689" s="42"/>
      <c r="T1689" s="44"/>
      <c r="U1689" s="41"/>
      <c r="X1689" s="140"/>
      <c r="Y1689" s="159"/>
    </row>
    <row r="1690" spans="6:25" s="43" customFormat="1" x14ac:dyDescent="0.25">
      <c r="F1690" s="41"/>
      <c r="G1690" s="41"/>
      <c r="H1690" s="40"/>
      <c r="I1690" s="41"/>
      <c r="J1690" s="41"/>
      <c r="L1690" s="42"/>
      <c r="N1690" s="42"/>
      <c r="O1690" s="42"/>
      <c r="T1690" s="44"/>
      <c r="U1690" s="41"/>
      <c r="X1690" s="140"/>
      <c r="Y1690" s="159"/>
    </row>
    <row r="1691" spans="6:25" s="43" customFormat="1" x14ac:dyDescent="0.25">
      <c r="F1691" s="41"/>
      <c r="G1691" s="41"/>
      <c r="H1691" s="40"/>
      <c r="I1691" s="41"/>
      <c r="J1691" s="41"/>
      <c r="L1691" s="42"/>
      <c r="N1691" s="42"/>
      <c r="O1691" s="42"/>
      <c r="T1691" s="44"/>
      <c r="U1691" s="41"/>
      <c r="X1691" s="140"/>
      <c r="Y1691" s="159"/>
    </row>
    <row r="1692" spans="6:25" s="43" customFormat="1" x14ac:dyDescent="0.25">
      <c r="F1692" s="41"/>
      <c r="G1692" s="41"/>
      <c r="H1692" s="40"/>
      <c r="I1692" s="41"/>
      <c r="J1692" s="41"/>
      <c r="L1692" s="42"/>
      <c r="N1692" s="42"/>
      <c r="O1692" s="42"/>
      <c r="T1692" s="44"/>
      <c r="U1692" s="41"/>
      <c r="X1692" s="140"/>
      <c r="Y1692" s="159"/>
    </row>
    <row r="1693" spans="6:25" s="43" customFormat="1" x14ac:dyDescent="0.25">
      <c r="F1693" s="41"/>
      <c r="G1693" s="41"/>
      <c r="H1693" s="40"/>
      <c r="I1693" s="41"/>
      <c r="J1693" s="41"/>
      <c r="L1693" s="42"/>
      <c r="N1693" s="42"/>
      <c r="O1693" s="42"/>
      <c r="T1693" s="44"/>
      <c r="U1693" s="41"/>
      <c r="X1693" s="140"/>
      <c r="Y1693" s="159"/>
    </row>
    <row r="1694" spans="6:25" s="43" customFormat="1" x14ac:dyDescent="0.25">
      <c r="F1694" s="41"/>
      <c r="G1694" s="41"/>
      <c r="H1694" s="40"/>
      <c r="I1694" s="41"/>
      <c r="J1694" s="41"/>
      <c r="L1694" s="42"/>
      <c r="N1694" s="42"/>
      <c r="O1694" s="42"/>
      <c r="T1694" s="44"/>
      <c r="U1694" s="41"/>
      <c r="X1694" s="140"/>
      <c r="Y1694" s="159"/>
    </row>
    <row r="1695" spans="6:25" s="43" customFormat="1" x14ac:dyDescent="0.25">
      <c r="F1695" s="41"/>
      <c r="G1695" s="41"/>
      <c r="H1695" s="40"/>
      <c r="I1695" s="41"/>
      <c r="J1695" s="41"/>
      <c r="L1695" s="42"/>
      <c r="N1695" s="42"/>
      <c r="O1695" s="42"/>
      <c r="T1695" s="44"/>
      <c r="U1695" s="41"/>
      <c r="X1695" s="140"/>
      <c r="Y1695" s="159"/>
    </row>
    <row r="1696" spans="6:25" s="43" customFormat="1" x14ac:dyDescent="0.25">
      <c r="F1696" s="41"/>
      <c r="G1696" s="41"/>
      <c r="H1696" s="40"/>
      <c r="I1696" s="41"/>
      <c r="J1696" s="41"/>
      <c r="L1696" s="42"/>
      <c r="N1696" s="42"/>
      <c r="O1696" s="42"/>
      <c r="T1696" s="44"/>
      <c r="U1696" s="41"/>
      <c r="X1696" s="140"/>
      <c r="Y1696" s="159"/>
    </row>
    <row r="1697" spans="6:25" s="43" customFormat="1" x14ac:dyDescent="0.25">
      <c r="F1697" s="41"/>
      <c r="G1697" s="41"/>
      <c r="H1697" s="40"/>
      <c r="I1697" s="41"/>
      <c r="J1697" s="41"/>
      <c r="L1697" s="42"/>
      <c r="N1697" s="42"/>
      <c r="O1697" s="42"/>
      <c r="T1697" s="44"/>
      <c r="U1697" s="41"/>
      <c r="X1697" s="140"/>
      <c r="Y1697" s="159"/>
    </row>
    <row r="1698" spans="6:25" s="43" customFormat="1" x14ac:dyDescent="0.25">
      <c r="F1698" s="41"/>
      <c r="G1698" s="41"/>
      <c r="H1698" s="40"/>
      <c r="I1698" s="41"/>
      <c r="J1698" s="41"/>
      <c r="L1698" s="42"/>
      <c r="N1698" s="42"/>
      <c r="O1698" s="42"/>
      <c r="T1698" s="44"/>
      <c r="U1698" s="41"/>
      <c r="X1698" s="140"/>
      <c r="Y1698" s="159"/>
    </row>
    <row r="1699" spans="6:25" s="43" customFormat="1" x14ac:dyDescent="0.25">
      <c r="F1699" s="41"/>
      <c r="G1699" s="41"/>
      <c r="H1699" s="40"/>
      <c r="I1699" s="41"/>
      <c r="J1699" s="41"/>
      <c r="L1699" s="42"/>
      <c r="N1699" s="42"/>
      <c r="O1699" s="42"/>
      <c r="T1699" s="44"/>
      <c r="U1699" s="41"/>
      <c r="X1699" s="140"/>
      <c r="Y1699" s="159"/>
    </row>
    <row r="1700" spans="6:25" s="43" customFormat="1" x14ac:dyDescent="0.25">
      <c r="F1700" s="41"/>
      <c r="G1700" s="41"/>
      <c r="H1700" s="40"/>
      <c r="I1700" s="41"/>
      <c r="J1700" s="41"/>
      <c r="L1700" s="42"/>
      <c r="N1700" s="42"/>
      <c r="O1700" s="42"/>
      <c r="T1700" s="44"/>
      <c r="U1700" s="41"/>
      <c r="X1700" s="140"/>
      <c r="Y1700" s="159"/>
    </row>
    <row r="1701" spans="6:25" s="43" customFormat="1" x14ac:dyDescent="0.25">
      <c r="F1701" s="41"/>
      <c r="G1701" s="41"/>
      <c r="H1701" s="40"/>
      <c r="I1701" s="41"/>
      <c r="J1701" s="41"/>
      <c r="L1701" s="42"/>
      <c r="N1701" s="42"/>
      <c r="O1701" s="42"/>
      <c r="T1701" s="44"/>
      <c r="U1701" s="41"/>
      <c r="X1701" s="140"/>
      <c r="Y1701" s="159"/>
    </row>
    <row r="1702" spans="6:25" s="43" customFormat="1" x14ac:dyDescent="0.25">
      <c r="F1702" s="41"/>
      <c r="G1702" s="41"/>
      <c r="H1702" s="40"/>
      <c r="I1702" s="41"/>
      <c r="J1702" s="41"/>
      <c r="L1702" s="42"/>
      <c r="N1702" s="42"/>
      <c r="O1702" s="42"/>
      <c r="T1702" s="44"/>
      <c r="U1702" s="41"/>
      <c r="X1702" s="140"/>
      <c r="Y1702" s="159"/>
    </row>
    <row r="1703" spans="6:25" s="43" customFormat="1" x14ac:dyDescent="0.25">
      <c r="F1703" s="41"/>
      <c r="G1703" s="41"/>
      <c r="H1703" s="40"/>
      <c r="I1703" s="41"/>
      <c r="J1703" s="41"/>
      <c r="L1703" s="42"/>
      <c r="N1703" s="42"/>
      <c r="O1703" s="42"/>
      <c r="T1703" s="44"/>
      <c r="U1703" s="41"/>
      <c r="X1703" s="140"/>
      <c r="Y1703" s="159"/>
    </row>
    <row r="1704" spans="6:25" s="43" customFormat="1" x14ac:dyDescent="0.25">
      <c r="F1704" s="41"/>
      <c r="G1704" s="41"/>
      <c r="H1704" s="40"/>
      <c r="I1704" s="41"/>
      <c r="J1704" s="41"/>
      <c r="L1704" s="42"/>
      <c r="N1704" s="42"/>
      <c r="O1704" s="42"/>
      <c r="T1704" s="44"/>
      <c r="U1704" s="41"/>
      <c r="X1704" s="140"/>
      <c r="Y1704" s="159"/>
    </row>
    <row r="1705" spans="6:25" s="43" customFormat="1" x14ac:dyDescent="0.25">
      <c r="F1705" s="41"/>
      <c r="G1705" s="41"/>
      <c r="H1705" s="40"/>
      <c r="I1705" s="41"/>
      <c r="J1705" s="41"/>
      <c r="L1705" s="42"/>
      <c r="N1705" s="42"/>
      <c r="O1705" s="42"/>
      <c r="T1705" s="44"/>
      <c r="U1705" s="41"/>
      <c r="X1705" s="140"/>
      <c r="Y1705" s="159"/>
    </row>
    <row r="1706" spans="6:25" s="43" customFormat="1" x14ac:dyDescent="0.25">
      <c r="F1706" s="41"/>
      <c r="G1706" s="41"/>
      <c r="H1706" s="40"/>
      <c r="I1706" s="41"/>
      <c r="J1706" s="41"/>
      <c r="L1706" s="42"/>
      <c r="N1706" s="42"/>
      <c r="O1706" s="42"/>
      <c r="T1706" s="44"/>
      <c r="U1706" s="41"/>
      <c r="X1706" s="140"/>
      <c r="Y1706" s="159"/>
    </row>
    <row r="1707" spans="6:25" s="43" customFormat="1" x14ac:dyDescent="0.25">
      <c r="F1707" s="41"/>
      <c r="G1707" s="41"/>
      <c r="H1707" s="40"/>
      <c r="I1707" s="41"/>
      <c r="J1707" s="41"/>
      <c r="L1707" s="42"/>
      <c r="N1707" s="42"/>
      <c r="O1707" s="42"/>
      <c r="T1707" s="44"/>
      <c r="U1707" s="41"/>
      <c r="X1707" s="140"/>
      <c r="Y1707" s="159"/>
    </row>
    <row r="1708" spans="6:25" s="43" customFormat="1" x14ac:dyDescent="0.25">
      <c r="F1708" s="41"/>
      <c r="G1708" s="41"/>
      <c r="H1708" s="40"/>
      <c r="I1708" s="41"/>
      <c r="J1708" s="41"/>
      <c r="L1708" s="42"/>
      <c r="N1708" s="42"/>
      <c r="O1708" s="42"/>
      <c r="T1708" s="44"/>
      <c r="U1708" s="41"/>
      <c r="X1708" s="140"/>
      <c r="Y1708" s="159"/>
    </row>
    <row r="1709" spans="6:25" s="43" customFormat="1" x14ac:dyDescent="0.25">
      <c r="F1709" s="41"/>
      <c r="G1709" s="41"/>
      <c r="H1709" s="40"/>
      <c r="I1709" s="41"/>
      <c r="J1709" s="41"/>
      <c r="L1709" s="42"/>
      <c r="N1709" s="42"/>
      <c r="O1709" s="42"/>
      <c r="T1709" s="44"/>
      <c r="U1709" s="41"/>
      <c r="X1709" s="140"/>
      <c r="Y1709" s="159"/>
    </row>
    <row r="1710" spans="6:25" s="43" customFormat="1" x14ac:dyDescent="0.25">
      <c r="F1710" s="41"/>
      <c r="G1710" s="41"/>
      <c r="H1710" s="40"/>
      <c r="I1710" s="41"/>
      <c r="J1710" s="41"/>
      <c r="L1710" s="42"/>
      <c r="N1710" s="42"/>
      <c r="O1710" s="42"/>
      <c r="T1710" s="44"/>
      <c r="U1710" s="41"/>
      <c r="X1710" s="140"/>
      <c r="Y1710" s="159"/>
    </row>
    <row r="1711" spans="6:25" s="43" customFormat="1" x14ac:dyDescent="0.25">
      <c r="F1711" s="41"/>
      <c r="G1711" s="41"/>
      <c r="H1711" s="40"/>
      <c r="I1711" s="41"/>
      <c r="J1711" s="41"/>
      <c r="L1711" s="42"/>
      <c r="N1711" s="42"/>
      <c r="O1711" s="42"/>
      <c r="T1711" s="44"/>
      <c r="U1711" s="41"/>
      <c r="X1711" s="140"/>
      <c r="Y1711" s="159"/>
    </row>
    <row r="1712" spans="6:25" s="43" customFormat="1" x14ac:dyDescent="0.25">
      <c r="F1712" s="41"/>
      <c r="G1712" s="41"/>
      <c r="H1712" s="40"/>
      <c r="I1712" s="41"/>
      <c r="J1712" s="41"/>
      <c r="L1712" s="42"/>
      <c r="N1712" s="42"/>
      <c r="O1712" s="42"/>
      <c r="T1712" s="44"/>
      <c r="U1712" s="41"/>
      <c r="X1712" s="140"/>
      <c r="Y1712" s="159"/>
    </row>
    <row r="1713" spans="6:25" s="43" customFormat="1" x14ac:dyDescent="0.25">
      <c r="F1713" s="41"/>
      <c r="G1713" s="41"/>
      <c r="H1713" s="40"/>
      <c r="I1713" s="41"/>
      <c r="J1713" s="41"/>
      <c r="L1713" s="42"/>
      <c r="N1713" s="42"/>
      <c r="O1713" s="42"/>
      <c r="T1713" s="44"/>
      <c r="U1713" s="41"/>
      <c r="X1713" s="140"/>
      <c r="Y1713" s="159"/>
    </row>
    <row r="1714" spans="6:25" s="43" customFormat="1" x14ac:dyDescent="0.25">
      <c r="F1714" s="41"/>
      <c r="G1714" s="41"/>
      <c r="H1714" s="40"/>
      <c r="I1714" s="41"/>
      <c r="J1714" s="41"/>
      <c r="L1714" s="42"/>
      <c r="N1714" s="42"/>
      <c r="O1714" s="42"/>
      <c r="T1714" s="44"/>
      <c r="U1714" s="41"/>
      <c r="X1714" s="140"/>
      <c r="Y1714" s="159"/>
    </row>
    <row r="1715" spans="6:25" s="43" customFormat="1" x14ac:dyDescent="0.25">
      <c r="F1715" s="41"/>
      <c r="G1715" s="41"/>
      <c r="H1715" s="40"/>
      <c r="I1715" s="41"/>
      <c r="J1715" s="41"/>
      <c r="L1715" s="42"/>
      <c r="N1715" s="42"/>
      <c r="O1715" s="42"/>
      <c r="T1715" s="44"/>
      <c r="U1715" s="41"/>
      <c r="X1715" s="140"/>
      <c r="Y1715" s="159"/>
    </row>
    <row r="1716" spans="6:25" s="43" customFormat="1" x14ac:dyDescent="0.25">
      <c r="F1716" s="41"/>
      <c r="G1716" s="41"/>
      <c r="H1716" s="40"/>
      <c r="I1716" s="41"/>
      <c r="J1716" s="41"/>
      <c r="L1716" s="42"/>
      <c r="N1716" s="42"/>
      <c r="O1716" s="42"/>
      <c r="T1716" s="44"/>
      <c r="U1716" s="41"/>
      <c r="X1716" s="140"/>
      <c r="Y1716" s="159"/>
    </row>
    <row r="1717" spans="6:25" s="43" customFormat="1" x14ac:dyDescent="0.25">
      <c r="F1717" s="41"/>
      <c r="G1717" s="41"/>
      <c r="H1717" s="40"/>
      <c r="I1717" s="41"/>
      <c r="J1717" s="41"/>
      <c r="L1717" s="42"/>
      <c r="N1717" s="42"/>
      <c r="O1717" s="42"/>
      <c r="T1717" s="44"/>
      <c r="U1717" s="41"/>
      <c r="X1717" s="140"/>
      <c r="Y1717" s="159"/>
    </row>
    <row r="1718" spans="6:25" s="43" customFormat="1" x14ac:dyDescent="0.25">
      <c r="F1718" s="41"/>
      <c r="G1718" s="41"/>
      <c r="H1718" s="40"/>
      <c r="I1718" s="41"/>
      <c r="J1718" s="41"/>
      <c r="L1718" s="42"/>
      <c r="N1718" s="42"/>
      <c r="O1718" s="42"/>
      <c r="T1718" s="44"/>
      <c r="U1718" s="41"/>
      <c r="X1718" s="140"/>
      <c r="Y1718" s="159"/>
    </row>
    <row r="1719" spans="6:25" s="43" customFormat="1" x14ac:dyDescent="0.25">
      <c r="F1719" s="41"/>
      <c r="G1719" s="41"/>
      <c r="H1719" s="40"/>
      <c r="I1719" s="41"/>
      <c r="J1719" s="41"/>
      <c r="L1719" s="42"/>
      <c r="N1719" s="42"/>
      <c r="O1719" s="42"/>
      <c r="T1719" s="44"/>
      <c r="U1719" s="41"/>
      <c r="X1719" s="140"/>
      <c r="Y1719" s="159"/>
    </row>
    <row r="1720" spans="6:25" s="43" customFormat="1" x14ac:dyDescent="0.25">
      <c r="F1720" s="41"/>
      <c r="G1720" s="41"/>
      <c r="H1720" s="40"/>
      <c r="I1720" s="41"/>
      <c r="J1720" s="41"/>
      <c r="L1720" s="42"/>
      <c r="N1720" s="42"/>
      <c r="O1720" s="42"/>
      <c r="T1720" s="44"/>
      <c r="U1720" s="41"/>
      <c r="X1720" s="140"/>
      <c r="Y1720" s="159"/>
    </row>
    <row r="1721" spans="6:25" s="43" customFormat="1" x14ac:dyDescent="0.25">
      <c r="F1721" s="41"/>
      <c r="G1721" s="41"/>
      <c r="H1721" s="40"/>
      <c r="I1721" s="41"/>
      <c r="J1721" s="41"/>
      <c r="L1721" s="42"/>
      <c r="N1721" s="42"/>
      <c r="O1721" s="42"/>
      <c r="T1721" s="44"/>
      <c r="U1721" s="41"/>
      <c r="X1721" s="140"/>
      <c r="Y1721" s="159"/>
    </row>
    <row r="1722" spans="6:25" s="43" customFormat="1" x14ac:dyDescent="0.25">
      <c r="F1722" s="41"/>
      <c r="G1722" s="41"/>
      <c r="H1722" s="40"/>
      <c r="I1722" s="41"/>
      <c r="J1722" s="41"/>
      <c r="L1722" s="42"/>
      <c r="N1722" s="42"/>
      <c r="O1722" s="42"/>
      <c r="T1722" s="44"/>
      <c r="U1722" s="41"/>
      <c r="X1722" s="140"/>
      <c r="Y1722" s="159"/>
    </row>
    <row r="1723" spans="6:25" s="43" customFormat="1" x14ac:dyDescent="0.25">
      <c r="F1723" s="41"/>
      <c r="G1723" s="41"/>
      <c r="H1723" s="40"/>
      <c r="I1723" s="41"/>
      <c r="J1723" s="41"/>
      <c r="L1723" s="42"/>
      <c r="N1723" s="42"/>
      <c r="O1723" s="42"/>
      <c r="T1723" s="44"/>
      <c r="U1723" s="41"/>
      <c r="X1723" s="140"/>
      <c r="Y1723" s="159"/>
    </row>
    <row r="1724" spans="6:25" s="43" customFormat="1" x14ac:dyDescent="0.25">
      <c r="F1724" s="41"/>
      <c r="G1724" s="41"/>
      <c r="H1724" s="40"/>
      <c r="I1724" s="41"/>
      <c r="J1724" s="41"/>
      <c r="L1724" s="42"/>
      <c r="N1724" s="42"/>
      <c r="O1724" s="42"/>
      <c r="T1724" s="44"/>
      <c r="U1724" s="41"/>
      <c r="X1724" s="140"/>
      <c r="Y1724" s="159"/>
    </row>
    <row r="1725" spans="6:25" s="43" customFormat="1" x14ac:dyDescent="0.25">
      <c r="F1725" s="41"/>
      <c r="G1725" s="41"/>
      <c r="H1725" s="40"/>
      <c r="I1725" s="41"/>
      <c r="J1725" s="41"/>
      <c r="L1725" s="42"/>
      <c r="N1725" s="42"/>
      <c r="O1725" s="42"/>
      <c r="T1725" s="44"/>
      <c r="U1725" s="41"/>
      <c r="X1725" s="140"/>
      <c r="Y1725" s="159"/>
    </row>
    <row r="1726" spans="6:25" s="43" customFormat="1" x14ac:dyDescent="0.25">
      <c r="F1726" s="41"/>
      <c r="G1726" s="41"/>
      <c r="H1726" s="40"/>
      <c r="I1726" s="41"/>
      <c r="J1726" s="41"/>
      <c r="L1726" s="42"/>
      <c r="N1726" s="42"/>
      <c r="O1726" s="42"/>
      <c r="T1726" s="44"/>
      <c r="U1726" s="41"/>
      <c r="X1726" s="140"/>
      <c r="Y1726" s="159"/>
    </row>
    <row r="1727" spans="6:25" s="43" customFormat="1" x14ac:dyDescent="0.25">
      <c r="F1727" s="41"/>
      <c r="G1727" s="41"/>
      <c r="H1727" s="40"/>
      <c r="I1727" s="41"/>
      <c r="J1727" s="41"/>
      <c r="L1727" s="42"/>
      <c r="N1727" s="42"/>
      <c r="O1727" s="42"/>
      <c r="T1727" s="44"/>
      <c r="U1727" s="41"/>
      <c r="X1727" s="140"/>
      <c r="Y1727" s="159"/>
    </row>
    <row r="1728" spans="6:25" s="43" customFormat="1" x14ac:dyDescent="0.25">
      <c r="F1728" s="41"/>
      <c r="G1728" s="41"/>
      <c r="H1728" s="40"/>
      <c r="I1728" s="41"/>
      <c r="J1728" s="41"/>
      <c r="L1728" s="42"/>
      <c r="N1728" s="42"/>
      <c r="O1728" s="42"/>
      <c r="T1728" s="44"/>
      <c r="U1728" s="41"/>
      <c r="X1728" s="140"/>
      <c r="Y1728" s="159"/>
    </row>
    <row r="1729" spans="6:25" s="43" customFormat="1" x14ac:dyDescent="0.25">
      <c r="F1729" s="41"/>
      <c r="G1729" s="41"/>
      <c r="H1729" s="40"/>
      <c r="I1729" s="41"/>
      <c r="J1729" s="41"/>
      <c r="L1729" s="42"/>
      <c r="N1729" s="42"/>
      <c r="O1729" s="42"/>
      <c r="T1729" s="44"/>
      <c r="U1729" s="41"/>
      <c r="X1729" s="140"/>
      <c r="Y1729" s="159"/>
    </row>
    <row r="1730" spans="6:25" s="43" customFormat="1" x14ac:dyDescent="0.25">
      <c r="F1730" s="41"/>
      <c r="G1730" s="41"/>
      <c r="H1730" s="40"/>
      <c r="I1730" s="41"/>
      <c r="J1730" s="41"/>
      <c r="L1730" s="42"/>
      <c r="N1730" s="42"/>
      <c r="O1730" s="42"/>
      <c r="T1730" s="44"/>
      <c r="U1730" s="41"/>
      <c r="X1730" s="140"/>
      <c r="Y1730" s="159"/>
    </row>
    <row r="1731" spans="6:25" s="43" customFormat="1" x14ac:dyDescent="0.25">
      <c r="F1731" s="41"/>
      <c r="G1731" s="41"/>
      <c r="H1731" s="40"/>
      <c r="I1731" s="41"/>
      <c r="J1731" s="41"/>
      <c r="L1731" s="42"/>
      <c r="N1731" s="42"/>
      <c r="O1731" s="42"/>
      <c r="T1731" s="44"/>
      <c r="U1731" s="41"/>
      <c r="X1731" s="140"/>
      <c r="Y1731" s="159"/>
    </row>
    <row r="1732" spans="6:25" s="43" customFormat="1" x14ac:dyDescent="0.25">
      <c r="F1732" s="41"/>
      <c r="G1732" s="41"/>
      <c r="H1732" s="40"/>
      <c r="I1732" s="41"/>
      <c r="J1732" s="41"/>
      <c r="L1732" s="42"/>
      <c r="N1732" s="42"/>
      <c r="O1732" s="42"/>
      <c r="T1732" s="44"/>
      <c r="U1732" s="41"/>
      <c r="X1732" s="140"/>
      <c r="Y1732" s="159"/>
    </row>
    <row r="1733" spans="6:25" s="43" customFormat="1" x14ac:dyDescent="0.25">
      <c r="F1733" s="41"/>
      <c r="G1733" s="41"/>
      <c r="H1733" s="40"/>
      <c r="I1733" s="41"/>
      <c r="J1733" s="41"/>
      <c r="L1733" s="42"/>
      <c r="N1733" s="42"/>
      <c r="O1733" s="42"/>
      <c r="T1733" s="44"/>
      <c r="U1733" s="41"/>
      <c r="X1733" s="140"/>
      <c r="Y1733" s="159"/>
    </row>
    <row r="1734" spans="6:25" s="43" customFormat="1" x14ac:dyDescent="0.25">
      <c r="F1734" s="41"/>
      <c r="G1734" s="41"/>
      <c r="H1734" s="40"/>
      <c r="I1734" s="41"/>
      <c r="J1734" s="41"/>
      <c r="L1734" s="42"/>
      <c r="N1734" s="42"/>
      <c r="O1734" s="42"/>
      <c r="T1734" s="44"/>
      <c r="U1734" s="41"/>
      <c r="X1734" s="140"/>
      <c r="Y1734" s="159"/>
    </row>
    <row r="1735" spans="6:25" s="43" customFormat="1" x14ac:dyDescent="0.25">
      <c r="F1735" s="41"/>
      <c r="G1735" s="41"/>
      <c r="H1735" s="40"/>
      <c r="I1735" s="41"/>
      <c r="J1735" s="41"/>
      <c r="L1735" s="42"/>
      <c r="N1735" s="42"/>
      <c r="O1735" s="42"/>
      <c r="T1735" s="44"/>
      <c r="U1735" s="41"/>
      <c r="X1735" s="140"/>
      <c r="Y1735" s="159"/>
    </row>
    <row r="1736" spans="6:25" s="43" customFormat="1" x14ac:dyDescent="0.25">
      <c r="F1736" s="41"/>
      <c r="G1736" s="41"/>
      <c r="H1736" s="40"/>
      <c r="I1736" s="41"/>
      <c r="J1736" s="41"/>
      <c r="L1736" s="42"/>
      <c r="N1736" s="42"/>
      <c r="O1736" s="42"/>
      <c r="T1736" s="44"/>
      <c r="U1736" s="41"/>
      <c r="X1736" s="140"/>
      <c r="Y1736" s="159"/>
    </row>
    <row r="1737" spans="6:25" s="43" customFormat="1" x14ac:dyDescent="0.25">
      <c r="F1737" s="41"/>
      <c r="G1737" s="41"/>
      <c r="H1737" s="40"/>
      <c r="I1737" s="41"/>
      <c r="J1737" s="41"/>
      <c r="L1737" s="42"/>
      <c r="N1737" s="42"/>
      <c r="O1737" s="42"/>
      <c r="T1737" s="44"/>
      <c r="U1737" s="41"/>
      <c r="X1737" s="140"/>
      <c r="Y1737" s="159"/>
    </row>
    <row r="1738" spans="6:25" s="43" customFormat="1" x14ac:dyDescent="0.25">
      <c r="F1738" s="41"/>
      <c r="G1738" s="41"/>
      <c r="H1738" s="40"/>
      <c r="I1738" s="41"/>
      <c r="J1738" s="41"/>
      <c r="L1738" s="42"/>
      <c r="N1738" s="42"/>
      <c r="O1738" s="42"/>
      <c r="T1738" s="44"/>
      <c r="U1738" s="41"/>
      <c r="X1738" s="140"/>
      <c r="Y1738" s="159"/>
    </row>
    <row r="1739" spans="6:25" s="43" customFormat="1" x14ac:dyDescent="0.25">
      <c r="F1739" s="41"/>
      <c r="G1739" s="41"/>
      <c r="H1739" s="40"/>
      <c r="I1739" s="41"/>
      <c r="J1739" s="41"/>
      <c r="L1739" s="42"/>
      <c r="N1739" s="42"/>
      <c r="O1739" s="42"/>
      <c r="T1739" s="44"/>
      <c r="U1739" s="41"/>
      <c r="X1739" s="140"/>
      <c r="Y1739" s="159"/>
    </row>
    <row r="1740" spans="6:25" s="43" customFormat="1" x14ac:dyDescent="0.25">
      <c r="F1740" s="41"/>
      <c r="G1740" s="41"/>
      <c r="H1740" s="40"/>
      <c r="I1740" s="41"/>
      <c r="J1740" s="41"/>
      <c r="L1740" s="42"/>
      <c r="N1740" s="42"/>
      <c r="O1740" s="42"/>
      <c r="T1740" s="44"/>
      <c r="U1740" s="41"/>
      <c r="X1740" s="140"/>
      <c r="Y1740" s="159"/>
    </row>
    <row r="1741" spans="6:25" s="43" customFormat="1" x14ac:dyDescent="0.25">
      <c r="F1741" s="41"/>
      <c r="G1741" s="41"/>
      <c r="H1741" s="40"/>
      <c r="I1741" s="41"/>
      <c r="J1741" s="41"/>
      <c r="L1741" s="42"/>
      <c r="N1741" s="42"/>
      <c r="O1741" s="42"/>
      <c r="T1741" s="44"/>
      <c r="U1741" s="41"/>
      <c r="X1741" s="140"/>
      <c r="Y1741" s="159"/>
    </row>
    <row r="1742" spans="6:25" s="43" customFormat="1" x14ac:dyDescent="0.25">
      <c r="F1742" s="41"/>
      <c r="G1742" s="41"/>
      <c r="H1742" s="40"/>
      <c r="I1742" s="41"/>
      <c r="J1742" s="41"/>
      <c r="L1742" s="42"/>
      <c r="N1742" s="42"/>
      <c r="O1742" s="42"/>
      <c r="T1742" s="44"/>
      <c r="U1742" s="41"/>
      <c r="X1742" s="140"/>
      <c r="Y1742" s="159"/>
    </row>
    <row r="1743" spans="6:25" s="43" customFormat="1" x14ac:dyDescent="0.25">
      <c r="F1743" s="41"/>
      <c r="G1743" s="41"/>
      <c r="H1743" s="40"/>
      <c r="I1743" s="41"/>
      <c r="J1743" s="41"/>
      <c r="L1743" s="42"/>
      <c r="N1743" s="42"/>
      <c r="O1743" s="42"/>
      <c r="T1743" s="44"/>
      <c r="U1743" s="41"/>
      <c r="X1743" s="140"/>
      <c r="Y1743" s="159"/>
    </row>
    <row r="1744" spans="6:25" s="43" customFormat="1" x14ac:dyDescent="0.25">
      <c r="F1744" s="41"/>
      <c r="G1744" s="41"/>
      <c r="H1744" s="40"/>
      <c r="I1744" s="41"/>
      <c r="J1744" s="41"/>
      <c r="L1744" s="42"/>
      <c r="N1744" s="42"/>
      <c r="O1744" s="42"/>
      <c r="T1744" s="44"/>
      <c r="U1744" s="41"/>
      <c r="X1744" s="140"/>
      <c r="Y1744" s="159"/>
    </row>
    <row r="1745" spans="6:25" s="43" customFormat="1" x14ac:dyDescent="0.25">
      <c r="F1745" s="41"/>
      <c r="G1745" s="41"/>
      <c r="H1745" s="40"/>
      <c r="I1745" s="41"/>
      <c r="J1745" s="41"/>
      <c r="L1745" s="42"/>
      <c r="N1745" s="42"/>
      <c r="O1745" s="42"/>
      <c r="T1745" s="44"/>
      <c r="U1745" s="41"/>
      <c r="X1745" s="140"/>
      <c r="Y1745" s="159"/>
    </row>
    <row r="1746" spans="6:25" s="43" customFormat="1" x14ac:dyDescent="0.25">
      <c r="F1746" s="41"/>
      <c r="G1746" s="41"/>
      <c r="H1746" s="40"/>
      <c r="I1746" s="41"/>
      <c r="J1746" s="41"/>
      <c r="L1746" s="42"/>
      <c r="N1746" s="42"/>
      <c r="O1746" s="42"/>
      <c r="T1746" s="44"/>
      <c r="U1746" s="41"/>
      <c r="X1746" s="140"/>
      <c r="Y1746" s="159"/>
    </row>
    <row r="1747" spans="6:25" s="43" customFormat="1" x14ac:dyDescent="0.25">
      <c r="F1747" s="41"/>
      <c r="G1747" s="41"/>
      <c r="H1747" s="40"/>
      <c r="I1747" s="41"/>
      <c r="J1747" s="41"/>
      <c r="L1747" s="42"/>
      <c r="N1747" s="42"/>
      <c r="O1747" s="42"/>
      <c r="T1747" s="44"/>
      <c r="U1747" s="41"/>
      <c r="X1747" s="140"/>
      <c r="Y1747" s="159"/>
    </row>
    <row r="1748" spans="6:25" s="43" customFormat="1" x14ac:dyDescent="0.25">
      <c r="F1748" s="41"/>
      <c r="G1748" s="41"/>
      <c r="H1748" s="40"/>
      <c r="I1748" s="41"/>
      <c r="J1748" s="41"/>
      <c r="L1748" s="42"/>
      <c r="N1748" s="42"/>
      <c r="O1748" s="42"/>
      <c r="T1748" s="44"/>
      <c r="U1748" s="41"/>
      <c r="X1748" s="140"/>
      <c r="Y1748" s="159"/>
    </row>
    <row r="1749" spans="6:25" s="43" customFormat="1" x14ac:dyDescent="0.25">
      <c r="F1749" s="41"/>
      <c r="G1749" s="41"/>
      <c r="H1749" s="40"/>
      <c r="I1749" s="41"/>
      <c r="J1749" s="41"/>
      <c r="L1749" s="42"/>
      <c r="N1749" s="42"/>
      <c r="O1749" s="42"/>
      <c r="T1749" s="44"/>
      <c r="U1749" s="41"/>
      <c r="X1749" s="140"/>
      <c r="Y1749" s="159"/>
    </row>
    <row r="1750" spans="6:25" s="43" customFormat="1" x14ac:dyDescent="0.25">
      <c r="F1750" s="41"/>
      <c r="G1750" s="41"/>
      <c r="H1750" s="40"/>
      <c r="I1750" s="41"/>
      <c r="J1750" s="41"/>
      <c r="L1750" s="42"/>
      <c r="N1750" s="42"/>
      <c r="O1750" s="42"/>
      <c r="T1750" s="44"/>
      <c r="U1750" s="41"/>
      <c r="X1750" s="140"/>
      <c r="Y1750" s="159"/>
    </row>
    <row r="1751" spans="6:25" s="43" customFormat="1" x14ac:dyDescent="0.25">
      <c r="F1751" s="41"/>
      <c r="G1751" s="41"/>
      <c r="H1751" s="40"/>
      <c r="I1751" s="41"/>
      <c r="J1751" s="41"/>
      <c r="L1751" s="42"/>
      <c r="N1751" s="42"/>
      <c r="O1751" s="42"/>
      <c r="T1751" s="44"/>
      <c r="U1751" s="41"/>
      <c r="X1751" s="140"/>
      <c r="Y1751" s="159"/>
    </row>
    <row r="1752" spans="6:25" s="43" customFormat="1" x14ac:dyDescent="0.25">
      <c r="F1752" s="41"/>
      <c r="G1752" s="41"/>
      <c r="H1752" s="40"/>
      <c r="I1752" s="41"/>
      <c r="J1752" s="41"/>
      <c r="L1752" s="42"/>
      <c r="N1752" s="42"/>
      <c r="O1752" s="42"/>
      <c r="T1752" s="44"/>
      <c r="U1752" s="41"/>
      <c r="X1752" s="140"/>
      <c r="Y1752" s="159"/>
    </row>
    <row r="1753" spans="6:25" s="43" customFormat="1" x14ac:dyDescent="0.25">
      <c r="F1753" s="41"/>
      <c r="G1753" s="41"/>
      <c r="H1753" s="40"/>
      <c r="I1753" s="41"/>
      <c r="J1753" s="41"/>
      <c r="L1753" s="42"/>
      <c r="N1753" s="42"/>
      <c r="O1753" s="42"/>
      <c r="T1753" s="44"/>
      <c r="U1753" s="41"/>
      <c r="X1753" s="140"/>
      <c r="Y1753" s="159"/>
    </row>
    <row r="1754" spans="6:25" s="43" customFormat="1" x14ac:dyDescent="0.25">
      <c r="F1754" s="41"/>
      <c r="G1754" s="41"/>
      <c r="H1754" s="40"/>
      <c r="I1754" s="41"/>
      <c r="J1754" s="41"/>
      <c r="L1754" s="42"/>
      <c r="N1754" s="42"/>
      <c r="O1754" s="42"/>
      <c r="T1754" s="44"/>
      <c r="U1754" s="41"/>
      <c r="X1754" s="140"/>
      <c r="Y1754" s="159"/>
    </row>
    <row r="1755" spans="6:25" s="43" customFormat="1" x14ac:dyDescent="0.25">
      <c r="F1755" s="41"/>
      <c r="G1755" s="41"/>
      <c r="H1755" s="40"/>
      <c r="I1755" s="41"/>
      <c r="J1755" s="41"/>
      <c r="L1755" s="42"/>
      <c r="N1755" s="42"/>
      <c r="O1755" s="42"/>
      <c r="T1755" s="44"/>
      <c r="U1755" s="41"/>
      <c r="X1755" s="140"/>
      <c r="Y1755" s="159"/>
    </row>
    <row r="1756" spans="6:25" s="43" customFormat="1" x14ac:dyDescent="0.25">
      <c r="F1756" s="41"/>
      <c r="G1756" s="41"/>
      <c r="H1756" s="40"/>
      <c r="I1756" s="41"/>
      <c r="J1756" s="41"/>
      <c r="L1756" s="42"/>
      <c r="N1756" s="42"/>
      <c r="O1756" s="42"/>
      <c r="T1756" s="44"/>
      <c r="U1756" s="41"/>
      <c r="X1756" s="140"/>
      <c r="Y1756" s="159"/>
    </row>
    <row r="1757" spans="6:25" s="43" customFormat="1" x14ac:dyDescent="0.25">
      <c r="F1757" s="41"/>
      <c r="G1757" s="41"/>
      <c r="H1757" s="40"/>
      <c r="I1757" s="41"/>
      <c r="J1757" s="41"/>
      <c r="L1757" s="42"/>
      <c r="N1757" s="42"/>
      <c r="O1757" s="42"/>
      <c r="T1757" s="44"/>
      <c r="U1757" s="41"/>
      <c r="X1757" s="140"/>
      <c r="Y1757" s="159"/>
    </row>
    <row r="1758" spans="6:25" s="43" customFormat="1" x14ac:dyDescent="0.25">
      <c r="F1758" s="41"/>
      <c r="G1758" s="41"/>
      <c r="H1758" s="40"/>
      <c r="I1758" s="41"/>
      <c r="J1758" s="41"/>
      <c r="L1758" s="42"/>
      <c r="N1758" s="42"/>
      <c r="O1758" s="42"/>
      <c r="T1758" s="44"/>
      <c r="U1758" s="41"/>
      <c r="X1758" s="140"/>
      <c r="Y1758" s="159"/>
    </row>
    <row r="1759" spans="6:25" s="43" customFormat="1" x14ac:dyDescent="0.25">
      <c r="F1759" s="41"/>
      <c r="G1759" s="41"/>
      <c r="H1759" s="40"/>
      <c r="I1759" s="41"/>
      <c r="J1759" s="41"/>
      <c r="L1759" s="42"/>
      <c r="N1759" s="42"/>
      <c r="O1759" s="42"/>
      <c r="T1759" s="44"/>
      <c r="U1759" s="41"/>
      <c r="X1759" s="140"/>
      <c r="Y1759" s="159"/>
    </row>
    <row r="1760" spans="6:25" s="43" customFormat="1" x14ac:dyDescent="0.25">
      <c r="F1760" s="41"/>
      <c r="G1760" s="41"/>
      <c r="H1760" s="40"/>
      <c r="I1760" s="41"/>
      <c r="J1760" s="41"/>
      <c r="L1760" s="42"/>
      <c r="N1760" s="42"/>
      <c r="O1760" s="42"/>
      <c r="T1760" s="44"/>
      <c r="U1760" s="41"/>
      <c r="X1760" s="140"/>
      <c r="Y1760" s="159"/>
    </row>
    <row r="1761" spans="6:25" s="43" customFormat="1" x14ac:dyDescent="0.25">
      <c r="F1761" s="41"/>
      <c r="G1761" s="41"/>
      <c r="H1761" s="40"/>
      <c r="I1761" s="41"/>
      <c r="J1761" s="41"/>
      <c r="L1761" s="42"/>
      <c r="N1761" s="42"/>
      <c r="O1761" s="42"/>
      <c r="T1761" s="44"/>
      <c r="U1761" s="41"/>
      <c r="X1761" s="140"/>
      <c r="Y1761" s="159"/>
    </row>
    <row r="1762" spans="6:25" s="43" customFormat="1" x14ac:dyDescent="0.25">
      <c r="F1762" s="41"/>
      <c r="G1762" s="41"/>
      <c r="H1762" s="40"/>
      <c r="I1762" s="41"/>
      <c r="J1762" s="41"/>
      <c r="L1762" s="42"/>
      <c r="N1762" s="42"/>
      <c r="O1762" s="42"/>
      <c r="T1762" s="44"/>
      <c r="U1762" s="41"/>
      <c r="X1762" s="140"/>
      <c r="Y1762" s="159"/>
    </row>
    <row r="1763" spans="6:25" s="43" customFormat="1" x14ac:dyDescent="0.25">
      <c r="F1763" s="41"/>
      <c r="G1763" s="41"/>
      <c r="H1763" s="40"/>
      <c r="I1763" s="41"/>
      <c r="J1763" s="41"/>
      <c r="L1763" s="42"/>
      <c r="N1763" s="42"/>
      <c r="O1763" s="42"/>
      <c r="T1763" s="44"/>
      <c r="U1763" s="41"/>
      <c r="X1763" s="140"/>
      <c r="Y1763" s="159"/>
    </row>
    <row r="1764" spans="6:25" s="43" customFormat="1" x14ac:dyDescent="0.25">
      <c r="F1764" s="41"/>
      <c r="G1764" s="41"/>
      <c r="H1764" s="40"/>
      <c r="I1764" s="41"/>
      <c r="J1764" s="41"/>
      <c r="L1764" s="42"/>
      <c r="N1764" s="42"/>
      <c r="O1764" s="42"/>
      <c r="T1764" s="44"/>
      <c r="U1764" s="41"/>
      <c r="X1764" s="140"/>
      <c r="Y1764" s="159"/>
    </row>
    <row r="1765" spans="6:25" s="43" customFormat="1" x14ac:dyDescent="0.25">
      <c r="F1765" s="41"/>
      <c r="G1765" s="41"/>
      <c r="H1765" s="40"/>
      <c r="I1765" s="41"/>
      <c r="J1765" s="41"/>
      <c r="L1765" s="42"/>
      <c r="N1765" s="42"/>
      <c r="O1765" s="42"/>
      <c r="T1765" s="44"/>
      <c r="U1765" s="41"/>
      <c r="X1765" s="140"/>
      <c r="Y1765" s="159"/>
    </row>
    <row r="1766" spans="6:25" s="43" customFormat="1" x14ac:dyDescent="0.25">
      <c r="F1766" s="41"/>
      <c r="G1766" s="41"/>
      <c r="H1766" s="40"/>
      <c r="I1766" s="41"/>
      <c r="J1766" s="41"/>
      <c r="L1766" s="42"/>
      <c r="N1766" s="42"/>
      <c r="O1766" s="42"/>
      <c r="T1766" s="44"/>
      <c r="U1766" s="41"/>
      <c r="X1766" s="140"/>
      <c r="Y1766" s="159"/>
    </row>
    <row r="1767" spans="6:25" s="43" customFormat="1" x14ac:dyDescent="0.25">
      <c r="F1767" s="41"/>
      <c r="G1767" s="41"/>
      <c r="H1767" s="40"/>
      <c r="I1767" s="41"/>
      <c r="J1767" s="41"/>
      <c r="L1767" s="42"/>
      <c r="N1767" s="42"/>
      <c r="O1767" s="42"/>
      <c r="T1767" s="44"/>
      <c r="U1767" s="41"/>
      <c r="X1767" s="140"/>
      <c r="Y1767" s="159"/>
    </row>
    <row r="1768" spans="6:25" s="43" customFormat="1" x14ac:dyDescent="0.25">
      <c r="F1768" s="41"/>
      <c r="G1768" s="41"/>
      <c r="H1768" s="40"/>
      <c r="I1768" s="41"/>
      <c r="J1768" s="41"/>
      <c r="L1768" s="42"/>
      <c r="N1768" s="42"/>
      <c r="O1768" s="42"/>
      <c r="T1768" s="44"/>
      <c r="U1768" s="41"/>
      <c r="X1768" s="140"/>
      <c r="Y1768" s="159"/>
    </row>
    <row r="1769" spans="6:25" s="43" customFormat="1" x14ac:dyDescent="0.25">
      <c r="F1769" s="41"/>
      <c r="G1769" s="41"/>
      <c r="H1769" s="40"/>
      <c r="I1769" s="41"/>
      <c r="J1769" s="41"/>
      <c r="L1769" s="42"/>
      <c r="N1769" s="42"/>
      <c r="O1769" s="42"/>
      <c r="T1769" s="44"/>
      <c r="U1769" s="41"/>
      <c r="X1769" s="140"/>
      <c r="Y1769" s="159"/>
    </row>
    <row r="1770" spans="6:25" s="43" customFormat="1" x14ac:dyDescent="0.25">
      <c r="F1770" s="41"/>
      <c r="G1770" s="41"/>
      <c r="H1770" s="40"/>
      <c r="I1770" s="41"/>
      <c r="J1770" s="41"/>
      <c r="L1770" s="42"/>
      <c r="N1770" s="42"/>
      <c r="O1770" s="42"/>
      <c r="T1770" s="44"/>
      <c r="U1770" s="41"/>
      <c r="X1770" s="140"/>
      <c r="Y1770" s="159"/>
    </row>
    <row r="1771" spans="6:25" s="43" customFormat="1" x14ac:dyDescent="0.25">
      <c r="F1771" s="41"/>
      <c r="G1771" s="41"/>
      <c r="H1771" s="40"/>
      <c r="I1771" s="41"/>
      <c r="J1771" s="41"/>
      <c r="L1771" s="42"/>
      <c r="N1771" s="42"/>
      <c r="O1771" s="42"/>
      <c r="T1771" s="44"/>
      <c r="U1771" s="41"/>
      <c r="X1771" s="140"/>
      <c r="Y1771" s="159"/>
    </row>
    <row r="1772" spans="6:25" s="43" customFormat="1" x14ac:dyDescent="0.25">
      <c r="F1772" s="41"/>
      <c r="G1772" s="41"/>
      <c r="H1772" s="40"/>
      <c r="I1772" s="41"/>
      <c r="J1772" s="41"/>
      <c r="L1772" s="42"/>
      <c r="N1772" s="42"/>
      <c r="O1772" s="42"/>
      <c r="T1772" s="44"/>
      <c r="U1772" s="41"/>
      <c r="X1772" s="140"/>
      <c r="Y1772" s="159"/>
    </row>
    <row r="1773" spans="6:25" s="43" customFormat="1" x14ac:dyDescent="0.25">
      <c r="F1773" s="41"/>
      <c r="G1773" s="41"/>
      <c r="H1773" s="40"/>
      <c r="I1773" s="41"/>
      <c r="J1773" s="41"/>
      <c r="L1773" s="42"/>
      <c r="N1773" s="42"/>
      <c r="O1773" s="42"/>
      <c r="T1773" s="44"/>
      <c r="U1773" s="41"/>
      <c r="X1773" s="140"/>
      <c r="Y1773" s="159"/>
    </row>
    <row r="1774" spans="6:25" s="43" customFormat="1" x14ac:dyDescent="0.25">
      <c r="F1774" s="41"/>
      <c r="G1774" s="41"/>
      <c r="H1774" s="40"/>
      <c r="I1774" s="41"/>
      <c r="J1774" s="41"/>
      <c r="L1774" s="42"/>
      <c r="N1774" s="42"/>
      <c r="O1774" s="42"/>
      <c r="T1774" s="44"/>
      <c r="U1774" s="41"/>
      <c r="X1774" s="140"/>
      <c r="Y1774" s="159"/>
    </row>
    <row r="1775" spans="6:25" s="43" customFormat="1" x14ac:dyDescent="0.25">
      <c r="F1775" s="41"/>
      <c r="G1775" s="41"/>
      <c r="H1775" s="40"/>
      <c r="I1775" s="41"/>
      <c r="J1775" s="41"/>
      <c r="L1775" s="42"/>
      <c r="N1775" s="42"/>
      <c r="O1775" s="42"/>
      <c r="T1775" s="44"/>
      <c r="U1775" s="41"/>
      <c r="X1775" s="140"/>
      <c r="Y1775" s="159"/>
    </row>
    <row r="1776" spans="6:25" s="43" customFormat="1" x14ac:dyDescent="0.25">
      <c r="F1776" s="41"/>
      <c r="G1776" s="41"/>
      <c r="H1776" s="40"/>
      <c r="I1776" s="41"/>
      <c r="J1776" s="41"/>
      <c r="L1776" s="42"/>
      <c r="N1776" s="42"/>
      <c r="O1776" s="42"/>
      <c r="T1776" s="44"/>
      <c r="U1776" s="41"/>
      <c r="X1776" s="140"/>
      <c r="Y1776" s="159"/>
    </row>
    <row r="1777" spans="6:25" s="43" customFormat="1" x14ac:dyDescent="0.25">
      <c r="F1777" s="41"/>
      <c r="G1777" s="41"/>
      <c r="H1777" s="40"/>
      <c r="I1777" s="41"/>
      <c r="J1777" s="41"/>
      <c r="L1777" s="42"/>
      <c r="N1777" s="42"/>
      <c r="O1777" s="42"/>
      <c r="T1777" s="44"/>
      <c r="U1777" s="41"/>
      <c r="X1777" s="140"/>
      <c r="Y1777" s="159"/>
    </row>
    <row r="1778" spans="6:25" s="43" customFormat="1" x14ac:dyDescent="0.25">
      <c r="F1778" s="41"/>
      <c r="G1778" s="41"/>
      <c r="H1778" s="40"/>
      <c r="I1778" s="41"/>
      <c r="J1778" s="41"/>
      <c r="L1778" s="42"/>
      <c r="N1778" s="42"/>
      <c r="O1778" s="42"/>
      <c r="T1778" s="44"/>
      <c r="U1778" s="41"/>
      <c r="X1778" s="140"/>
      <c r="Y1778" s="159"/>
    </row>
    <row r="1779" spans="6:25" s="43" customFormat="1" x14ac:dyDescent="0.25">
      <c r="F1779" s="41"/>
      <c r="G1779" s="41"/>
      <c r="H1779" s="40"/>
      <c r="I1779" s="41"/>
      <c r="J1779" s="41"/>
      <c r="L1779" s="42"/>
      <c r="N1779" s="42"/>
      <c r="O1779" s="42"/>
      <c r="T1779" s="44"/>
      <c r="U1779" s="41"/>
      <c r="X1779" s="140"/>
      <c r="Y1779" s="159"/>
    </row>
    <row r="1780" spans="6:25" s="43" customFormat="1" x14ac:dyDescent="0.25">
      <c r="F1780" s="41"/>
      <c r="G1780" s="41"/>
      <c r="H1780" s="40"/>
      <c r="I1780" s="41"/>
      <c r="J1780" s="41"/>
      <c r="L1780" s="42"/>
      <c r="N1780" s="42"/>
      <c r="O1780" s="42"/>
      <c r="T1780" s="44"/>
      <c r="U1780" s="41"/>
      <c r="X1780" s="140"/>
      <c r="Y1780" s="159"/>
    </row>
    <row r="1781" spans="6:25" s="43" customFormat="1" x14ac:dyDescent="0.25">
      <c r="F1781" s="41"/>
      <c r="G1781" s="41"/>
      <c r="H1781" s="40"/>
      <c r="I1781" s="41"/>
      <c r="J1781" s="41"/>
      <c r="L1781" s="42"/>
      <c r="N1781" s="42"/>
      <c r="O1781" s="42"/>
      <c r="T1781" s="44"/>
      <c r="U1781" s="41"/>
      <c r="X1781" s="140"/>
      <c r="Y1781" s="159"/>
    </row>
    <row r="1782" spans="6:25" s="43" customFormat="1" x14ac:dyDescent="0.25">
      <c r="F1782" s="41"/>
      <c r="G1782" s="41"/>
      <c r="H1782" s="40"/>
      <c r="I1782" s="41"/>
      <c r="J1782" s="41"/>
      <c r="L1782" s="42"/>
      <c r="N1782" s="42"/>
      <c r="O1782" s="42"/>
      <c r="T1782" s="44"/>
      <c r="U1782" s="41"/>
      <c r="X1782" s="140"/>
      <c r="Y1782" s="159"/>
    </row>
    <row r="1783" spans="6:25" s="43" customFormat="1" x14ac:dyDescent="0.25">
      <c r="F1783" s="41"/>
      <c r="G1783" s="41"/>
      <c r="H1783" s="40"/>
      <c r="I1783" s="41"/>
      <c r="J1783" s="41"/>
      <c r="L1783" s="42"/>
      <c r="N1783" s="42"/>
      <c r="O1783" s="42"/>
      <c r="T1783" s="44"/>
      <c r="U1783" s="41"/>
      <c r="X1783" s="140"/>
      <c r="Y1783" s="159"/>
    </row>
    <row r="1784" spans="6:25" s="43" customFormat="1" x14ac:dyDescent="0.25">
      <c r="F1784" s="41"/>
      <c r="G1784" s="41"/>
      <c r="H1784" s="40"/>
      <c r="I1784" s="41"/>
      <c r="J1784" s="41"/>
      <c r="L1784" s="42"/>
      <c r="N1784" s="42"/>
      <c r="O1784" s="42"/>
      <c r="T1784" s="44"/>
      <c r="U1784" s="41"/>
      <c r="X1784" s="140"/>
      <c r="Y1784" s="159"/>
    </row>
    <row r="1785" spans="6:25" s="43" customFormat="1" x14ac:dyDescent="0.25">
      <c r="F1785" s="41"/>
      <c r="G1785" s="41"/>
      <c r="H1785" s="40"/>
      <c r="I1785" s="41"/>
      <c r="J1785" s="41"/>
      <c r="L1785" s="42"/>
      <c r="N1785" s="42"/>
      <c r="O1785" s="42"/>
      <c r="T1785" s="44"/>
      <c r="U1785" s="41"/>
      <c r="X1785" s="140"/>
      <c r="Y1785" s="159"/>
    </row>
    <row r="1786" spans="6:25" s="43" customFormat="1" x14ac:dyDescent="0.25">
      <c r="F1786" s="41"/>
      <c r="G1786" s="41"/>
      <c r="H1786" s="40"/>
      <c r="I1786" s="41"/>
      <c r="J1786" s="41"/>
      <c r="L1786" s="42"/>
      <c r="N1786" s="42"/>
      <c r="O1786" s="42"/>
      <c r="T1786" s="44"/>
      <c r="U1786" s="41"/>
      <c r="X1786" s="140"/>
      <c r="Y1786" s="159"/>
    </row>
    <row r="1787" spans="6:25" s="43" customFormat="1" x14ac:dyDescent="0.25">
      <c r="F1787" s="41"/>
      <c r="G1787" s="41"/>
      <c r="H1787" s="40"/>
      <c r="I1787" s="41"/>
      <c r="J1787" s="41"/>
      <c r="L1787" s="42"/>
      <c r="N1787" s="42"/>
      <c r="O1787" s="42"/>
      <c r="T1787" s="44"/>
      <c r="U1787" s="41"/>
      <c r="X1787" s="140"/>
      <c r="Y1787" s="159"/>
    </row>
    <row r="1788" spans="6:25" s="43" customFormat="1" x14ac:dyDescent="0.25">
      <c r="F1788" s="41"/>
      <c r="G1788" s="41"/>
      <c r="H1788" s="40"/>
      <c r="I1788" s="41"/>
      <c r="J1788" s="41"/>
      <c r="L1788" s="42"/>
      <c r="N1788" s="42"/>
      <c r="O1788" s="42"/>
      <c r="T1788" s="44"/>
      <c r="U1788" s="41"/>
      <c r="X1788" s="140"/>
      <c r="Y1788" s="159"/>
    </row>
    <row r="1789" spans="6:25" s="43" customFormat="1" x14ac:dyDescent="0.25">
      <c r="F1789" s="41"/>
      <c r="G1789" s="41"/>
      <c r="H1789" s="40"/>
      <c r="I1789" s="41"/>
      <c r="J1789" s="41"/>
      <c r="L1789" s="42"/>
      <c r="N1789" s="42"/>
      <c r="O1789" s="42"/>
      <c r="T1789" s="44"/>
      <c r="U1789" s="41"/>
      <c r="X1789" s="140"/>
      <c r="Y1789" s="159"/>
    </row>
    <row r="1790" spans="6:25" s="43" customFormat="1" x14ac:dyDescent="0.25">
      <c r="F1790" s="41"/>
      <c r="G1790" s="41"/>
      <c r="H1790" s="40"/>
      <c r="I1790" s="41"/>
      <c r="J1790" s="41"/>
      <c r="L1790" s="42"/>
      <c r="N1790" s="42"/>
      <c r="O1790" s="42"/>
      <c r="T1790" s="44"/>
      <c r="U1790" s="41"/>
      <c r="X1790" s="140"/>
      <c r="Y1790" s="159"/>
    </row>
    <row r="1791" spans="6:25" s="43" customFormat="1" x14ac:dyDescent="0.25">
      <c r="F1791" s="41"/>
      <c r="G1791" s="41"/>
      <c r="H1791" s="40"/>
      <c r="I1791" s="41"/>
      <c r="J1791" s="41"/>
      <c r="L1791" s="42"/>
      <c r="N1791" s="42"/>
      <c r="O1791" s="42"/>
      <c r="T1791" s="44"/>
      <c r="U1791" s="41"/>
      <c r="X1791" s="140"/>
      <c r="Y1791" s="159"/>
    </row>
    <row r="1792" spans="6:25" s="43" customFormat="1" x14ac:dyDescent="0.25">
      <c r="F1792" s="41"/>
      <c r="G1792" s="41"/>
      <c r="H1792" s="40"/>
      <c r="I1792" s="41"/>
      <c r="J1792" s="41"/>
      <c r="L1792" s="42"/>
      <c r="N1792" s="42"/>
      <c r="O1792" s="42"/>
      <c r="T1792" s="44"/>
      <c r="U1792" s="41"/>
      <c r="X1792" s="140"/>
      <c r="Y1792" s="159"/>
    </row>
    <row r="1793" spans="6:25" s="43" customFormat="1" x14ac:dyDescent="0.25">
      <c r="F1793" s="41"/>
      <c r="G1793" s="41"/>
      <c r="H1793" s="40"/>
      <c r="I1793" s="41"/>
      <c r="J1793" s="41"/>
      <c r="L1793" s="42"/>
      <c r="N1793" s="42"/>
      <c r="O1793" s="42"/>
      <c r="T1793" s="44"/>
      <c r="U1793" s="41"/>
      <c r="X1793" s="140"/>
      <c r="Y1793" s="159"/>
    </row>
    <row r="1794" spans="6:25" s="43" customFormat="1" x14ac:dyDescent="0.25">
      <c r="F1794" s="41"/>
      <c r="G1794" s="41"/>
      <c r="H1794" s="40"/>
      <c r="I1794" s="41"/>
      <c r="J1794" s="41"/>
      <c r="L1794" s="42"/>
      <c r="N1794" s="42"/>
      <c r="O1794" s="42"/>
      <c r="T1794" s="44"/>
      <c r="U1794" s="41"/>
      <c r="X1794" s="140"/>
      <c r="Y1794" s="159"/>
    </row>
    <row r="1795" spans="6:25" s="43" customFormat="1" x14ac:dyDescent="0.25">
      <c r="F1795" s="41"/>
      <c r="G1795" s="41"/>
      <c r="H1795" s="40"/>
      <c r="I1795" s="41"/>
      <c r="J1795" s="41"/>
      <c r="L1795" s="42"/>
      <c r="N1795" s="42"/>
      <c r="O1795" s="42"/>
      <c r="T1795" s="44"/>
      <c r="U1795" s="41"/>
      <c r="X1795" s="140"/>
      <c r="Y1795" s="159"/>
    </row>
    <row r="1796" spans="6:25" s="43" customFormat="1" x14ac:dyDescent="0.25">
      <c r="F1796" s="41"/>
      <c r="G1796" s="41"/>
      <c r="H1796" s="40"/>
      <c r="I1796" s="41"/>
      <c r="J1796" s="41"/>
      <c r="L1796" s="42"/>
      <c r="N1796" s="42"/>
      <c r="O1796" s="42"/>
      <c r="T1796" s="44"/>
      <c r="U1796" s="41"/>
      <c r="X1796" s="140"/>
      <c r="Y1796" s="159"/>
    </row>
    <row r="1797" spans="6:25" s="43" customFormat="1" x14ac:dyDescent="0.25">
      <c r="F1797" s="41"/>
      <c r="G1797" s="41"/>
      <c r="H1797" s="40"/>
      <c r="I1797" s="41"/>
      <c r="J1797" s="41"/>
      <c r="L1797" s="42"/>
      <c r="N1797" s="42"/>
      <c r="O1797" s="42"/>
      <c r="T1797" s="44"/>
      <c r="U1797" s="41"/>
      <c r="X1797" s="140"/>
      <c r="Y1797" s="159"/>
    </row>
    <row r="1798" spans="6:25" s="43" customFormat="1" x14ac:dyDescent="0.25">
      <c r="F1798" s="41"/>
      <c r="G1798" s="41"/>
      <c r="H1798" s="40"/>
      <c r="I1798" s="41"/>
      <c r="J1798" s="41"/>
      <c r="L1798" s="42"/>
      <c r="N1798" s="42"/>
      <c r="O1798" s="42"/>
      <c r="T1798" s="44"/>
      <c r="U1798" s="41"/>
      <c r="X1798" s="140"/>
      <c r="Y1798" s="159"/>
    </row>
    <row r="1799" spans="6:25" s="43" customFormat="1" x14ac:dyDescent="0.25">
      <c r="F1799" s="41"/>
      <c r="G1799" s="41"/>
      <c r="H1799" s="40"/>
      <c r="I1799" s="41"/>
      <c r="J1799" s="41"/>
      <c r="L1799" s="42"/>
      <c r="N1799" s="42"/>
      <c r="O1799" s="42"/>
      <c r="T1799" s="44"/>
      <c r="U1799" s="41"/>
      <c r="X1799" s="140"/>
      <c r="Y1799" s="159"/>
    </row>
    <row r="1800" spans="6:25" s="43" customFormat="1" x14ac:dyDescent="0.25">
      <c r="F1800" s="41"/>
      <c r="G1800" s="41"/>
      <c r="H1800" s="40"/>
      <c r="I1800" s="41"/>
      <c r="J1800" s="41"/>
      <c r="L1800" s="42"/>
      <c r="N1800" s="42"/>
      <c r="O1800" s="42"/>
      <c r="T1800" s="44"/>
      <c r="U1800" s="41"/>
      <c r="X1800" s="140"/>
      <c r="Y1800" s="159"/>
    </row>
    <row r="1801" spans="6:25" s="43" customFormat="1" x14ac:dyDescent="0.25">
      <c r="F1801" s="41"/>
      <c r="G1801" s="41"/>
      <c r="H1801" s="40"/>
      <c r="I1801" s="41"/>
      <c r="J1801" s="41"/>
      <c r="L1801" s="42"/>
      <c r="N1801" s="42"/>
      <c r="O1801" s="42"/>
      <c r="T1801" s="44"/>
      <c r="U1801" s="41"/>
      <c r="X1801" s="140"/>
      <c r="Y1801" s="159"/>
    </row>
    <row r="1802" spans="6:25" s="43" customFormat="1" x14ac:dyDescent="0.25">
      <c r="F1802" s="41"/>
      <c r="G1802" s="41"/>
      <c r="H1802" s="40"/>
      <c r="I1802" s="41"/>
      <c r="J1802" s="41"/>
      <c r="L1802" s="42"/>
      <c r="N1802" s="42"/>
      <c r="O1802" s="42"/>
      <c r="T1802" s="44"/>
      <c r="U1802" s="41"/>
      <c r="X1802" s="140"/>
      <c r="Y1802" s="159"/>
    </row>
    <row r="1803" spans="6:25" s="43" customFormat="1" x14ac:dyDescent="0.25">
      <c r="F1803" s="41"/>
      <c r="G1803" s="41"/>
      <c r="H1803" s="40"/>
      <c r="I1803" s="41"/>
      <c r="J1803" s="41"/>
      <c r="L1803" s="42"/>
      <c r="N1803" s="42"/>
      <c r="O1803" s="42"/>
      <c r="T1803" s="44"/>
      <c r="U1803" s="41"/>
      <c r="X1803" s="140"/>
      <c r="Y1803" s="159"/>
    </row>
    <row r="1804" spans="6:25" s="43" customFormat="1" x14ac:dyDescent="0.25">
      <c r="F1804" s="41"/>
      <c r="G1804" s="41"/>
      <c r="H1804" s="40"/>
      <c r="I1804" s="41"/>
      <c r="J1804" s="41"/>
      <c r="L1804" s="42"/>
      <c r="N1804" s="42"/>
      <c r="O1804" s="42"/>
      <c r="T1804" s="44"/>
      <c r="U1804" s="41"/>
      <c r="X1804" s="140"/>
      <c r="Y1804" s="159"/>
    </row>
    <row r="1805" spans="6:25" s="43" customFormat="1" x14ac:dyDescent="0.25">
      <c r="F1805" s="41"/>
      <c r="G1805" s="41"/>
      <c r="H1805" s="40"/>
      <c r="I1805" s="41"/>
      <c r="J1805" s="41"/>
      <c r="L1805" s="42"/>
      <c r="N1805" s="42"/>
      <c r="O1805" s="42"/>
      <c r="T1805" s="44"/>
      <c r="U1805" s="41"/>
      <c r="X1805" s="140"/>
      <c r="Y1805" s="159"/>
    </row>
    <row r="1806" spans="6:25" s="43" customFormat="1" x14ac:dyDescent="0.25">
      <c r="F1806" s="41"/>
      <c r="G1806" s="41"/>
      <c r="H1806" s="40"/>
      <c r="I1806" s="41"/>
      <c r="J1806" s="41"/>
      <c r="L1806" s="42"/>
      <c r="N1806" s="42"/>
      <c r="O1806" s="42"/>
      <c r="T1806" s="44"/>
      <c r="U1806" s="41"/>
      <c r="X1806" s="140"/>
      <c r="Y1806" s="159"/>
    </row>
    <row r="1807" spans="6:25" s="43" customFormat="1" x14ac:dyDescent="0.25">
      <c r="F1807" s="41"/>
      <c r="G1807" s="41"/>
      <c r="H1807" s="40"/>
      <c r="I1807" s="41"/>
      <c r="J1807" s="41"/>
      <c r="L1807" s="42"/>
      <c r="N1807" s="42"/>
      <c r="O1807" s="42"/>
      <c r="T1807" s="44"/>
      <c r="U1807" s="41"/>
      <c r="X1807" s="140"/>
      <c r="Y1807" s="159"/>
    </row>
    <row r="1808" spans="6:25" s="43" customFormat="1" x14ac:dyDescent="0.25">
      <c r="F1808" s="41"/>
      <c r="G1808" s="41"/>
      <c r="H1808" s="40"/>
      <c r="I1808" s="41"/>
      <c r="J1808" s="41"/>
      <c r="L1808" s="42"/>
      <c r="N1808" s="42"/>
      <c r="O1808" s="42"/>
      <c r="T1808" s="44"/>
      <c r="U1808" s="41"/>
      <c r="X1808" s="140"/>
      <c r="Y1808" s="159"/>
    </row>
    <row r="1809" spans="6:25" s="43" customFormat="1" x14ac:dyDescent="0.25">
      <c r="F1809" s="41"/>
      <c r="G1809" s="41"/>
      <c r="H1809" s="40"/>
      <c r="I1809" s="41"/>
      <c r="J1809" s="41"/>
      <c r="L1809" s="42"/>
      <c r="N1809" s="42"/>
      <c r="O1809" s="42"/>
      <c r="T1809" s="44"/>
      <c r="U1809" s="41"/>
      <c r="X1809" s="140"/>
      <c r="Y1809" s="159"/>
    </row>
    <row r="1810" spans="6:25" s="43" customFormat="1" x14ac:dyDescent="0.25">
      <c r="F1810" s="41"/>
      <c r="G1810" s="41"/>
      <c r="H1810" s="40"/>
      <c r="I1810" s="41"/>
      <c r="J1810" s="41"/>
      <c r="L1810" s="42"/>
      <c r="N1810" s="42"/>
      <c r="O1810" s="42"/>
      <c r="T1810" s="44"/>
      <c r="U1810" s="41"/>
      <c r="X1810" s="140"/>
      <c r="Y1810" s="159"/>
    </row>
    <row r="1811" spans="6:25" s="43" customFormat="1" x14ac:dyDescent="0.25">
      <c r="F1811" s="41"/>
      <c r="G1811" s="41"/>
      <c r="H1811" s="40"/>
      <c r="I1811" s="41"/>
      <c r="J1811" s="41"/>
      <c r="L1811" s="42"/>
      <c r="N1811" s="42"/>
      <c r="O1811" s="42"/>
      <c r="T1811" s="44"/>
      <c r="U1811" s="41"/>
      <c r="X1811" s="140"/>
      <c r="Y1811" s="159"/>
    </row>
    <row r="1812" spans="6:25" s="43" customFormat="1" x14ac:dyDescent="0.25">
      <c r="F1812" s="41"/>
      <c r="G1812" s="41"/>
      <c r="H1812" s="40"/>
      <c r="I1812" s="41"/>
      <c r="J1812" s="41"/>
      <c r="L1812" s="42"/>
      <c r="N1812" s="42"/>
      <c r="O1812" s="42"/>
      <c r="T1812" s="44"/>
      <c r="U1812" s="41"/>
      <c r="X1812" s="140"/>
      <c r="Y1812" s="159"/>
    </row>
    <row r="1813" spans="6:25" s="43" customFormat="1" x14ac:dyDescent="0.25">
      <c r="F1813" s="41"/>
      <c r="G1813" s="41"/>
      <c r="H1813" s="40"/>
      <c r="I1813" s="41"/>
      <c r="J1813" s="41"/>
      <c r="L1813" s="42"/>
      <c r="N1813" s="42"/>
      <c r="O1813" s="42"/>
      <c r="T1813" s="44"/>
      <c r="U1813" s="41"/>
      <c r="X1813" s="140"/>
      <c r="Y1813" s="159"/>
    </row>
    <row r="1814" spans="6:25" s="43" customFormat="1" x14ac:dyDescent="0.25">
      <c r="F1814" s="41"/>
      <c r="G1814" s="41"/>
      <c r="H1814" s="40"/>
      <c r="I1814" s="41"/>
      <c r="J1814" s="41"/>
      <c r="L1814" s="42"/>
      <c r="N1814" s="42"/>
      <c r="O1814" s="42"/>
      <c r="T1814" s="44"/>
      <c r="U1814" s="41"/>
      <c r="X1814" s="140"/>
      <c r="Y1814" s="159"/>
    </row>
    <row r="1815" spans="6:25" s="43" customFormat="1" x14ac:dyDescent="0.25">
      <c r="F1815" s="41"/>
      <c r="G1815" s="41"/>
      <c r="H1815" s="40"/>
      <c r="I1815" s="41"/>
      <c r="J1815" s="41"/>
      <c r="L1815" s="42"/>
      <c r="N1815" s="42"/>
      <c r="O1815" s="42"/>
      <c r="T1815" s="44"/>
      <c r="U1815" s="41"/>
      <c r="X1815" s="140"/>
      <c r="Y1815" s="159"/>
    </row>
    <row r="1816" spans="6:25" s="43" customFormat="1" x14ac:dyDescent="0.25">
      <c r="F1816" s="41"/>
      <c r="G1816" s="41"/>
      <c r="H1816" s="40"/>
      <c r="I1816" s="41"/>
      <c r="J1816" s="41"/>
      <c r="L1816" s="42"/>
      <c r="N1816" s="42"/>
      <c r="O1816" s="42"/>
      <c r="T1816" s="44"/>
      <c r="U1816" s="41"/>
      <c r="X1816" s="140"/>
      <c r="Y1816" s="159"/>
    </row>
    <row r="1817" spans="6:25" s="43" customFormat="1" x14ac:dyDescent="0.25">
      <c r="F1817" s="41"/>
      <c r="G1817" s="41"/>
      <c r="H1817" s="40"/>
      <c r="I1817" s="41"/>
      <c r="J1817" s="41"/>
      <c r="L1817" s="42"/>
      <c r="N1817" s="42"/>
      <c r="O1817" s="42"/>
      <c r="T1817" s="44"/>
      <c r="U1817" s="41"/>
      <c r="X1817" s="140"/>
      <c r="Y1817" s="159"/>
    </row>
    <row r="1818" spans="6:25" s="43" customFormat="1" x14ac:dyDescent="0.25">
      <c r="F1818" s="41"/>
      <c r="G1818" s="41"/>
      <c r="H1818" s="40"/>
      <c r="I1818" s="41"/>
      <c r="J1818" s="41"/>
      <c r="L1818" s="42"/>
      <c r="N1818" s="42"/>
      <c r="O1818" s="42"/>
      <c r="T1818" s="44"/>
      <c r="U1818" s="41"/>
      <c r="X1818" s="140"/>
      <c r="Y1818" s="159"/>
    </row>
    <row r="1819" spans="6:25" s="43" customFormat="1" x14ac:dyDescent="0.25">
      <c r="F1819" s="41"/>
      <c r="G1819" s="41"/>
      <c r="H1819" s="40"/>
      <c r="I1819" s="41"/>
      <c r="J1819" s="41"/>
      <c r="L1819" s="42"/>
      <c r="N1819" s="42"/>
      <c r="O1819" s="42"/>
      <c r="T1819" s="44"/>
      <c r="U1819" s="41"/>
      <c r="X1819" s="140"/>
      <c r="Y1819" s="159"/>
    </row>
    <row r="1820" spans="6:25" s="43" customFormat="1" x14ac:dyDescent="0.25">
      <c r="F1820" s="41"/>
      <c r="G1820" s="41"/>
      <c r="H1820" s="40"/>
      <c r="I1820" s="41"/>
      <c r="J1820" s="41"/>
      <c r="L1820" s="42"/>
      <c r="N1820" s="42"/>
      <c r="O1820" s="42"/>
      <c r="T1820" s="44"/>
      <c r="U1820" s="41"/>
      <c r="X1820" s="140"/>
      <c r="Y1820" s="159"/>
    </row>
    <row r="1821" spans="6:25" s="43" customFormat="1" x14ac:dyDescent="0.25">
      <c r="F1821" s="41"/>
      <c r="G1821" s="41"/>
      <c r="H1821" s="40"/>
      <c r="I1821" s="41"/>
      <c r="J1821" s="41"/>
      <c r="L1821" s="42"/>
      <c r="N1821" s="42"/>
      <c r="O1821" s="42"/>
      <c r="T1821" s="44"/>
      <c r="U1821" s="41"/>
      <c r="X1821" s="140"/>
      <c r="Y1821" s="159"/>
    </row>
    <row r="1822" spans="6:25" s="43" customFormat="1" x14ac:dyDescent="0.25">
      <c r="F1822" s="41"/>
      <c r="G1822" s="41"/>
      <c r="H1822" s="40"/>
      <c r="I1822" s="41"/>
      <c r="J1822" s="41"/>
      <c r="L1822" s="42"/>
      <c r="N1822" s="42"/>
      <c r="O1822" s="42"/>
      <c r="T1822" s="44"/>
      <c r="U1822" s="41"/>
      <c r="X1822" s="140"/>
      <c r="Y1822" s="159"/>
    </row>
    <row r="1823" spans="6:25" s="43" customFormat="1" x14ac:dyDescent="0.25">
      <c r="F1823" s="41"/>
      <c r="G1823" s="41"/>
      <c r="H1823" s="40"/>
      <c r="I1823" s="41"/>
      <c r="J1823" s="41"/>
      <c r="L1823" s="42"/>
      <c r="N1823" s="42"/>
      <c r="O1823" s="42"/>
      <c r="T1823" s="44"/>
      <c r="U1823" s="41"/>
      <c r="X1823" s="140"/>
      <c r="Y1823" s="159"/>
    </row>
    <row r="1824" spans="6:25" s="43" customFormat="1" x14ac:dyDescent="0.25">
      <c r="F1824" s="41"/>
      <c r="G1824" s="41"/>
      <c r="H1824" s="40"/>
      <c r="I1824" s="41"/>
      <c r="J1824" s="41"/>
      <c r="L1824" s="42"/>
      <c r="N1824" s="42"/>
      <c r="O1824" s="42"/>
      <c r="T1824" s="44"/>
      <c r="U1824" s="41"/>
      <c r="X1824" s="140"/>
      <c r="Y1824" s="159"/>
    </row>
    <row r="1825" spans="6:25" s="43" customFormat="1" x14ac:dyDescent="0.25">
      <c r="F1825" s="41"/>
      <c r="G1825" s="41"/>
      <c r="H1825" s="40"/>
      <c r="I1825" s="41"/>
      <c r="J1825" s="41"/>
      <c r="L1825" s="42"/>
      <c r="N1825" s="42"/>
      <c r="O1825" s="42"/>
      <c r="T1825" s="44"/>
      <c r="U1825" s="41"/>
      <c r="X1825" s="140"/>
      <c r="Y1825" s="159"/>
    </row>
    <row r="1826" spans="6:25" s="43" customFormat="1" x14ac:dyDescent="0.25">
      <c r="F1826" s="41"/>
      <c r="G1826" s="41"/>
      <c r="H1826" s="40"/>
      <c r="I1826" s="41"/>
      <c r="J1826" s="41"/>
      <c r="L1826" s="42"/>
      <c r="N1826" s="42"/>
      <c r="O1826" s="42"/>
      <c r="T1826" s="44"/>
      <c r="U1826" s="41"/>
      <c r="X1826" s="140"/>
      <c r="Y1826" s="159"/>
    </row>
    <row r="1827" spans="6:25" s="43" customFormat="1" x14ac:dyDescent="0.25">
      <c r="F1827" s="41"/>
      <c r="G1827" s="41"/>
      <c r="H1827" s="40"/>
      <c r="I1827" s="41"/>
      <c r="J1827" s="41"/>
      <c r="L1827" s="42"/>
      <c r="N1827" s="42"/>
      <c r="O1827" s="42"/>
      <c r="T1827" s="44"/>
      <c r="U1827" s="41"/>
      <c r="X1827" s="140"/>
      <c r="Y1827" s="159"/>
    </row>
    <row r="1828" spans="6:25" s="43" customFormat="1" x14ac:dyDescent="0.25">
      <c r="F1828" s="41"/>
      <c r="G1828" s="41"/>
      <c r="H1828" s="40"/>
      <c r="I1828" s="41"/>
      <c r="J1828" s="41"/>
      <c r="L1828" s="42"/>
      <c r="N1828" s="42"/>
      <c r="O1828" s="42"/>
      <c r="T1828" s="44"/>
      <c r="U1828" s="41"/>
      <c r="X1828" s="140"/>
      <c r="Y1828" s="159"/>
    </row>
    <row r="1829" spans="6:25" s="43" customFormat="1" x14ac:dyDescent="0.25">
      <c r="F1829" s="41"/>
      <c r="G1829" s="41"/>
      <c r="H1829" s="40"/>
      <c r="I1829" s="41"/>
      <c r="J1829" s="41"/>
      <c r="L1829" s="42"/>
      <c r="N1829" s="42"/>
      <c r="O1829" s="42"/>
      <c r="T1829" s="44"/>
      <c r="U1829" s="41"/>
      <c r="X1829" s="140"/>
      <c r="Y1829" s="159"/>
    </row>
    <row r="1830" spans="6:25" s="43" customFormat="1" x14ac:dyDescent="0.25">
      <c r="F1830" s="41"/>
      <c r="G1830" s="41"/>
      <c r="H1830" s="40"/>
      <c r="I1830" s="41"/>
      <c r="J1830" s="41"/>
      <c r="L1830" s="42"/>
      <c r="N1830" s="42"/>
      <c r="O1830" s="42"/>
      <c r="T1830" s="44"/>
      <c r="U1830" s="41"/>
      <c r="X1830" s="140"/>
      <c r="Y1830" s="159"/>
    </row>
    <row r="1831" spans="6:25" s="43" customFormat="1" x14ac:dyDescent="0.25">
      <c r="F1831" s="41"/>
      <c r="G1831" s="41"/>
      <c r="H1831" s="40"/>
      <c r="I1831" s="41"/>
      <c r="J1831" s="41"/>
      <c r="L1831" s="42"/>
      <c r="N1831" s="42"/>
      <c r="O1831" s="42"/>
      <c r="T1831" s="44"/>
      <c r="U1831" s="41"/>
      <c r="X1831" s="140"/>
      <c r="Y1831" s="159"/>
    </row>
    <row r="1832" spans="6:25" s="43" customFormat="1" x14ac:dyDescent="0.25">
      <c r="F1832" s="41"/>
      <c r="G1832" s="41"/>
      <c r="H1832" s="40"/>
      <c r="I1832" s="41"/>
      <c r="J1832" s="41"/>
      <c r="L1832" s="42"/>
      <c r="N1832" s="42"/>
      <c r="O1832" s="42"/>
      <c r="T1832" s="44"/>
      <c r="U1832" s="41"/>
      <c r="X1832" s="140"/>
      <c r="Y1832" s="159"/>
    </row>
    <row r="1833" spans="6:25" s="43" customFormat="1" x14ac:dyDescent="0.25">
      <c r="F1833" s="41"/>
      <c r="G1833" s="41"/>
      <c r="H1833" s="40"/>
      <c r="I1833" s="41"/>
      <c r="J1833" s="41"/>
      <c r="L1833" s="42"/>
      <c r="N1833" s="42"/>
      <c r="O1833" s="42"/>
      <c r="T1833" s="44"/>
      <c r="U1833" s="41"/>
      <c r="X1833" s="140"/>
      <c r="Y1833" s="159"/>
    </row>
    <row r="1834" spans="6:25" s="43" customFormat="1" x14ac:dyDescent="0.25">
      <c r="F1834" s="41"/>
      <c r="G1834" s="41"/>
      <c r="H1834" s="40"/>
      <c r="I1834" s="41"/>
      <c r="J1834" s="41"/>
      <c r="L1834" s="42"/>
      <c r="N1834" s="42"/>
      <c r="O1834" s="42"/>
      <c r="T1834" s="44"/>
      <c r="U1834" s="41"/>
      <c r="X1834" s="140"/>
      <c r="Y1834" s="159"/>
    </row>
    <row r="1835" spans="6:25" s="43" customFormat="1" x14ac:dyDescent="0.25">
      <c r="F1835" s="41"/>
      <c r="G1835" s="41"/>
      <c r="H1835" s="40"/>
      <c r="I1835" s="41"/>
      <c r="J1835" s="41"/>
      <c r="L1835" s="42"/>
      <c r="N1835" s="42"/>
      <c r="O1835" s="42"/>
      <c r="T1835" s="44"/>
      <c r="U1835" s="41"/>
      <c r="X1835" s="140"/>
      <c r="Y1835" s="159"/>
    </row>
    <row r="1836" spans="6:25" s="43" customFormat="1" x14ac:dyDescent="0.25">
      <c r="F1836" s="41"/>
      <c r="G1836" s="41"/>
      <c r="H1836" s="40"/>
      <c r="I1836" s="41"/>
      <c r="J1836" s="41"/>
      <c r="L1836" s="42"/>
      <c r="N1836" s="42"/>
      <c r="O1836" s="42"/>
      <c r="T1836" s="44"/>
      <c r="U1836" s="41"/>
      <c r="X1836" s="140"/>
      <c r="Y1836" s="159"/>
    </row>
    <row r="1837" spans="6:25" s="43" customFormat="1" x14ac:dyDescent="0.25">
      <c r="F1837" s="41"/>
      <c r="G1837" s="41"/>
      <c r="H1837" s="40"/>
      <c r="I1837" s="41"/>
      <c r="J1837" s="41"/>
      <c r="L1837" s="42"/>
      <c r="N1837" s="42"/>
      <c r="O1837" s="42"/>
      <c r="T1837" s="44"/>
      <c r="U1837" s="41"/>
      <c r="X1837" s="140"/>
      <c r="Y1837" s="159"/>
    </row>
    <row r="1838" spans="6:25" s="43" customFormat="1" x14ac:dyDescent="0.25">
      <c r="F1838" s="41"/>
      <c r="G1838" s="41"/>
      <c r="H1838" s="40"/>
      <c r="I1838" s="41"/>
      <c r="J1838" s="41"/>
      <c r="L1838" s="42"/>
      <c r="N1838" s="42"/>
      <c r="O1838" s="42"/>
      <c r="T1838" s="44"/>
      <c r="U1838" s="41"/>
      <c r="X1838" s="140"/>
      <c r="Y1838" s="159"/>
    </row>
    <row r="1839" spans="6:25" s="43" customFormat="1" x14ac:dyDescent="0.25">
      <c r="F1839" s="41"/>
      <c r="G1839" s="41"/>
      <c r="H1839" s="40"/>
      <c r="I1839" s="41"/>
      <c r="J1839" s="41"/>
      <c r="L1839" s="42"/>
      <c r="N1839" s="42"/>
      <c r="O1839" s="42"/>
      <c r="T1839" s="44"/>
      <c r="U1839" s="41"/>
      <c r="X1839" s="140"/>
      <c r="Y1839" s="159"/>
    </row>
    <row r="1840" spans="6:25" s="43" customFormat="1" x14ac:dyDescent="0.25">
      <c r="F1840" s="41"/>
      <c r="G1840" s="41"/>
      <c r="H1840" s="40"/>
      <c r="I1840" s="41"/>
      <c r="J1840" s="41"/>
      <c r="L1840" s="42"/>
      <c r="N1840" s="42"/>
      <c r="O1840" s="42"/>
      <c r="T1840" s="44"/>
      <c r="U1840" s="41"/>
      <c r="X1840" s="140"/>
      <c r="Y1840" s="159"/>
    </row>
    <row r="1841" spans="6:25" s="43" customFormat="1" x14ac:dyDescent="0.25">
      <c r="F1841" s="41"/>
      <c r="G1841" s="41"/>
      <c r="H1841" s="40"/>
      <c r="I1841" s="41"/>
      <c r="J1841" s="41"/>
      <c r="L1841" s="42"/>
      <c r="N1841" s="42"/>
      <c r="O1841" s="42"/>
      <c r="T1841" s="44"/>
      <c r="U1841" s="41"/>
      <c r="X1841" s="140"/>
      <c r="Y1841" s="159"/>
    </row>
    <row r="1842" spans="6:25" s="43" customFormat="1" x14ac:dyDescent="0.25">
      <c r="F1842" s="41"/>
      <c r="G1842" s="41"/>
      <c r="H1842" s="40"/>
      <c r="I1842" s="41"/>
      <c r="J1842" s="41"/>
      <c r="L1842" s="42"/>
      <c r="N1842" s="42"/>
      <c r="O1842" s="42"/>
      <c r="T1842" s="44"/>
      <c r="U1842" s="41"/>
      <c r="X1842" s="140"/>
      <c r="Y1842" s="159"/>
    </row>
    <row r="1843" spans="6:25" s="43" customFormat="1" x14ac:dyDescent="0.25">
      <c r="F1843" s="41"/>
      <c r="G1843" s="41"/>
      <c r="H1843" s="40"/>
      <c r="I1843" s="41"/>
      <c r="J1843" s="41"/>
      <c r="L1843" s="42"/>
      <c r="N1843" s="42"/>
      <c r="O1843" s="42"/>
      <c r="T1843" s="44"/>
      <c r="U1843" s="41"/>
      <c r="X1843" s="140"/>
      <c r="Y1843" s="159"/>
    </row>
    <row r="1844" spans="6:25" s="43" customFormat="1" x14ac:dyDescent="0.25">
      <c r="F1844" s="41"/>
      <c r="G1844" s="41"/>
      <c r="H1844" s="40"/>
      <c r="I1844" s="41"/>
      <c r="J1844" s="41"/>
      <c r="L1844" s="42"/>
      <c r="N1844" s="42"/>
      <c r="O1844" s="42"/>
      <c r="T1844" s="44"/>
      <c r="U1844" s="41"/>
      <c r="X1844" s="140"/>
      <c r="Y1844" s="159"/>
    </row>
    <row r="1845" spans="6:25" s="43" customFormat="1" x14ac:dyDescent="0.25">
      <c r="F1845" s="41"/>
      <c r="G1845" s="41"/>
      <c r="H1845" s="40"/>
      <c r="I1845" s="41"/>
      <c r="J1845" s="41"/>
      <c r="L1845" s="42"/>
      <c r="N1845" s="42"/>
      <c r="O1845" s="42"/>
      <c r="T1845" s="44"/>
      <c r="U1845" s="41"/>
      <c r="X1845" s="140"/>
      <c r="Y1845" s="159"/>
    </row>
    <row r="1846" spans="6:25" s="43" customFormat="1" x14ac:dyDescent="0.25">
      <c r="F1846" s="41"/>
      <c r="G1846" s="41"/>
      <c r="H1846" s="40"/>
      <c r="I1846" s="41"/>
      <c r="J1846" s="41"/>
      <c r="L1846" s="42"/>
      <c r="N1846" s="42"/>
      <c r="O1846" s="42"/>
      <c r="T1846" s="44"/>
      <c r="U1846" s="41"/>
      <c r="X1846" s="140"/>
      <c r="Y1846" s="159"/>
    </row>
    <row r="1847" spans="6:25" s="43" customFormat="1" x14ac:dyDescent="0.25">
      <c r="F1847" s="41"/>
      <c r="G1847" s="41"/>
      <c r="H1847" s="40"/>
      <c r="I1847" s="41"/>
      <c r="J1847" s="41"/>
      <c r="L1847" s="42"/>
      <c r="N1847" s="42"/>
      <c r="O1847" s="42"/>
      <c r="T1847" s="44"/>
      <c r="U1847" s="41"/>
      <c r="X1847" s="140"/>
      <c r="Y1847" s="159"/>
    </row>
    <row r="1848" spans="6:25" s="43" customFormat="1" x14ac:dyDescent="0.25">
      <c r="F1848" s="41"/>
      <c r="G1848" s="41"/>
      <c r="H1848" s="40"/>
      <c r="I1848" s="41"/>
      <c r="J1848" s="41"/>
      <c r="L1848" s="42"/>
      <c r="N1848" s="42"/>
      <c r="O1848" s="42"/>
      <c r="T1848" s="44"/>
      <c r="U1848" s="41"/>
      <c r="X1848" s="140"/>
      <c r="Y1848" s="159"/>
    </row>
    <row r="1849" spans="6:25" s="43" customFormat="1" x14ac:dyDescent="0.25">
      <c r="F1849" s="41"/>
      <c r="G1849" s="41"/>
      <c r="H1849" s="40"/>
      <c r="I1849" s="41"/>
      <c r="J1849" s="41"/>
      <c r="L1849" s="42"/>
      <c r="N1849" s="42"/>
      <c r="O1849" s="42"/>
      <c r="T1849" s="44"/>
      <c r="U1849" s="41"/>
      <c r="X1849" s="140"/>
      <c r="Y1849" s="159"/>
    </row>
    <row r="1850" spans="6:25" s="43" customFormat="1" x14ac:dyDescent="0.25">
      <c r="F1850" s="41"/>
      <c r="G1850" s="41"/>
      <c r="H1850" s="40"/>
      <c r="I1850" s="41"/>
      <c r="J1850" s="41"/>
      <c r="L1850" s="42"/>
      <c r="N1850" s="42"/>
      <c r="O1850" s="42"/>
      <c r="T1850" s="44"/>
      <c r="U1850" s="41"/>
      <c r="X1850" s="140"/>
      <c r="Y1850" s="159"/>
    </row>
    <row r="1851" spans="6:25" s="43" customFormat="1" x14ac:dyDescent="0.25">
      <c r="F1851" s="41"/>
      <c r="G1851" s="41"/>
      <c r="H1851" s="40"/>
      <c r="I1851" s="41"/>
      <c r="J1851" s="41"/>
      <c r="L1851" s="42"/>
      <c r="N1851" s="42"/>
      <c r="O1851" s="42"/>
      <c r="T1851" s="44"/>
      <c r="U1851" s="41"/>
      <c r="X1851" s="140"/>
      <c r="Y1851" s="159"/>
    </row>
    <row r="1852" spans="6:25" s="43" customFormat="1" x14ac:dyDescent="0.25">
      <c r="F1852" s="41"/>
      <c r="G1852" s="41"/>
      <c r="H1852" s="40"/>
      <c r="I1852" s="41"/>
      <c r="J1852" s="41"/>
      <c r="L1852" s="42"/>
      <c r="N1852" s="42"/>
      <c r="O1852" s="42"/>
      <c r="T1852" s="44"/>
      <c r="U1852" s="41"/>
      <c r="X1852" s="140"/>
      <c r="Y1852" s="159"/>
    </row>
    <row r="1853" spans="6:25" s="43" customFormat="1" x14ac:dyDescent="0.25">
      <c r="F1853" s="41"/>
      <c r="G1853" s="41"/>
      <c r="H1853" s="40"/>
      <c r="I1853" s="41"/>
      <c r="J1853" s="41"/>
      <c r="L1853" s="42"/>
      <c r="N1853" s="42"/>
      <c r="O1853" s="42"/>
      <c r="T1853" s="44"/>
      <c r="U1853" s="41"/>
      <c r="X1853" s="140"/>
      <c r="Y1853" s="159"/>
    </row>
    <row r="1854" spans="6:25" s="43" customFormat="1" x14ac:dyDescent="0.25">
      <c r="F1854" s="41"/>
      <c r="G1854" s="41"/>
      <c r="H1854" s="40"/>
      <c r="I1854" s="41"/>
      <c r="J1854" s="41"/>
      <c r="L1854" s="42"/>
      <c r="N1854" s="42"/>
      <c r="O1854" s="42"/>
      <c r="T1854" s="44"/>
      <c r="U1854" s="41"/>
      <c r="X1854" s="140"/>
      <c r="Y1854" s="159"/>
    </row>
    <row r="1855" spans="6:25" s="43" customFormat="1" x14ac:dyDescent="0.25">
      <c r="F1855" s="41"/>
      <c r="G1855" s="41"/>
      <c r="H1855" s="40"/>
      <c r="I1855" s="41"/>
      <c r="J1855" s="41"/>
      <c r="L1855" s="42"/>
      <c r="N1855" s="42"/>
      <c r="O1855" s="42"/>
      <c r="T1855" s="44"/>
      <c r="U1855" s="41"/>
      <c r="X1855" s="140"/>
      <c r="Y1855" s="159"/>
    </row>
    <row r="1856" spans="6:25" s="43" customFormat="1" x14ac:dyDescent="0.25">
      <c r="F1856" s="41"/>
      <c r="G1856" s="41"/>
      <c r="H1856" s="40"/>
      <c r="I1856" s="41"/>
      <c r="J1856" s="41"/>
      <c r="L1856" s="42"/>
      <c r="N1856" s="42"/>
      <c r="O1856" s="42"/>
      <c r="T1856" s="44"/>
      <c r="U1856" s="41"/>
      <c r="X1856" s="140"/>
      <c r="Y1856" s="159"/>
    </row>
    <row r="1857" spans="6:25" s="43" customFormat="1" x14ac:dyDescent="0.25">
      <c r="F1857" s="41"/>
      <c r="G1857" s="41"/>
      <c r="H1857" s="40"/>
      <c r="I1857" s="41"/>
      <c r="J1857" s="41"/>
      <c r="L1857" s="42"/>
      <c r="N1857" s="42"/>
      <c r="O1857" s="42"/>
      <c r="T1857" s="44"/>
      <c r="U1857" s="41"/>
      <c r="X1857" s="140"/>
      <c r="Y1857" s="159"/>
    </row>
    <row r="1858" spans="6:25" s="43" customFormat="1" x14ac:dyDescent="0.25">
      <c r="F1858" s="41"/>
      <c r="G1858" s="41"/>
      <c r="H1858" s="40"/>
      <c r="I1858" s="41"/>
      <c r="J1858" s="41"/>
      <c r="L1858" s="42"/>
      <c r="N1858" s="42"/>
      <c r="O1858" s="42"/>
      <c r="T1858" s="44"/>
      <c r="U1858" s="41"/>
      <c r="X1858" s="140"/>
      <c r="Y1858" s="159"/>
    </row>
    <row r="1859" spans="6:25" s="43" customFormat="1" x14ac:dyDescent="0.25">
      <c r="F1859" s="41"/>
      <c r="G1859" s="41"/>
      <c r="H1859" s="40"/>
      <c r="I1859" s="41"/>
      <c r="J1859" s="41"/>
      <c r="L1859" s="42"/>
      <c r="N1859" s="42"/>
      <c r="O1859" s="42"/>
      <c r="T1859" s="44"/>
      <c r="U1859" s="41"/>
      <c r="X1859" s="140"/>
      <c r="Y1859" s="159"/>
    </row>
    <row r="1860" spans="6:25" s="43" customFormat="1" x14ac:dyDescent="0.25">
      <c r="F1860" s="41"/>
      <c r="G1860" s="41"/>
      <c r="H1860" s="40"/>
      <c r="I1860" s="41"/>
      <c r="J1860" s="41"/>
      <c r="L1860" s="42"/>
      <c r="N1860" s="42"/>
      <c r="O1860" s="42"/>
      <c r="T1860" s="44"/>
      <c r="U1860" s="41"/>
      <c r="X1860" s="140"/>
      <c r="Y1860" s="159"/>
    </row>
    <row r="1861" spans="6:25" s="43" customFormat="1" x14ac:dyDescent="0.25">
      <c r="F1861" s="41"/>
      <c r="G1861" s="41"/>
      <c r="H1861" s="40"/>
      <c r="I1861" s="41"/>
      <c r="J1861" s="41"/>
      <c r="L1861" s="42"/>
      <c r="N1861" s="42"/>
      <c r="O1861" s="42"/>
      <c r="T1861" s="44"/>
      <c r="U1861" s="41"/>
      <c r="X1861" s="140"/>
      <c r="Y1861" s="159"/>
    </row>
    <row r="1862" spans="6:25" s="43" customFormat="1" x14ac:dyDescent="0.25">
      <c r="F1862" s="41"/>
      <c r="G1862" s="41"/>
      <c r="H1862" s="40"/>
      <c r="I1862" s="41"/>
      <c r="J1862" s="41"/>
      <c r="L1862" s="42"/>
      <c r="N1862" s="42"/>
      <c r="O1862" s="42"/>
      <c r="T1862" s="44"/>
      <c r="U1862" s="41"/>
      <c r="X1862" s="140"/>
      <c r="Y1862" s="159"/>
    </row>
    <row r="1863" spans="6:25" s="43" customFormat="1" x14ac:dyDescent="0.25">
      <c r="F1863" s="41"/>
      <c r="G1863" s="41"/>
      <c r="H1863" s="40"/>
      <c r="I1863" s="41"/>
      <c r="J1863" s="41"/>
      <c r="L1863" s="42"/>
      <c r="N1863" s="42"/>
      <c r="O1863" s="42"/>
      <c r="T1863" s="44"/>
      <c r="U1863" s="41"/>
      <c r="X1863" s="140"/>
      <c r="Y1863" s="159"/>
    </row>
    <row r="1864" spans="6:25" s="43" customFormat="1" x14ac:dyDescent="0.25">
      <c r="F1864" s="41"/>
      <c r="G1864" s="41"/>
      <c r="H1864" s="40"/>
      <c r="I1864" s="41"/>
      <c r="J1864" s="41"/>
      <c r="L1864" s="42"/>
      <c r="N1864" s="42"/>
      <c r="O1864" s="42"/>
      <c r="T1864" s="44"/>
      <c r="U1864" s="41"/>
      <c r="X1864" s="140"/>
      <c r="Y1864" s="159"/>
    </row>
    <row r="1865" spans="6:25" s="43" customFormat="1" x14ac:dyDescent="0.25">
      <c r="F1865" s="41"/>
      <c r="G1865" s="41"/>
      <c r="H1865" s="40"/>
      <c r="I1865" s="41"/>
      <c r="J1865" s="41"/>
      <c r="L1865" s="42"/>
      <c r="N1865" s="42"/>
      <c r="O1865" s="42"/>
      <c r="T1865" s="44"/>
      <c r="U1865" s="41"/>
      <c r="X1865" s="140"/>
      <c r="Y1865" s="159"/>
    </row>
    <row r="1866" spans="6:25" s="43" customFormat="1" x14ac:dyDescent="0.25">
      <c r="F1866" s="41"/>
      <c r="G1866" s="41"/>
      <c r="H1866" s="40"/>
      <c r="I1866" s="41"/>
      <c r="J1866" s="41"/>
      <c r="L1866" s="42"/>
      <c r="N1866" s="42"/>
      <c r="O1866" s="42"/>
      <c r="T1866" s="44"/>
      <c r="U1866" s="41"/>
      <c r="X1866" s="140"/>
      <c r="Y1866" s="159"/>
    </row>
    <row r="1867" spans="6:25" s="43" customFormat="1" x14ac:dyDescent="0.25">
      <c r="F1867" s="41"/>
      <c r="G1867" s="41"/>
      <c r="H1867" s="40"/>
      <c r="I1867" s="41"/>
      <c r="J1867" s="41"/>
      <c r="L1867" s="42"/>
      <c r="N1867" s="42"/>
      <c r="O1867" s="42"/>
      <c r="T1867" s="44"/>
      <c r="U1867" s="41"/>
      <c r="X1867" s="140"/>
      <c r="Y1867" s="159"/>
    </row>
    <row r="1868" spans="6:25" s="43" customFormat="1" x14ac:dyDescent="0.25">
      <c r="F1868" s="41"/>
      <c r="G1868" s="41"/>
      <c r="H1868" s="40"/>
      <c r="I1868" s="41"/>
      <c r="J1868" s="41"/>
      <c r="L1868" s="42"/>
      <c r="N1868" s="42"/>
      <c r="O1868" s="42"/>
      <c r="T1868" s="44"/>
      <c r="U1868" s="41"/>
      <c r="X1868" s="140"/>
      <c r="Y1868" s="159"/>
    </row>
    <row r="1869" spans="6:25" s="43" customFormat="1" x14ac:dyDescent="0.25">
      <c r="F1869" s="41"/>
      <c r="G1869" s="41"/>
      <c r="H1869" s="40"/>
      <c r="I1869" s="41"/>
      <c r="J1869" s="41"/>
      <c r="L1869" s="42"/>
      <c r="N1869" s="42"/>
      <c r="O1869" s="42"/>
      <c r="T1869" s="44"/>
      <c r="U1869" s="41"/>
      <c r="X1869" s="140"/>
      <c r="Y1869" s="159"/>
    </row>
    <row r="1870" spans="6:25" s="43" customFormat="1" x14ac:dyDescent="0.25">
      <c r="F1870" s="41"/>
      <c r="G1870" s="41"/>
      <c r="H1870" s="40"/>
      <c r="I1870" s="41"/>
      <c r="J1870" s="41"/>
      <c r="L1870" s="42"/>
      <c r="N1870" s="42"/>
      <c r="O1870" s="42"/>
      <c r="T1870" s="44"/>
      <c r="U1870" s="41"/>
      <c r="X1870" s="140"/>
      <c r="Y1870" s="159"/>
    </row>
    <row r="1871" spans="6:25" s="43" customFormat="1" x14ac:dyDescent="0.25">
      <c r="F1871" s="41"/>
      <c r="G1871" s="41"/>
      <c r="H1871" s="40"/>
      <c r="I1871" s="41"/>
      <c r="J1871" s="41"/>
      <c r="L1871" s="42"/>
      <c r="N1871" s="42"/>
      <c r="O1871" s="42"/>
      <c r="T1871" s="44"/>
      <c r="U1871" s="41"/>
      <c r="X1871" s="140"/>
      <c r="Y1871" s="159"/>
    </row>
    <row r="1872" spans="6:25" s="43" customFormat="1" x14ac:dyDescent="0.25">
      <c r="F1872" s="41"/>
      <c r="G1872" s="41"/>
      <c r="H1872" s="40"/>
      <c r="I1872" s="41"/>
      <c r="J1872" s="41"/>
      <c r="L1872" s="42"/>
      <c r="N1872" s="42"/>
      <c r="O1872" s="42"/>
      <c r="T1872" s="44"/>
      <c r="U1872" s="41"/>
      <c r="X1872" s="140"/>
      <c r="Y1872" s="159"/>
    </row>
    <row r="1873" spans="6:25" s="43" customFormat="1" x14ac:dyDescent="0.25">
      <c r="F1873" s="41"/>
      <c r="G1873" s="41"/>
      <c r="H1873" s="40"/>
      <c r="I1873" s="41"/>
      <c r="J1873" s="41"/>
      <c r="L1873" s="42"/>
      <c r="N1873" s="42"/>
      <c r="O1873" s="42"/>
      <c r="T1873" s="44"/>
      <c r="U1873" s="41"/>
      <c r="X1873" s="140"/>
      <c r="Y1873" s="159"/>
    </row>
    <row r="1874" spans="6:25" s="43" customFormat="1" x14ac:dyDescent="0.25">
      <c r="F1874" s="41"/>
      <c r="G1874" s="41"/>
      <c r="H1874" s="40"/>
      <c r="I1874" s="41"/>
      <c r="J1874" s="41"/>
      <c r="L1874" s="42"/>
      <c r="N1874" s="42"/>
      <c r="O1874" s="42"/>
      <c r="T1874" s="44"/>
      <c r="U1874" s="41"/>
      <c r="X1874" s="140"/>
      <c r="Y1874" s="159"/>
    </row>
    <row r="1875" spans="6:25" s="43" customFormat="1" x14ac:dyDescent="0.25">
      <c r="F1875" s="41"/>
      <c r="G1875" s="41"/>
      <c r="H1875" s="40"/>
      <c r="I1875" s="41"/>
      <c r="J1875" s="41"/>
      <c r="L1875" s="42"/>
      <c r="N1875" s="42"/>
      <c r="O1875" s="42"/>
      <c r="T1875" s="44"/>
      <c r="U1875" s="41"/>
      <c r="X1875" s="140"/>
      <c r="Y1875" s="159"/>
    </row>
    <row r="1876" spans="6:25" s="43" customFormat="1" x14ac:dyDescent="0.25">
      <c r="F1876" s="41"/>
      <c r="G1876" s="41"/>
      <c r="H1876" s="40"/>
      <c r="I1876" s="41"/>
      <c r="J1876" s="41"/>
      <c r="L1876" s="42"/>
      <c r="N1876" s="42"/>
      <c r="O1876" s="42"/>
      <c r="T1876" s="44"/>
      <c r="U1876" s="41"/>
      <c r="X1876" s="140"/>
      <c r="Y1876" s="159"/>
    </row>
    <row r="1877" spans="6:25" s="43" customFormat="1" x14ac:dyDescent="0.25">
      <c r="F1877" s="41"/>
      <c r="G1877" s="41"/>
      <c r="H1877" s="40"/>
      <c r="I1877" s="41"/>
      <c r="J1877" s="41"/>
      <c r="L1877" s="42"/>
      <c r="N1877" s="42"/>
      <c r="O1877" s="42"/>
      <c r="T1877" s="44"/>
      <c r="U1877" s="41"/>
      <c r="X1877" s="140"/>
      <c r="Y1877" s="159"/>
    </row>
    <row r="1878" spans="6:25" s="43" customFormat="1" x14ac:dyDescent="0.25">
      <c r="F1878" s="41"/>
      <c r="G1878" s="41"/>
      <c r="H1878" s="40"/>
      <c r="I1878" s="41"/>
      <c r="J1878" s="41"/>
      <c r="L1878" s="42"/>
      <c r="N1878" s="42"/>
      <c r="O1878" s="42"/>
      <c r="T1878" s="44"/>
      <c r="U1878" s="41"/>
      <c r="X1878" s="140"/>
      <c r="Y1878" s="159"/>
    </row>
    <row r="1879" spans="6:25" s="43" customFormat="1" x14ac:dyDescent="0.25">
      <c r="F1879" s="41"/>
      <c r="G1879" s="41"/>
      <c r="H1879" s="40"/>
      <c r="I1879" s="41"/>
      <c r="J1879" s="41"/>
      <c r="L1879" s="42"/>
      <c r="N1879" s="42"/>
      <c r="O1879" s="42"/>
      <c r="T1879" s="44"/>
      <c r="U1879" s="41"/>
      <c r="X1879" s="140"/>
      <c r="Y1879" s="159"/>
    </row>
    <row r="1880" spans="6:25" s="43" customFormat="1" x14ac:dyDescent="0.25">
      <c r="F1880" s="41"/>
      <c r="G1880" s="41"/>
      <c r="H1880" s="40"/>
      <c r="I1880" s="41"/>
      <c r="J1880" s="41"/>
      <c r="L1880" s="42"/>
      <c r="N1880" s="42"/>
      <c r="O1880" s="42"/>
      <c r="T1880" s="44"/>
      <c r="U1880" s="41"/>
      <c r="X1880" s="140"/>
      <c r="Y1880" s="159"/>
    </row>
    <row r="1881" spans="6:25" s="43" customFormat="1" x14ac:dyDescent="0.25">
      <c r="F1881" s="41"/>
      <c r="G1881" s="41"/>
      <c r="H1881" s="40"/>
      <c r="I1881" s="41"/>
      <c r="J1881" s="41"/>
      <c r="L1881" s="42"/>
      <c r="N1881" s="42"/>
      <c r="O1881" s="42"/>
      <c r="T1881" s="44"/>
      <c r="U1881" s="41"/>
      <c r="X1881" s="140"/>
      <c r="Y1881" s="159"/>
    </row>
    <row r="1882" spans="6:25" s="43" customFormat="1" x14ac:dyDescent="0.25">
      <c r="F1882" s="41"/>
      <c r="G1882" s="41"/>
      <c r="H1882" s="40"/>
      <c r="I1882" s="41"/>
      <c r="J1882" s="41"/>
      <c r="L1882" s="42"/>
      <c r="N1882" s="42"/>
      <c r="O1882" s="42"/>
      <c r="T1882" s="44"/>
      <c r="U1882" s="41"/>
      <c r="X1882" s="140"/>
      <c r="Y1882" s="159"/>
    </row>
    <row r="1883" spans="6:25" s="43" customFormat="1" x14ac:dyDescent="0.25">
      <c r="F1883" s="41"/>
      <c r="G1883" s="41"/>
      <c r="H1883" s="40"/>
      <c r="I1883" s="41"/>
      <c r="J1883" s="41"/>
      <c r="L1883" s="42"/>
      <c r="N1883" s="42"/>
      <c r="O1883" s="42"/>
      <c r="T1883" s="44"/>
      <c r="U1883" s="41"/>
      <c r="X1883" s="140"/>
      <c r="Y1883" s="159"/>
    </row>
    <row r="1884" spans="6:25" s="43" customFormat="1" x14ac:dyDescent="0.25">
      <c r="F1884" s="41"/>
      <c r="G1884" s="41"/>
      <c r="H1884" s="40"/>
      <c r="I1884" s="41"/>
      <c r="J1884" s="41"/>
      <c r="L1884" s="42"/>
      <c r="N1884" s="42"/>
      <c r="O1884" s="42"/>
      <c r="T1884" s="44"/>
      <c r="U1884" s="41"/>
      <c r="X1884" s="140"/>
      <c r="Y1884" s="159"/>
    </row>
    <row r="1885" spans="6:25" s="43" customFormat="1" x14ac:dyDescent="0.25">
      <c r="F1885" s="41"/>
      <c r="G1885" s="41"/>
      <c r="H1885" s="40"/>
      <c r="I1885" s="41"/>
      <c r="J1885" s="41"/>
      <c r="L1885" s="42"/>
      <c r="N1885" s="42"/>
      <c r="O1885" s="42"/>
      <c r="T1885" s="44"/>
      <c r="U1885" s="41"/>
      <c r="X1885" s="140"/>
      <c r="Y1885" s="159"/>
    </row>
    <row r="1886" spans="6:25" s="43" customFormat="1" x14ac:dyDescent="0.25">
      <c r="F1886" s="41"/>
      <c r="G1886" s="41"/>
      <c r="H1886" s="40"/>
      <c r="I1886" s="41"/>
      <c r="J1886" s="41"/>
      <c r="L1886" s="42"/>
      <c r="N1886" s="42"/>
      <c r="O1886" s="42"/>
      <c r="T1886" s="44"/>
      <c r="U1886" s="41"/>
      <c r="X1886" s="140"/>
      <c r="Y1886" s="159"/>
    </row>
    <row r="1887" spans="6:25" s="43" customFormat="1" x14ac:dyDescent="0.25">
      <c r="F1887" s="41"/>
      <c r="G1887" s="41"/>
      <c r="H1887" s="40"/>
      <c r="I1887" s="41"/>
      <c r="J1887" s="41"/>
      <c r="L1887" s="42"/>
      <c r="N1887" s="42"/>
      <c r="O1887" s="42"/>
      <c r="T1887" s="44"/>
      <c r="U1887" s="41"/>
      <c r="X1887" s="140"/>
      <c r="Y1887" s="159"/>
    </row>
    <row r="1888" spans="6:25" s="43" customFormat="1" x14ac:dyDescent="0.25">
      <c r="F1888" s="41"/>
      <c r="G1888" s="41"/>
      <c r="H1888" s="40"/>
      <c r="I1888" s="41"/>
      <c r="J1888" s="41"/>
      <c r="L1888" s="42"/>
      <c r="N1888" s="42"/>
      <c r="O1888" s="42"/>
      <c r="T1888" s="44"/>
      <c r="U1888" s="41"/>
      <c r="X1888" s="140"/>
      <c r="Y1888" s="159"/>
    </row>
    <row r="1889" spans="6:25" s="43" customFormat="1" x14ac:dyDescent="0.25">
      <c r="F1889" s="41"/>
      <c r="G1889" s="41"/>
      <c r="H1889" s="40"/>
      <c r="I1889" s="41"/>
      <c r="J1889" s="41"/>
      <c r="L1889" s="42"/>
      <c r="N1889" s="42"/>
      <c r="O1889" s="42"/>
      <c r="T1889" s="44"/>
      <c r="U1889" s="41"/>
      <c r="X1889" s="140"/>
      <c r="Y1889" s="159"/>
    </row>
    <row r="1890" spans="6:25" s="43" customFormat="1" x14ac:dyDescent="0.25">
      <c r="F1890" s="41"/>
      <c r="G1890" s="41"/>
      <c r="H1890" s="40"/>
      <c r="I1890" s="41"/>
      <c r="J1890" s="41"/>
      <c r="L1890" s="42"/>
      <c r="N1890" s="42"/>
      <c r="O1890" s="42"/>
      <c r="T1890" s="44"/>
      <c r="U1890" s="41"/>
      <c r="X1890" s="140"/>
      <c r="Y1890" s="159"/>
    </row>
    <row r="1891" spans="6:25" s="43" customFormat="1" x14ac:dyDescent="0.25">
      <c r="F1891" s="41"/>
      <c r="G1891" s="41"/>
      <c r="H1891" s="40"/>
      <c r="I1891" s="41"/>
      <c r="J1891" s="41"/>
      <c r="L1891" s="42"/>
      <c r="N1891" s="42"/>
      <c r="O1891" s="42"/>
      <c r="T1891" s="44"/>
      <c r="U1891" s="41"/>
      <c r="X1891" s="140"/>
      <c r="Y1891" s="159"/>
    </row>
    <row r="1892" spans="6:25" s="43" customFormat="1" x14ac:dyDescent="0.25">
      <c r="F1892" s="41"/>
      <c r="G1892" s="41"/>
      <c r="H1892" s="40"/>
      <c r="I1892" s="41"/>
      <c r="J1892" s="41"/>
      <c r="L1892" s="42"/>
      <c r="N1892" s="42"/>
      <c r="O1892" s="42"/>
      <c r="T1892" s="44"/>
      <c r="U1892" s="41"/>
      <c r="X1892" s="140"/>
      <c r="Y1892" s="159"/>
    </row>
    <row r="1893" spans="6:25" s="43" customFormat="1" x14ac:dyDescent="0.25">
      <c r="F1893" s="41"/>
      <c r="G1893" s="41"/>
      <c r="H1893" s="40"/>
      <c r="I1893" s="41"/>
      <c r="J1893" s="41"/>
      <c r="L1893" s="42"/>
      <c r="N1893" s="42"/>
      <c r="O1893" s="42"/>
      <c r="T1893" s="44"/>
      <c r="U1893" s="41"/>
      <c r="X1893" s="140"/>
      <c r="Y1893" s="159"/>
    </row>
    <row r="1894" spans="6:25" s="43" customFormat="1" x14ac:dyDescent="0.25">
      <c r="F1894" s="41"/>
      <c r="G1894" s="41"/>
      <c r="H1894" s="40"/>
      <c r="I1894" s="41"/>
      <c r="J1894" s="41"/>
      <c r="L1894" s="42"/>
      <c r="N1894" s="42"/>
      <c r="O1894" s="42"/>
      <c r="T1894" s="44"/>
      <c r="U1894" s="41"/>
      <c r="X1894" s="140"/>
      <c r="Y1894" s="159"/>
    </row>
    <row r="1895" spans="6:25" s="43" customFormat="1" x14ac:dyDescent="0.25">
      <c r="F1895" s="41"/>
      <c r="G1895" s="41"/>
      <c r="H1895" s="40"/>
      <c r="I1895" s="41"/>
      <c r="J1895" s="41"/>
      <c r="L1895" s="42"/>
      <c r="N1895" s="42"/>
      <c r="O1895" s="42"/>
      <c r="T1895" s="44"/>
      <c r="U1895" s="41"/>
      <c r="X1895" s="140"/>
      <c r="Y1895" s="159"/>
    </row>
    <row r="1896" spans="6:25" s="43" customFormat="1" x14ac:dyDescent="0.25">
      <c r="F1896" s="41"/>
      <c r="G1896" s="41"/>
      <c r="H1896" s="40"/>
      <c r="I1896" s="41"/>
      <c r="J1896" s="41"/>
      <c r="L1896" s="42"/>
      <c r="N1896" s="42"/>
      <c r="O1896" s="42"/>
      <c r="T1896" s="44"/>
      <c r="U1896" s="41"/>
      <c r="X1896" s="140"/>
      <c r="Y1896" s="159"/>
    </row>
    <row r="1897" spans="6:25" s="43" customFormat="1" x14ac:dyDescent="0.25">
      <c r="F1897" s="41"/>
      <c r="G1897" s="41"/>
      <c r="H1897" s="40"/>
      <c r="I1897" s="41"/>
      <c r="J1897" s="41"/>
      <c r="L1897" s="42"/>
      <c r="N1897" s="42"/>
      <c r="O1897" s="42"/>
      <c r="T1897" s="44"/>
      <c r="U1897" s="41"/>
      <c r="X1897" s="140"/>
      <c r="Y1897" s="159"/>
    </row>
    <row r="1898" spans="6:25" s="43" customFormat="1" x14ac:dyDescent="0.25">
      <c r="F1898" s="41"/>
      <c r="G1898" s="41"/>
      <c r="H1898" s="40"/>
      <c r="I1898" s="41"/>
      <c r="J1898" s="41"/>
      <c r="L1898" s="42"/>
      <c r="N1898" s="42"/>
      <c r="O1898" s="42"/>
      <c r="T1898" s="44"/>
      <c r="U1898" s="41"/>
      <c r="X1898" s="140"/>
      <c r="Y1898" s="159"/>
    </row>
    <row r="1899" spans="6:25" s="43" customFormat="1" x14ac:dyDescent="0.25">
      <c r="F1899" s="41"/>
      <c r="G1899" s="41"/>
      <c r="H1899" s="40"/>
      <c r="I1899" s="41"/>
      <c r="J1899" s="41"/>
      <c r="L1899" s="42"/>
      <c r="N1899" s="42"/>
      <c r="O1899" s="42"/>
      <c r="T1899" s="44"/>
      <c r="U1899" s="41"/>
      <c r="X1899" s="140"/>
      <c r="Y1899" s="159"/>
    </row>
    <row r="1900" spans="6:25" s="43" customFormat="1" x14ac:dyDescent="0.25">
      <c r="F1900" s="41"/>
      <c r="G1900" s="41"/>
      <c r="H1900" s="40"/>
      <c r="I1900" s="41"/>
      <c r="J1900" s="41"/>
      <c r="L1900" s="42"/>
      <c r="N1900" s="42"/>
      <c r="O1900" s="42"/>
      <c r="T1900" s="44"/>
      <c r="U1900" s="41"/>
      <c r="X1900" s="140"/>
      <c r="Y1900" s="159"/>
    </row>
    <row r="1901" spans="6:25" s="43" customFormat="1" x14ac:dyDescent="0.25">
      <c r="F1901" s="41"/>
      <c r="G1901" s="41"/>
      <c r="H1901" s="40"/>
      <c r="I1901" s="41"/>
      <c r="J1901" s="41"/>
      <c r="L1901" s="42"/>
      <c r="N1901" s="42"/>
      <c r="O1901" s="42"/>
      <c r="T1901" s="44"/>
      <c r="U1901" s="41"/>
      <c r="X1901" s="140"/>
      <c r="Y1901" s="159"/>
    </row>
    <row r="1902" spans="6:25" s="43" customFormat="1" x14ac:dyDescent="0.25">
      <c r="F1902" s="41"/>
      <c r="G1902" s="41"/>
      <c r="H1902" s="40"/>
      <c r="I1902" s="41"/>
      <c r="J1902" s="41"/>
      <c r="L1902" s="42"/>
      <c r="N1902" s="42"/>
      <c r="O1902" s="42"/>
      <c r="T1902" s="44"/>
      <c r="U1902" s="41"/>
      <c r="X1902" s="140"/>
      <c r="Y1902" s="159"/>
    </row>
    <row r="1903" spans="6:25" s="43" customFormat="1" x14ac:dyDescent="0.25">
      <c r="F1903" s="41"/>
      <c r="G1903" s="41"/>
      <c r="H1903" s="40"/>
      <c r="I1903" s="41"/>
      <c r="J1903" s="41"/>
      <c r="L1903" s="42"/>
      <c r="N1903" s="42"/>
      <c r="O1903" s="42"/>
      <c r="T1903" s="44"/>
      <c r="U1903" s="41"/>
      <c r="X1903" s="140"/>
      <c r="Y1903" s="159"/>
    </row>
    <row r="1904" spans="6:25" s="43" customFormat="1" x14ac:dyDescent="0.25">
      <c r="F1904" s="41"/>
      <c r="G1904" s="41"/>
      <c r="H1904" s="40"/>
      <c r="I1904" s="41"/>
      <c r="J1904" s="41"/>
      <c r="L1904" s="42"/>
      <c r="N1904" s="42"/>
      <c r="O1904" s="42"/>
      <c r="T1904" s="44"/>
      <c r="U1904" s="41"/>
      <c r="X1904" s="140"/>
      <c r="Y1904" s="159"/>
    </row>
    <row r="1905" spans="6:25" s="43" customFormat="1" x14ac:dyDescent="0.25">
      <c r="F1905" s="41"/>
      <c r="G1905" s="41"/>
      <c r="H1905" s="40"/>
      <c r="I1905" s="41"/>
      <c r="J1905" s="41"/>
      <c r="L1905" s="42"/>
      <c r="N1905" s="42"/>
      <c r="O1905" s="42"/>
      <c r="T1905" s="44"/>
      <c r="U1905" s="41"/>
      <c r="X1905" s="140"/>
      <c r="Y1905" s="159"/>
    </row>
    <row r="1906" spans="6:25" s="43" customFormat="1" x14ac:dyDescent="0.25">
      <c r="F1906" s="41"/>
      <c r="G1906" s="41"/>
      <c r="H1906" s="40"/>
      <c r="I1906" s="41"/>
      <c r="J1906" s="41"/>
      <c r="L1906" s="42"/>
      <c r="N1906" s="42"/>
      <c r="O1906" s="42"/>
      <c r="T1906" s="44"/>
      <c r="U1906" s="41"/>
      <c r="X1906" s="140"/>
      <c r="Y1906" s="159"/>
    </row>
    <row r="1907" spans="6:25" s="43" customFormat="1" x14ac:dyDescent="0.25">
      <c r="F1907" s="41"/>
      <c r="G1907" s="41"/>
      <c r="H1907" s="40"/>
      <c r="I1907" s="41"/>
      <c r="J1907" s="41"/>
      <c r="L1907" s="42"/>
      <c r="N1907" s="42"/>
      <c r="O1907" s="42"/>
      <c r="T1907" s="44"/>
      <c r="U1907" s="41"/>
      <c r="X1907" s="140"/>
      <c r="Y1907" s="159"/>
    </row>
    <row r="1908" spans="6:25" s="43" customFormat="1" x14ac:dyDescent="0.25">
      <c r="F1908" s="41"/>
      <c r="G1908" s="41"/>
      <c r="H1908" s="40"/>
      <c r="I1908" s="41"/>
      <c r="J1908" s="41"/>
      <c r="L1908" s="42"/>
      <c r="N1908" s="42"/>
      <c r="O1908" s="42"/>
      <c r="T1908" s="44"/>
      <c r="U1908" s="41"/>
      <c r="X1908" s="140"/>
      <c r="Y1908" s="159"/>
    </row>
    <row r="1909" spans="6:25" s="43" customFormat="1" x14ac:dyDescent="0.25">
      <c r="F1909" s="41"/>
      <c r="G1909" s="41"/>
      <c r="H1909" s="40"/>
      <c r="I1909" s="41"/>
      <c r="J1909" s="41"/>
      <c r="L1909" s="42"/>
      <c r="N1909" s="42"/>
      <c r="O1909" s="42"/>
      <c r="T1909" s="44"/>
      <c r="U1909" s="41"/>
      <c r="X1909" s="140"/>
      <c r="Y1909" s="159"/>
    </row>
    <row r="1910" spans="6:25" s="43" customFormat="1" x14ac:dyDescent="0.25">
      <c r="F1910" s="41"/>
      <c r="G1910" s="41"/>
      <c r="H1910" s="40"/>
      <c r="I1910" s="41"/>
      <c r="J1910" s="41"/>
      <c r="L1910" s="42"/>
      <c r="N1910" s="42"/>
      <c r="O1910" s="42"/>
      <c r="T1910" s="44"/>
      <c r="U1910" s="41"/>
      <c r="X1910" s="140"/>
      <c r="Y1910" s="159"/>
    </row>
    <row r="1911" spans="6:25" s="43" customFormat="1" x14ac:dyDescent="0.25">
      <c r="F1911" s="41"/>
      <c r="G1911" s="41"/>
      <c r="H1911" s="40"/>
      <c r="I1911" s="41"/>
      <c r="J1911" s="41"/>
      <c r="L1911" s="42"/>
      <c r="N1911" s="42"/>
      <c r="O1911" s="42"/>
      <c r="T1911" s="44"/>
      <c r="U1911" s="41"/>
      <c r="X1911" s="140"/>
      <c r="Y1911" s="159"/>
    </row>
    <row r="1912" spans="6:25" s="43" customFormat="1" x14ac:dyDescent="0.25">
      <c r="F1912" s="41"/>
      <c r="G1912" s="41"/>
      <c r="H1912" s="40"/>
      <c r="I1912" s="41"/>
      <c r="J1912" s="41"/>
      <c r="L1912" s="42"/>
      <c r="N1912" s="42"/>
      <c r="O1912" s="42"/>
      <c r="T1912" s="44"/>
      <c r="U1912" s="41"/>
      <c r="X1912" s="140"/>
      <c r="Y1912" s="159"/>
    </row>
    <row r="1913" spans="6:25" s="43" customFormat="1" x14ac:dyDescent="0.25">
      <c r="F1913" s="41"/>
      <c r="G1913" s="41"/>
      <c r="H1913" s="40"/>
      <c r="I1913" s="41"/>
      <c r="J1913" s="41"/>
      <c r="L1913" s="42"/>
      <c r="N1913" s="42"/>
      <c r="O1913" s="42"/>
      <c r="T1913" s="44"/>
      <c r="U1913" s="41"/>
      <c r="X1913" s="140"/>
      <c r="Y1913" s="159"/>
    </row>
    <row r="1914" spans="6:25" s="43" customFormat="1" x14ac:dyDescent="0.25">
      <c r="F1914" s="41"/>
      <c r="G1914" s="41"/>
      <c r="H1914" s="40"/>
      <c r="I1914" s="41"/>
      <c r="J1914" s="41"/>
      <c r="L1914" s="42"/>
      <c r="N1914" s="42"/>
      <c r="O1914" s="42"/>
      <c r="T1914" s="44"/>
      <c r="U1914" s="41"/>
      <c r="X1914" s="140"/>
      <c r="Y1914" s="159"/>
    </row>
    <row r="1915" spans="6:25" s="43" customFormat="1" x14ac:dyDescent="0.25">
      <c r="F1915" s="41"/>
      <c r="G1915" s="41"/>
      <c r="H1915" s="40"/>
      <c r="I1915" s="41"/>
      <c r="J1915" s="41"/>
      <c r="L1915" s="42"/>
      <c r="N1915" s="42"/>
      <c r="O1915" s="42"/>
      <c r="T1915" s="44"/>
      <c r="U1915" s="41"/>
      <c r="X1915" s="140"/>
      <c r="Y1915" s="159"/>
    </row>
    <row r="1916" spans="6:25" s="43" customFormat="1" x14ac:dyDescent="0.25">
      <c r="F1916" s="41"/>
      <c r="G1916" s="41"/>
      <c r="H1916" s="40"/>
      <c r="I1916" s="41"/>
      <c r="J1916" s="41"/>
      <c r="L1916" s="42"/>
      <c r="N1916" s="42"/>
      <c r="O1916" s="42"/>
      <c r="T1916" s="44"/>
      <c r="U1916" s="41"/>
      <c r="X1916" s="140"/>
      <c r="Y1916" s="159"/>
    </row>
    <row r="1917" spans="6:25" s="43" customFormat="1" x14ac:dyDescent="0.25">
      <c r="F1917" s="41"/>
      <c r="G1917" s="41"/>
      <c r="H1917" s="40"/>
      <c r="I1917" s="41"/>
      <c r="J1917" s="41"/>
      <c r="L1917" s="42"/>
      <c r="N1917" s="42"/>
      <c r="O1917" s="42"/>
      <c r="T1917" s="44"/>
      <c r="U1917" s="41"/>
      <c r="X1917" s="140"/>
      <c r="Y1917" s="159"/>
    </row>
    <row r="1918" spans="6:25" s="43" customFormat="1" x14ac:dyDescent="0.25">
      <c r="F1918" s="41"/>
      <c r="G1918" s="41"/>
      <c r="H1918" s="40"/>
      <c r="I1918" s="41"/>
      <c r="J1918" s="41"/>
      <c r="L1918" s="42"/>
      <c r="N1918" s="42"/>
      <c r="O1918" s="42"/>
      <c r="T1918" s="44"/>
      <c r="U1918" s="41"/>
      <c r="X1918" s="140"/>
      <c r="Y1918" s="159"/>
    </row>
    <row r="1919" spans="6:25" s="43" customFormat="1" x14ac:dyDescent="0.25">
      <c r="F1919" s="41"/>
      <c r="G1919" s="41"/>
      <c r="H1919" s="40"/>
      <c r="I1919" s="41"/>
      <c r="J1919" s="41"/>
      <c r="L1919" s="42"/>
      <c r="N1919" s="42"/>
      <c r="O1919" s="42"/>
      <c r="T1919" s="44"/>
      <c r="U1919" s="41"/>
      <c r="X1919" s="140"/>
      <c r="Y1919" s="159"/>
    </row>
    <row r="1920" spans="6:25" s="43" customFormat="1" x14ac:dyDescent="0.25">
      <c r="F1920" s="41"/>
      <c r="G1920" s="41"/>
      <c r="H1920" s="40"/>
      <c r="I1920" s="41"/>
      <c r="J1920" s="41"/>
      <c r="L1920" s="42"/>
      <c r="N1920" s="42"/>
      <c r="O1920" s="42"/>
      <c r="T1920" s="44"/>
      <c r="U1920" s="41"/>
      <c r="X1920" s="140"/>
      <c r="Y1920" s="159"/>
    </row>
    <row r="1921" spans="6:25" s="43" customFormat="1" x14ac:dyDescent="0.25">
      <c r="F1921" s="41"/>
      <c r="G1921" s="41"/>
      <c r="H1921" s="40"/>
      <c r="I1921" s="41"/>
      <c r="J1921" s="41"/>
      <c r="L1921" s="42"/>
      <c r="N1921" s="42"/>
      <c r="O1921" s="42"/>
      <c r="T1921" s="44"/>
      <c r="U1921" s="41"/>
      <c r="X1921" s="140"/>
      <c r="Y1921" s="159"/>
    </row>
    <row r="1922" spans="6:25" s="43" customFormat="1" x14ac:dyDescent="0.25">
      <c r="F1922" s="41"/>
      <c r="G1922" s="41"/>
      <c r="H1922" s="40"/>
      <c r="I1922" s="41"/>
      <c r="J1922" s="41"/>
      <c r="L1922" s="42"/>
      <c r="N1922" s="42"/>
      <c r="O1922" s="42"/>
      <c r="T1922" s="44"/>
      <c r="U1922" s="41"/>
      <c r="X1922" s="140"/>
      <c r="Y1922" s="159"/>
    </row>
    <row r="1923" spans="6:25" s="43" customFormat="1" x14ac:dyDescent="0.25">
      <c r="F1923" s="41"/>
      <c r="G1923" s="41"/>
      <c r="H1923" s="40"/>
      <c r="I1923" s="41"/>
      <c r="J1923" s="41"/>
      <c r="L1923" s="42"/>
      <c r="N1923" s="42"/>
      <c r="O1923" s="42"/>
      <c r="T1923" s="44"/>
      <c r="U1923" s="41"/>
      <c r="X1923" s="140"/>
      <c r="Y1923" s="159"/>
    </row>
    <row r="1924" spans="6:25" s="43" customFormat="1" x14ac:dyDescent="0.25">
      <c r="F1924" s="41"/>
      <c r="G1924" s="41"/>
      <c r="H1924" s="40"/>
      <c r="I1924" s="41"/>
      <c r="J1924" s="41"/>
      <c r="L1924" s="42"/>
      <c r="N1924" s="42"/>
      <c r="O1924" s="42"/>
      <c r="T1924" s="44"/>
      <c r="U1924" s="41"/>
      <c r="X1924" s="140"/>
      <c r="Y1924" s="159"/>
    </row>
    <row r="1925" spans="6:25" s="43" customFormat="1" x14ac:dyDescent="0.25">
      <c r="F1925" s="41"/>
      <c r="G1925" s="41"/>
      <c r="H1925" s="40"/>
      <c r="I1925" s="41"/>
      <c r="J1925" s="41"/>
      <c r="L1925" s="42"/>
      <c r="N1925" s="42"/>
      <c r="O1925" s="42"/>
      <c r="T1925" s="44"/>
      <c r="U1925" s="41"/>
      <c r="X1925" s="140"/>
      <c r="Y1925" s="159"/>
    </row>
    <row r="1926" spans="6:25" s="43" customFormat="1" x14ac:dyDescent="0.25">
      <c r="F1926" s="41"/>
      <c r="G1926" s="41"/>
      <c r="H1926" s="40"/>
      <c r="I1926" s="41"/>
      <c r="J1926" s="41"/>
      <c r="L1926" s="42"/>
      <c r="N1926" s="42"/>
      <c r="O1926" s="42"/>
      <c r="T1926" s="44"/>
      <c r="U1926" s="41"/>
      <c r="X1926" s="140"/>
      <c r="Y1926" s="159"/>
    </row>
    <row r="1927" spans="6:25" s="43" customFormat="1" x14ac:dyDescent="0.25">
      <c r="F1927" s="41"/>
      <c r="G1927" s="41"/>
      <c r="H1927" s="40"/>
      <c r="I1927" s="41"/>
      <c r="J1927" s="41"/>
      <c r="L1927" s="42"/>
      <c r="N1927" s="42"/>
      <c r="O1927" s="42"/>
      <c r="T1927" s="44"/>
      <c r="U1927" s="41"/>
      <c r="X1927" s="140"/>
      <c r="Y1927" s="159"/>
    </row>
    <row r="1928" spans="6:25" s="43" customFormat="1" x14ac:dyDescent="0.25">
      <c r="F1928" s="41"/>
      <c r="G1928" s="41"/>
      <c r="H1928" s="40"/>
      <c r="I1928" s="41"/>
      <c r="J1928" s="41"/>
      <c r="L1928" s="42"/>
      <c r="N1928" s="42"/>
      <c r="O1928" s="42"/>
      <c r="T1928" s="44"/>
      <c r="U1928" s="41"/>
      <c r="X1928" s="140"/>
      <c r="Y1928" s="159"/>
    </row>
    <row r="1929" spans="6:25" s="43" customFormat="1" x14ac:dyDescent="0.25">
      <c r="F1929" s="41"/>
      <c r="G1929" s="41"/>
      <c r="H1929" s="40"/>
      <c r="I1929" s="41"/>
      <c r="J1929" s="41"/>
      <c r="L1929" s="42"/>
      <c r="N1929" s="42"/>
      <c r="O1929" s="42"/>
      <c r="T1929" s="44"/>
      <c r="U1929" s="41"/>
      <c r="X1929" s="140"/>
      <c r="Y1929" s="159"/>
    </row>
    <row r="1930" spans="6:25" s="43" customFormat="1" x14ac:dyDescent="0.25">
      <c r="F1930" s="41"/>
      <c r="G1930" s="41"/>
      <c r="H1930" s="40"/>
      <c r="I1930" s="41"/>
      <c r="J1930" s="41"/>
      <c r="L1930" s="42"/>
      <c r="N1930" s="42"/>
      <c r="O1930" s="42"/>
      <c r="T1930" s="44"/>
      <c r="U1930" s="41"/>
      <c r="X1930" s="140"/>
      <c r="Y1930" s="159"/>
    </row>
    <row r="1931" spans="6:25" s="43" customFormat="1" x14ac:dyDescent="0.25">
      <c r="F1931" s="41"/>
      <c r="G1931" s="41"/>
      <c r="H1931" s="40"/>
      <c r="I1931" s="41"/>
      <c r="J1931" s="41"/>
      <c r="L1931" s="42"/>
      <c r="N1931" s="42"/>
      <c r="O1931" s="42"/>
      <c r="T1931" s="44"/>
      <c r="U1931" s="41"/>
      <c r="X1931" s="140"/>
      <c r="Y1931" s="159"/>
    </row>
    <row r="1932" spans="6:25" s="43" customFormat="1" x14ac:dyDescent="0.25">
      <c r="F1932" s="41"/>
      <c r="G1932" s="41"/>
      <c r="H1932" s="40"/>
      <c r="I1932" s="41"/>
      <c r="J1932" s="41"/>
      <c r="L1932" s="42"/>
      <c r="N1932" s="42"/>
      <c r="O1932" s="42"/>
      <c r="T1932" s="44"/>
      <c r="U1932" s="41"/>
      <c r="X1932" s="140"/>
      <c r="Y1932" s="159"/>
    </row>
    <row r="1933" spans="6:25" s="43" customFormat="1" x14ac:dyDescent="0.25">
      <c r="F1933" s="41"/>
      <c r="G1933" s="41"/>
      <c r="H1933" s="40"/>
      <c r="I1933" s="41"/>
      <c r="J1933" s="41"/>
      <c r="L1933" s="42"/>
      <c r="N1933" s="42"/>
      <c r="O1933" s="42"/>
      <c r="T1933" s="44"/>
      <c r="U1933" s="41"/>
      <c r="X1933" s="140"/>
      <c r="Y1933" s="159"/>
    </row>
    <row r="1934" spans="6:25" s="43" customFormat="1" x14ac:dyDescent="0.25">
      <c r="F1934" s="41"/>
      <c r="G1934" s="41"/>
      <c r="H1934" s="40"/>
      <c r="I1934" s="41"/>
      <c r="J1934" s="41"/>
      <c r="L1934" s="42"/>
      <c r="N1934" s="42"/>
      <c r="O1934" s="42"/>
      <c r="T1934" s="44"/>
      <c r="U1934" s="41"/>
      <c r="X1934" s="140"/>
      <c r="Y1934" s="159"/>
    </row>
    <row r="1935" spans="6:25" s="43" customFormat="1" x14ac:dyDescent="0.25">
      <c r="F1935" s="41"/>
      <c r="G1935" s="41"/>
      <c r="H1935" s="40"/>
      <c r="I1935" s="41"/>
      <c r="J1935" s="41"/>
      <c r="L1935" s="42"/>
      <c r="N1935" s="42"/>
      <c r="O1935" s="42"/>
      <c r="T1935" s="44"/>
      <c r="U1935" s="41"/>
      <c r="X1935" s="140"/>
      <c r="Y1935" s="159"/>
    </row>
    <row r="1936" spans="6:25" s="43" customFormat="1" x14ac:dyDescent="0.25">
      <c r="F1936" s="41"/>
      <c r="G1936" s="41"/>
      <c r="H1936" s="40"/>
      <c r="I1936" s="41"/>
      <c r="J1936" s="41"/>
      <c r="L1936" s="42"/>
      <c r="N1936" s="42"/>
      <c r="O1936" s="42"/>
      <c r="T1936" s="44"/>
      <c r="U1936" s="41"/>
      <c r="X1936" s="140"/>
      <c r="Y1936" s="159"/>
    </row>
    <row r="1937" spans="6:25" s="43" customFormat="1" x14ac:dyDescent="0.25">
      <c r="F1937" s="41"/>
      <c r="G1937" s="41"/>
      <c r="H1937" s="40"/>
      <c r="I1937" s="41"/>
      <c r="J1937" s="41"/>
      <c r="L1937" s="42"/>
      <c r="N1937" s="42"/>
      <c r="O1937" s="42"/>
      <c r="T1937" s="44"/>
      <c r="U1937" s="41"/>
      <c r="X1937" s="140"/>
      <c r="Y1937" s="159"/>
    </row>
    <row r="1938" spans="6:25" s="43" customFormat="1" x14ac:dyDescent="0.25">
      <c r="F1938" s="41"/>
      <c r="G1938" s="41"/>
      <c r="H1938" s="40"/>
      <c r="I1938" s="41"/>
      <c r="J1938" s="41"/>
      <c r="L1938" s="42"/>
      <c r="N1938" s="42"/>
      <c r="O1938" s="42"/>
      <c r="T1938" s="44"/>
      <c r="U1938" s="41"/>
      <c r="X1938" s="140"/>
      <c r="Y1938" s="159"/>
    </row>
    <row r="1939" spans="6:25" s="43" customFormat="1" x14ac:dyDescent="0.25">
      <c r="F1939" s="41"/>
      <c r="G1939" s="41"/>
      <c r="H1939" s="40"/>
      <c r="I1939" s="41"/>
      <c r="J1939" s="41"/>
      <c r="L1939" s="42"/>
      <c r="N1939" s="42"/>
      <c r="O1939" s="42"/>
      <c r="T1939" s="44"/>
      <c r="U1939" s="41"/>
      <c r="X1939" s="140"/>
      <c r="Y1939" s="159"/>
    </row>
    <row r="1940" spans="6:25" s="43" customFormat="1" x14ac:dyDescent="0.25">
      <c r="F1940" s="41"/>
      <c r="G1940" s="41"/>
      <c r="H1940" s="40"/>
      <c r="I1940" s="41"/>
      <c r="J1940" s="41"/>
      <c r="L1940" s="42"/>
      <c r="N1940" s="42"/>
      <c r="O1940" s="42"/>
      <c r="T1940" s="44"/>
      <c r="U1940" s="41"/>
      <c r="X1940" s="140"/>
      <c r="Y1940" s="159"/>
    </row>
    <row r="1941" spans="6:25" s="43" customFormat="1" x14ac:dyDescent="0.25">
      <c r="F1941" s="41"/>
      <c r="G1941" s="41"/>
      <c r="H1941" s="40"/>
      <c r="I1941" s="41"/>
      <c r="J1941" s="41"/>
      <c r="L1941" s="42"/>
      <c r="N1941" s="42"/>
      <c r="O1941" s="42"/>
      <c r="T1941" s="44"/>
      <c r="U1941" s="41"/>
      <c r="X1941" s="140"/>
      <c r="Y1941" s="159"/>
    </row>
    <row r="1942" spans="6:25" s="43" customFormat="1" x14ac:dyDescent="0.25">
      <c r="F1942" s="41"/>
      <c r="G1942" s="41"/>
      <c r="H1942" s="40"/>
      <c r="I1942" s="41"/>
      <c r="J1942" s="41"/>
      <c r="L1942" s="42"/>
      <c r="N1942" s="42"/>
      <c r="O1942" s="42"/>
      <c r="T1942" s="44"/>
      <c r="U1942" s="41"/>
      <c r="X1942" s="140"/>
      <c r="Y1942" s="159"/>
    </row>
    <row r="1943" spans="6:25" s="43" customFormat="1" x14ac:dyDescent="0.25">
      <c r="F1943" s="41"/>
      <c r="G1943" s="41"/>
      <c r="H1943" s="40"/>
      <c r="I1943" s="41"/>
      <c r="J1943" s="41"/>
      <c r="L1943" s="42"/>
      <c r="N1943" s="42"/>
      <c r="O1943" s="42"/>
      <c r="T1943" s="44"/>
      <c r="U1943" s="41"/>
      <c r="X1943" s="140"/>
      <c r="Y1943" s="159"/>
    </row>
    <row r="1944" spans="6:25" s="43" customFormat="1" x14ac:dyDescent="0.25">
      <c r="F1944" s="41"/>
      <c r="G1944" s="41"/>
      <c r="H1944" s="40"/>
      <c r="I1944" s="41"/>
      <c r="J1944" s="41"/>
      <c r="L1944" s="42"/>
      <c r="N1944" s="42"/>
      <c r="O1944" s="42"/>
      <c r="T1944" s="44"/>
      <c r="U1944" s="41"/>
      <c r="X1944" s="140"/>
      <c r="Y1944" s="159"/>
    </row>
    <row r="1945" spans="6:25" s="43" customFormat="1" x14ac:dyDescent="0.25">
      <c r="F1945" s="41"/>
      <c r="G1945" s="41"/>
      <c r="H1945" s="40"/>
      <c r="I1945" s="41"/>
      <c r="J1945" s="41"/>
      <c r="L1945" s="42"/>
      <c r="N1945" s="42"/>
      <c r="O1945" s="42"/>
      <c r="T1945" s="44"/>
      <c r="U1945" s="41"/>
      <c r="X1945" s="140"/>
      <c r="Y1945" s="159"/>
    </row>
    <row r="1946" spans="6:25" s="43" customFormat="1" x14ac:dyDescent="0.25">
      <c r="F1946" s="41"/>
      <c r="G1946" s="41"/>
      <c r="H1946" s="40"/>
      <c r="I1946" s="41"/>
      <c r="J1946" s="41"/>
      <c r="L1946" s="42"/>
      <c r="N1946" s="42"/>
      <c r="O1946" s="42"/>
      <c r="T1946" s="44"/>
      <c r="U1946" s="41"/>
      <c r="X1946" s="140"/>
      <c r="Y1946" s="159"/>
    </row>
    <row r="1947" spans="6:25" s="43" customFormat="1" x14ac:dyDescent="0.25">
      <c r="F1947" s="41"/>
      <c r="G1947" s="41"/>
      <c r="H1947" s="40"/>
      <c r="I1947" s="41"/>
      <c r="J1947" s="41"/>
      <c r="L1947" s="42"/>
      <c r="N1947" s="42"/>
      <c r="O1947" s="42"/>
      <c r="T1947" s="44"/>
      <c r="U1947" s="41"/>
      <c r="X1947" s="140"/>
      <c r="Y1947" s="159"/>
    </row>
    <row r="1948" spans="6:25" s="43" customFormat="1" x14ac:dyDescent="0.25">
      <c r="F1948" s="41"/>
      <c r="G1948" s="41"/>
      <c r="H1948" s="40"/>
      <c r="I1948" s="41"/>
      <c r="J1948" s="41"/>
      <c r="L1948" s="42"/>
      <c r="N1948" s="42"/>
      <c r="O1948" s="42"/>
      <c r="T1948" s="44"/>
      <c r="U1948" s="41"/>
      <c r="X1948" s="140"/>
      <c r="Y1948" s="159"/>
    </row>
    <row r="1949" spans="6:25" s="43" customFormat="1" x14ac:dyDescent="0.25">
      <c r="F1949" s="41"/>
      <c r="G1949" s="41"/>
      <c r="H1949" s="40"/>
      <c r="I1949" s="41"/>
      <c r="J1949" s="41"/>
      <c r="L1949" s="42"/>
      <c r="N1949" s="42"/>
      <c r="O1949" s="42"/>
      <c r="T1949" s="44"/>
      <c r="U1949" s="41"/>
      <c r="X1949" s="140"/>
      <c r="Y1949" s="159"/>
    </row>
    <row r="1950" spans="6:25" s="43" customFormat="1" x14ac:dyDescent="0.25">
      <c r="F1950" s="41"/>
      <c r="G1950" s="41"/>
      <c r="H1950" s="40"/>
      <c r="I1950" s="41"/>
      <c r="J1950" s="41"/>
      <c r="L1950" s="42"/>
      <c r="N1950" s="42"/>
      <c r="O1950" s="42"/>
      <c r="T1950" s="44"/>
      <c r="U1950" s="41"/>
      <c r="X1950" s="140"/>
      <c r="Y1950" s="159"/>
    </row>
    <row r="1951" spans="6:25" s="43" customFormat="1" x14ac:dyDescent="0.25">
      <c r="F1951" s="41"/>
      <c r="G1951" s="41"/>
      <c r="H1951" s="40"/>
      <c r="I1951" s="41"/>
      <c r="J1951" s="41"/>
      <c r="L1951" s="42"/>
      <c r="N1951" s="42"/>
      <c r="O1951" s="42"/>
      <c r="T1951" s="44"/>
      <c r="U1951" s="41"/>
      <c r="X1951" s="140"/>
      <c r="Y1951" s="159"/>
    </row>
    <row r="1952" spans="6:25" s="43" customFormat="1" x14ac:dyDescent="0.25">
      <c r="F1952" s="41"/>
      <c r="G1952" s="41"/>
      <c r="H1952" s="40"/>
      <c r="I1952" s="41"/>
      <c r="J1952" s="41"/>
      <c r="L1952" s="42"/>
      <c r="N1952" s="42"/>
      <c r="O1952" s="42"/>
      <c r="T1952" s="44"/>
      <c r="U1952" s="41"/>
      <c r="X1952" s="140"/>
      <c r="Y1952" s="159"/>
    </row>
    <row r="1953" spans="6:25" s="43" customFormat="1" x14ac:dyDescent="0.25">
      <c r="F1953" s="41"/>
      <c r="G1953" s="41"/>
      <c r="H1953" s="40"/>
      <c r="I1953" s="41"/>
      <c r="J1953" s="41"/>
      <c r="L1953" s="42"/>
      <c r="N1953" s="42"/>
      <c r="O1953" s="42"/>
      <c r="T1953" s="44"/>
      <c r="U1953" s="41"/>
      <c r="X1953" s="140"/>
      <c r="Y1953" s="159"/>
    </row>
    <row r="1954" spans="6:25" s="43" customFormat="1" x14ac:dyDescent="0.25">
      <c r="F1954" s="41"/>
      <c r="G1954" s="41"/>
      <c r="H1954" s="40"/>
      <c r="I1954" s="41"/>
      <c r="J1954" s="41"/>
      <c r="L1954" s="42"/>
      <c r="N1954" s="42"/>
      <c r="O1954" s="42"/>
      <c r="T1954" s="44"/>
      <c r="U1954" s="41"/>
      <c r="X1954" s="140"/>
      <c r="Y1954" s="159"/>
    </row>
    <row r="1955" spans="6:25" s="43" customFormat="1" x14ac:dyDescent="0.25">
      <c r="F1955" s="41"/>
      <c r="G1955" s="41"/>
      <c r="H1955" s="40"/>
      <c r="I1955" s="41"/>
      <c r="J1955" s="41"/>
      <c r="L1955" s="42"/>
      <c r="N1955" s="42"/>
      <c r="O1955" s="42"/>
      <c r="T1955" s="44"/>
      <c r="U1955" s="41"/>
      <c r="X1955" s="140"/>
      <c r="Y1955" s="159"/>
    </row>
    <row r="1956" spans="6:25" s="43" customFormat="1" x14ac:dyDescent="0.25">
      <c r="F1956" s="41"/>
      <c r="G1956" s="41"/>
      <c r="H1956" s="40"/>
      <c r="I1956" s="41"/>
      <c r="J1956" s="41"/>
      <c r="L1956" s="42"/>
      <c r="N1956" s="42"/>
      <c r="O1956" s="42"/>
      <c r="T1956" s="44"/>
      <c r="U1956" s="41"/>
      <c r="X1956" s="140"/>
      <c r="Y1956" s="159"/>
    </row>
    <row r="1957" spans="6:25" s="43" customFormat="1" x14ac:dyDescent="0.25">
      <c r="F1957" s="41"/>
      <c r="G1957" s="41"/>
      <c r="H1957" s="40"/>
      <c r="I1957" s="41"/>
      <c r="J1957" s="41"/>
      <c r="L1957" s="42"/>
      <c r="N1957" s="42"/>
      <c r="O1957" s="42"/>
      <c r="T1957" s="44"/>
      <c r="U1957" s="41"/>
      <c r="X1957" s="140"/>
      <c r="Y1957" s="159"/>
    </row>
    <row r="1958" spans="6:25" s="43" customFormat="1" x14ac:dyDescent="0.25">
      <c r="F1958" s="41"/>
      <c r="G1958" s="41"/>
      <c r="H1958" s="40"/>
      <c r="I1958" s="41"/>
      <c r="J1958" s="41"/>
      <c r="L1958" s="42"/>
      <c r="N1958" s="42"/>
      <c r="O1958" s="42"/>
      <c r="T1958" s="44"/>
      <c r="U1958" s="41"/>
      <c r="X1958" s="140"/>
      <c r="Y1958" s="159"/>
    </row>
    <row r="1959" spans="6:25" s="43" customFormat="1" x14ac:dyDescent="0.25">
      <c r="F1959" s="41"/>
      <c r="G1959" s="41"/>
      <c r="H1959" s="40"/>
      <c r="I1959" s="41"/>
      <c r="J1959" s="41"/>
      <c r="L1959" s="42"/>
      <c r="N1959" s="42"/>
      <c r="O1959" s="42"/>
      <c r="T1959" s="44"/>
      <c r="U1959" s="41"/>
      <c r="X1959" s="140"/>
      <c r="Y1959" s="159"/>
    </row>
    <row r="1960" spans="6:25" s="43" customFormat="1" x14ac:dyDescent="0.25">
      <c r="F1960" s="41"/>
      <c r="G1960" s="41"/>
      <c r="H1960" s="40"/>
      <c r="I1960" s="41"/>
      <c r="J1960" s="41"/>
      <c r="L1960" s="42"/>
      <c r="N1960" s="42"/>
      <c r="O1960" s="42"/>
      <c r="T1960" s="44"/>
      <c r="U1960" s="41"/>
      <c r="X1960" s="140"/>
      <c r="Y1960" s="159"/>
    </row>
    <row r="1961" spans="6:25" s="43" customFormat="1" x14ac:dyDescent="0.25">
      <c r="F1961" s="41"/>
      <c r="G1961" s="41"/>
      <c r="H1961" s="40"/>
      <c r="I1961" s="41"/>
      <c r="J1961" s="41"/>
      <c r="L1961" s="42"/>
      <c r="N1961" s="42"/>
      <c r="O1961" s="42"/>
      <c r="T1961" s="44"/>
      <c r="U1961" s="41"/>
      <c r="X1961" s="140"/>
      <c r="Y1961" s="159"/>
    </row>
    <row r="1962" spans="6:25" s="43" customFormat="1" x14ac:dyDescent="0.25">
      <c r="F1962" s="41"/>
      <c r="G1962" s="41"/>
      <c r="H1962" s="40"/>
      <c r="I1962" s="41"/>
      <c r="J1962" s="41"/>
      <c r="L1962" s="42"/>
      <c r="N1962" s="42"/>
      <c r="O1962" s="42"/>
      <c r="T1962" s="44"/>
      <c r="U1962" s="41"/>
      <c r="X1962" s="140"/>
      <c r="Y1962" s="159"/>
    </row>
    <row r="1963" spans="6:25" s="43" customFormat="1" x14ac:dyDescent="0.25">
      <c r="F1963" s="41"/>
      <c r="G1963" s="41"/>
      <c r="H1963" s="40"/>
      <c r="I1963" s="41"/>
      <c r="J1963" s="41"/>
      <c r="L1963" s="42"/>
      <c r="N1963" s="42"/>
      <c r="O1963" s="42"/>
      <c r="T1963" s="44"/>
      <c r="U1963" s="41"/>
      <c r="X1963" s="140"/>
      <c r="Y1963" s="159"/>
    </row>
    <row r="1964" spans="6:25" s="43" customFormat="1" x14ac:dyDescent="0.25">
      <c r="F1964" s="41"/>
      <c r="G1964" s="41"/>
      <c r="H1964" s="40"/>
      <c r="I1964" s="41"/>
      <c r="J1964" s="41"/>
      <c r="L1964" s="42"/>
      <c r="N1964" s="42"/>
      <c r="O1964" s="42"/>
      <c r="T1964" s="44"/>
      <c r="U1964" s="41"/>
      <c r="X1964" s="140"/>
      <c r="Y1964" s="159"/>
    </row>
    <row r="1965" spans="6:25" s="43" customFormat="1" x14ac:dyDescent="0.25">
      <c r="F1965" s="41"/>
      <c r="G1965" s="41"/>
      <c r="H1965" s="40"/>
      <c r="I1965" s="41"/>
      <c r="J1965" s="41"/>
      <c r="L1965" s="42"/>
      <c r="N1965" s="42"/>
      <c r="O1965" s="42"/>
      <c r="T1965" s="44"/>
      <c r="U1965" s="41"/>
      <c r="X1965" s="140"/>
      <c r="Y1965" s="159"/>
    </row>
    <row r="1966" spans="6:25" s="43" customFormat="1" x14ac:dyDescent="0.25">
      <c r="F1966" s="41"/>
      <c r="G1966" s="41"/>
      <c r="H1966" s="40"/>
      <c r="I1966" s="41"/>
      <c r="J1966" s="41"/>
      <c r="L1966" s="42"/>
      <c r="N1966" s="42"/>
      <c r="O1966" s="42"/>
      <c r="T1966" s="44"/>
      <c r="U1966" s="41"/>
      <c r="X1966" s="140"/>
      <c r="Y1966" s="159"/>
    </row>
    <row r="1967" spans="6:25" s="43" customFormat="1" x14ac:dyDescent="0.25">
      <c r="F1967" s="41"/>
      <c r="G1967" s="41"/>
      <c r="H1967" s="40"/>
      <c r="I1967" s="41"/>
      <c r="J1967" s="41"/>
      <c r="L1967" s="42"/>
      <c r="N1967" s="42"/>
      <c r="O1967" s="42"/>
      <c r="T1967" s="44"/>
      <c r="U1967" s="41"/>
      <c r="X1967" s="140"/>
      <c r="Y1967" s="159"/>
    </row>
    <row r="1968" spans="6:25" s="43" customFormat="1" x14ac:dyDescent="0.25">
      <c r="F1968" s="41"/>
      <c r="G1968" s="41"/>
      <c r="H1968" s="40"/>
      <c r="I1968" s="41"/>
      <c r="J1968" s="41"/>
      <c r="L1968" s="42"/>
      <c r="N1968" s="42"/>
      <c r="O1968" s="42"/>
      <c r="T1968" s="44"/>
      <c r="U1968" s="41"/>
      <c r="X1968" s="140"/>
      <c r="Y1968" s="159"/>
    </row>
    <row r="1969" spans="6:25" s="43" customFormat="1" x14ac:dyDescent="0.25">
      <c r="F1969" s="41"/>
      <c r="G1969" s="41"/>
      <c r="H1969" s="40"/>
      <c r="I1969" s="41"/>
      <c r="J1969" s="41"/>
      <c r="L1969" s="42"/>
      <c r="N1969" s="42"/>
      <c r="O1969" s="42"/>
      <c r="T1969" s="44"/>
      <c r="U1969" s="41"/>
      <c r="X1969" s="140"/>
      <c r="Y1969" s="159"/>
    </row>
    <row r="1970" spans="6:25" s="43" customFormat="1" x14ac:dyDescent="0.25">
      <c r="F1970" s="41"/>
      <c r="G1970" s="41"/>
      <c r="H1970" s="40"/>
      <c r="I1970" s="41"/>
      <c r="J1970" s="41"/>
      <c r="L1970" s="42"/>
      <c r="N1970" s="42"/>
      <c r="O1970" s="42"/>
      <c r="T1970" s="44"/>
      <c r="U1970" s="41"/>
      <c r="X1970" s="140"/>
      <c r="Y1970" s="159"/>
    </row>
    <row r="1971" spans="6:25" s="43" customFormat="1" x14ac:dyDescent="0.25">
      <c r="F1971" s="41"/>
      <c r="G1971" s="41"/>
      <c r="H1971" s="40"/>
      <c r="I1971" s="41"/>
      <c r="J1971" s="41"/>
      <c r="L1971" s="42"/>
      <c r="N1971" s="42"/>
      <c r="O1971" s="42"/>
      <c r="T1971" s="44"/>
      <c r="U1971" s="41"/>
      <c r="X1971" s="140"/>
      <c r="Y1971" s="159"/>
    </row>
    <row r="1972" spans="6:25" s="43" customFormat="1" x14ac:dyDescent="0.25">
      <c r="F1972" s="41"/>
      <c r="G1972" s="41"/>
      <c r="H1972" s="40"/>
      <c r="I1972" s="41"/>
      <c r="J1972" s="41"/>
      <c r="L1972" s="42"/>
      <c r="N1972" s="42"/>
      <c r="O1972" s="42"/>
      <c r="T1972" s="44"/>
      <c r="U1972" s="41"/>
      <c r="X1972" s="140"/>
      <c r="Y1972" s="159"/>
    </row>
    <row r="1973" spans="6:25" s="43" customFormat="1" x14ac:dyDescent="0.25">
      <c r="F1973" s="41"/>
      <c r="G1973" s="41"/>
      <c r="H1973" s="40"/>
      <c r="I1973" s="41"/>
      <c r="J1973" s="41"/>
      <c r="L1973" s="42"/>
      <c r="N1973" s="42"/>
      <c r="O1973" s="42"/>
      <c r="T1973" s="44"/>
      <c r="U1973" s="41"/>
      <c r="X1973" s="140"/>
      <c r="Y1973" s="159"/>
    </row>
    <row r="1974" spans="6:25" s="43" customFormat="1" x14ac:dyDescent="0.25">
      <c r="F1974" s="41"/>
      <c r="G1974" s="41"/>
      <c r="H1974" s="40"/>
      <c r="I1974" s="41"/>
      <c r="J1974" s="41"/>
      <c r="L1974" s="42"/>
      <c r="N1974" s="42"/>
      <c r="O1974" s="42"/>
      <c r="T1974" s="44"/>
      <c r="U1974" s="41"/>
      <c r="X1974" s="140"/>
      <c r="Y1974" s="159"/>
    </row>
    <row r="1975" spans="6:25" s="43" customFormat="1" x14ac:dyDescent="0.25">
      <c r="F1975" s="41"/>
      <c r="G1975" s="41"/>
      <c r="H1975" s="40"/>
      <c r="I1975" s="41"/>
      <c r="J1975" s="41"/>
      <c r="L1975" s="42"/>
      <c r="N1975" s="42"/>
      <c r="O1975" s="42"/>
      <c r="T1975" s="44"/>
      <c r="U1975" s="41"/>
      <c r="X1975" s="140"/>
      <c r="Y1975" s="159"/>
    </row>
    <row r="1976" spans="6:25" s="43" customFormat="1" x14ac:dyDescent="0.25">
      <c r="F1976" s="41"/>
      <c r="G1976" s="41"/>
      <c r="H1976" s="40"/>
      <c r="I1976" s="41"/>
      <c r="J1976" s="41"/>
      <c r="L1976" s="42"/>
      <c r="N1976" s="42"/>
      <c r="O1976" s="42"/>
      <c r="T1976" s="44"/>
      <c r="U1976" s="41"/>
      <c r="X1976" s="140"/>
      <c r="Y1976" s="159"/>
    </row>
    <row r="1977" spans="6:25" s="43" customFormat="1" x14ac:dyDescent="0.25">
      <c r="F1977" s="41"/>
      <c r="G1977" s="41"/>
      <c r="H1977" s="40"/>
      <c r="I1977" s="41"/>
      <c r="J1977" s="41"/>
      <c r="L1977" s="42"/>
      <c r="N1977" s="42"/>
      <c r="O1977" s="42"/>
      <c r="T1977" s="44"/>
      <c r="U1977" s="41"/>
      <c r="X1977" s="140"/>
      <c r="Y1977" s="159"/>
    </row>
    <row r="1978" spans="6:25" s="43" customFormat="1" x14ac:dyDescent="0.25">
      <c r="F1978" s="41"/>
      <c r="G1978" s="41"/>
      <c r="H1978" s="40"/>
      <c r="I1978" s="41"/>
      <c r="J1978" s="41"/>
      <c r="L1978" s="42"/>
      <c r="N1978" s="42"/>
      <c r="O1978" s="42"/>
      <c r="T1978" s="44"/>
      <c r="U1978" s="41"/>
      <c r="X1978" s="140"/>
      <c r="Y1978" s="159"/>
    </row>
    <row r="1979" spans="6:25" s="43" customFormat="1" x14ac:dyDescent="0.25">
      <c r="F1979" s="41"/>
      <c r="G1979" s="41"/>
      <c r="H1979" s="40"/>
      <c r="I1979" s="41"/>
      <c r="J1979" s="41"/>
      <c r="L1979" s="42"/>
      <c r="N1979" s="42"/>
      <c r="O1979" s="42"/>
      <c r="T1979" s="44"/>
      <c r="U1979" s="41"/>
      <c r="X1979" s="140"/>
      <c r="Y1979" s="159"/>
    </row>
    <row r="1980" spans="6:25" s="43" customFormat="1" x14ac:dyDescent="0.25">
      <c r="F1980" s="41"/>
      <c r="G1980" s="41"/>
      <c r="H1980" s="40"/>
      <c r="I1980" s="41"/>
      <c r="J1980" s="41"/>
      <c r="L1980" s="42"/>
      <c r="N1980" s="42"/>
      <c r="O1980" s="42"/>
      <c r="T1980" s="44"/>
      <c r="U1980" s="41"/>
      <c r="X1980" s="140"/>
      <c r="Y1980" s="159"/>
    </row>
    <row r="1981" spans="6:25" s="43" customFormat="1" x14ac:dyDescent="0.25">
      <c r="F1981" s="41"/>
      <c r="G1981" s="41"/>
      <c r="H1981" s="40"/>
      <c r="I1981" s="41"/>
      <c r="J1981" s="41"/>
      <c r="L1981" s="42"/>
      <c r="N1981" s="42"/>
      <c r="O1981" s="42"/>
      <c r="T1981" s="44"/>
      <c r="U1981" s="41"/>
      <c r="X1981" s="140"/>
      <c r="Y1981" s="159"/>
    </row>
    <row r="1982" spans="6:25" s="43" customFormat="1" x14ac:dyDescent="0.25">
      <c r="F1982" s="41"/>
      <c r="G1982" s="41"/>
      <c r="H1982" s="40"/>
      <c r="I1982" s="41"/>
      <c r="J1982" s="41"/>
      <c r="L1982" s="42"/>
      <c r="N1982" s="42"/>
      <c r="O1982" s="42"/>
      <c r="T1982" s="44"/>
      <c r="U1982" s="41"/>
      <c r="X1982" s="140"/>
      <c r="Y1982" s="159"/>
    </row>
    <row r="1983" spans="6:25" s="43" customFormat="1" x14ac:dyDescent="0.25">
      <c r="F1983" s="41"/>
      <c r="G1983" s="41"/>
      <c r="H1983" s="40"/>
      <c r="I1983" s="41"/>
      <c r="J1983" s="41"/>
      <c r="L1983" s="42"/>
      <c r="N1983" s="42"/>
      <c r="O1983" s="42"/>
      <c r="T1983" s="44"/>
      <c r="U1983" s="41"/>
      <c r="X1983" s="140"/>
      <c r="Y1983" s="159"/>
    </row>
    <row r="1984" spans="6:25" s="43" customFormat="1" x14ac:dyDescent="0.25">
      <c r="F1984" s="41"/>
      <c r="G1984" s="41"/>
      <c r="H1984" s="40"/>
      <c r="I1984" s="41"/>
      <c r="J1984" s="41"/>
      <c r="L1984" s="42"/>
      <c r="N1984" s="42"/>
      <c r="O1984" s="42"/>
      <c r="T1984" s="44"/>
      <c r="U1984" s="41"/>
      <c r="X1984" s="140"/>
      <c r="Y1984" s="159"/>
    </row>
    <row r="1985" spans="6:25" s="43" customFormat="1" x14ac:dyDescent="0.25">
      <c r="F1985" s="41"/>
      <c r="G1985" s="41"/>
      <c r="H1985" s="40"/>
      <c r="I1985" s="41"/>
      <c r="J1985" s="41"/>
      <c r="L1985" s="42"/>
      <c r="N1985" s="42"/>
      <c r="O1985" s="42"/>
      <c r="T1985" s="44"/>
      <c r="U1985" s="41"/>
      <c r="X1985" s="140"/>
      <c r="Y1985" s="159"/>
    </row>
    <row r="1986" spans="6:25" s="43" customFormat="1" x14ac:dyDescent="0.25">
      <c r="F1986" s="41"/>
      <c r="G1986" s="41"/>
      <c r="H1986" s="40"/>
      <c r="I1986" s="41"/>
      <c r="J1986" s="41"/>
      <c r="L1986" s="42"/>
      <c r="N1986" s="42"/>
      <c r="O1986" s="42"/>
      <c r="T1986" s="44"/>
      <c r="U1986" s="41"/>
      <c r="X1986" s="140"/>
      <c r="Y1986" s="159"/>
    </row>
    <row r="1987" spans="6:25" s="43" customFormat="1" x14ac:dyDescent="0.25">
      <c r="F1987" s="41"/>
      <c r="G1987" s="41"/>
      <c r="H1987" s="40"/>
      <c r="I1987" s="41"/>
      <c r="J1987" s="41"/>
      <c r="L1987" s="42"/>
      <c r="N1987" s="42"/>
      <c r="O1987" s="42"/>
      <c r="T1987" s="44"/>
      <c r="U1987" s="41"/>
      <c r="X1987" s="140"/>
      <c r="Y1987" s="159"/>
    </row>
    <row r="1988" spans="6:25" s="43" customFormat="1" x14ac:dyDescent="0.25">
      <c r="F1988" s="41"/>
      <c r="G1988" s="41"/>
      <c r="H1988" s="40"/>
      <c r="I1988" s="41"/>
      <c r="J1988" s="41"/>
      <c r="L1988" s="42"/>
      <c r="N1988" s="42"/>
      <c r="O1988" s="42"/>
      <c r="T1988" s="44"/>
      <c r="U1988" s="41"/>
      <c r="X1988" s="140"/>
      <c r="Y1988" s="159"/>
    </row>
    <row r="1989" spans="6:25" s="43" customFormat="1" x14ac:dyDescent="0.25">
      <c r="F1989" s="41"/>
      <c r="G1989" s="41"/>
      <c r="H1989" s="40"/>
      <c r="I1989" s="41"/>
      <c r="J1989" s="41"/>
      <c r="L1989" s="42"/>
      <c r="N1989" s="42"/>
      <c r="O1989" s="42"/>
      <c r="T1989" s="44"/>
      <c r="U1989" s="41"/>
      <c r="X1989" s="140"/>
      <c r="Y1989" s="159"/>
    </row>
    <row r="1990" spans="6:25" s="43" customFormat="1" x14ac:dyDescent="0.25">
      <c r="F1990" s="41"/>
      <c r="G1990" s="41"/>
      <c r="H1990" s="40"/>
      <c r="I1990" s="41"/>
      <c r="J1990" s="41"/>
      <c r="L1990" s="42"/>
      <c r="N1990" s="42"/>
      <c r="O1990" s="42"/>
      <c r="T1990" s="44"/>
      <c r="U1990" s="41"/>
      <c r="X1990" s="140"/>
      <c r="Y1990" s="159"/>
    </row>
    <row r="1991" spans="6:25" s="43" customFormat="1" x14ac:dyDescent="0.25">
      <c r="F1991" s="41"/>
      <c r="G1991" s="41"/>
      <c r="H1991" s="40"/>
      <c r="I1991" s="41"/>
      <c r="J1991" s="41"/>
      <c r="L1991" s="42"/>
      <c r="N1991" s="42"/>
      <c r="O1991" s="42"/>
      <c r="T1991" s="44"/>
      <c r="U1991" s="41"/>
      <c r="X1991" s="140"/>
      <c r="Y1991" s="159"/>
    </row>
    <row r="1992" spans="6:25" s="43" customFormat="1" x14ac:dyDescent="0.25">
      <c r="F1992" s="41"/>
      <c r="G1992" s="41"/>
      <c r="H1992" s="40"/>
      <c r="I1992" s="41"/>
      <c r="J1992" s="41"/>
      <c r="L1992" s="42"/>
      <c r="N1992" s="42"/>
      <c r="O1992" s="42"/>
      <c r="T1992" s="44"/>
      <c r="U1992" s="41"/>
      <c r="X1992" s="140"/>
      <c r="Y1992" s="159"/>
    </row>
    <row r="1993" spans="6:25" s="43" customFormat="1" x14ac:dyDescent="0.25">
      <c r="F1993" s="41"/>
      <c r="G1993" s="41"/>
      <c r="H1993" s="40"/>
      <c r="I1993" s="41"/>
      <c r="J1993" s="41"/>
      <c r="L1993" s="42"/>
      <c r="N1993" s="42"/>
      <c r="O1993" s="42"/>
      <c r="T1993" s="44"/>
      <c r="U1993" s="41"/>
      <c r="X1993" s="140"/>
      <c r="Y1993" s="159"/>
    </row>
    <row r="1994" spans="6:25" s="43" customFormat="1" x14ac:dyDescent="0.25">
      <c r="F1994" s="41"/>
      <c r="G1994" s="41"/>
      <c r="H1994" s="40"/>
      <c r="I1994" s="41"/>
      <c r="J1994" s="41"/>
      <c r="L1994" s="42"/>
      <c r="N1994" s="42"/>
      <c r="O1994" s="42"/>
      <c r="T1994" s="44"/>
      <c r="U1994" s="41"/>
      <c r="X1994" s="140"/>
      <c r="Y1994" s="159"/>
    </row>
    <row r="1995" spans="6:25" s="43" customFormat="1" x14ac:dyDescent="0.25">
      <c r="F1995" s="41"/>
      <c r="G1995" s="41"/>
      <c r="H1995" s="40"/>
      <c r="I1995" s="41"/>
      <c r="J1995" s="41"/>
      <c r="L1995" s="42"/>
      <c r="N1995" s="42"/>
      <c r="O1995" s="42"/>
      <c r="T1995" s="44"/>
      <c r="U1995" s="41"/>
      <c r="X1995" s="140"/>
      <c r="Y1995" s="159"/>
    </row>
    <row r="1996" spans="6:25" s="43" customFormat="1" x14ac:dyDescent="0.25">
      <c r="F1996" s="41"/>
      <c r="G1996" s="41"/>
      <c r="H1996" s="40"/>
      <c r="I1996" s="41"/>
      <c r="J1996" s="41"/>
      <c r="L1996" s="42"/>
      <c r="N1996" s="42"/>
      <c r="O1996" s="42"/>
      <c r="T1996" s="44"/>
      <c r="U1996" s="41"/>
      <c r="X1996" s="140"/>
      <c r="Y1996" s="159"/>
    </row>
    <row r="1997" spans="6:25" s="43" customFormat="1" x14ac:dyDescent="0.25">
      <c r="F1997" s="41"/>
      <c r="G1997" s="41"/>
      <c r="H1997" s="40"/>
      <c r="I1997" s="41"/>
      <c r="J1997" s="41"/>
      <c r="L1997" s="42"/>
      <c r="N1997" s="42"/>
      <c r="O1997" s="42"/>
      <c r="T1997" s="44"/>
      <c r="U1997" s="41"/>
      <c r="X1997" s="140"/>
      <c r="Y1997" s="159"/>
    </row>
    <row r="1998" spans="6:25" s="43" customFormat="1" x14ac:dyDescent="0.25">
      <c r="F1998" s="41"/>
      <c r="G1998" s="41"/>
      <c r="H1998" s="40"/>
      <c r="I1998" s="41"/>
      <c r="J1998" s="41"/>
      <c r="L1998" s="42"/>
      <c r="N1998" s="42"/>
      <c r="O1998" s="42"/>
      <c r="T1998" s="44"/>
      <c r="U1998" s="41"/>
      <c r="X1998" s="140"/>
      <c r="Y1998" s="159"/>
    </row>
    <row r="1999" spans="6:25" s="43" customFormat="1" x14ac:dyDescent="0.25">
      <c r="F1999" s="41"/>
      <c r="G1999" s="41"/>
      <c r="H1999" s="40"/>
      <c r="I1999" s="41"/>
      <c r="J1999" s="41"/>
      <c r="L1999" s="42"/>
      <c r="N1999" s="42"/>
      <c r="O1999" s="42"/>
      <c r="T1999" s="44"/>
      <c r="U1999" s="41"/>
      <c r="X1999" s="140"/>
      <c r="Y1999" s="159"/>
    </row>
    <row r="2000" spans="6:25" s="43" customFormat="1" x14ac:dyDescent="0.25">
      <c r="F2000" s="41"/>
      <c r="G2000" s="41"/>
      <c r="H2000" s="40"/>
      <c r="I2000" s="41"/>
      <c r="J2000" s="41"/>
      <c r="L2000" s="42"/>
      <c r="N2000" s="42"/>
      <c r="O2000" s="42"/>
      <c r="T2000" s="44"/>
      <c r="U2000" s="41"/>
      <c r="X2000" s="140"/>
      <c r="Y2000" s="159"/>
    </row>
    <row r="2001" spans="6:25" s="43" customFormat="1" x14ac:dyDescent="0.25">
      <c r="F2001" s="41"/>
      <c r="G2001" s="41"/>
      <c r="H2001" s="40"/>
      <c r="I2001" s="41"/>
      <c r="J2001" s="41"/>
      <c r="L2001" s="42"/>
      <c r="N2001" s="42"/>
      <c r="O2001" s="42"/>
      <c r="T2001" s="44"/>
      <c r="U2001" s="41"/>
      <c r="X2001" s="140"/>
      <c r="Y2001" s="159"/>
    </row>
    <row r="2002" spans="6:25" s="43" customFormat="1" x14ac:dyDescent="0.25">
      <c r="F2002" s="41"/>
      <c r="G2002" s="41"/>
      <c r="H2002" s="40"/>
      <c r="I2002" s="41"/>
      <c r="J2002" s="41"/>
      <c r="L2002" s="42"/>
      <c r="N2002" s="42"/>
      <c r="O2002" s="42"/>
      <c r="T2002" s="44"/>
      <c r="U2002" s="41"/>
      <c r="X2002" s="140"/>
      <c r="Y2002" s="159"/>
    </row>
    <row r="2003" spans="6:25" s="43" customFormat="1" x14ac:dyDescent="0.25">
      <c r="F2003" s="41"/>
      <c r="G2003" s="41"/>
      <c r="H2003" s="40"/>
      <c r="I2003" s="41"/>
      <c r="J2003" s="41"/>
      <c r="L2003" s="42"/>
      <c r="N2003" s="42"/>
      <c r="O2003" s="42"/>
      <c r="T2003" s="44"/>
      <c r="U2003" s="41"/>
      <c r="X2003" s="140"/>
      <c r="Y2003" s="159"/>
    </row>
    <row r="2004" spans="6:25" s="43" customFormat="1" x14ac:dyDescent="0.25">
      <c r="F2004" s="41"/>
      <c r="G2004" s="41"/>
      <c r="H2004" s="40"/>
      <c r="I2004" s="41"/>
      <c r="J2004" s="41"/>
      <c r="L2004" s="42"/>
      <c r="N2004" s="42"/>
      <c r="O2004" s="42"/>
      <c r="T2004" s="44"/>
      <c r="U2004" s="41"/>
      <c r="X2004" s="140"/>
      <c r="Y2004" s="159"/>
    </row>
    <row r="2005" spans="6:25" s="43" customFormat="1" x14ac:dyDescent="0.25">
      <c r="F2005" s="41"/>
      <c r="G2005" s="41"/>
      <c r="H2005" s="40"/>
      <c r="I2005" s="41"/>
      <c r="J2005" s="41"/>
      <c r="L2005" s="42"/>
      <c r="N2005" s="42"/>
      <c r="O2005" s="42"/>
      <c r="T2005" s="44"/>
      <c r="U2005" s="41"/>
      <c r="X2005" s="140"/>
      <c r="Y2005" s="159"/>
    </row>
    <row r="2006" spans="6:25" s="43" customFormat="1" x14ac:dyDescent="0.25">
      <c r="F2006" s="41"/>
      <c r="G2006" s="41"/>
      <c r="H2006" s="40"/>
      <c r="I2006" s="41"/>
      <c r="J2006" s="41"/>
      <c r="L2006" s="42"/>
      <c r="N2006" s="42"/>
      <c r="O2006" s="42"/>
      <c r="T2006" s="44"/>
      <c r="U2006" s="41"/>
      <c r="X2006" s="140"/>
      <c r="Y2006" s="159"/>
    </row>
    <row r="2007" spans="6:25" s="43" customFormat="1" x14ac:dyDescent="0.25">
      <c r="F2007" s="41"/>
      <c r="G2007" s="41"/>
      <c r="H2007" s="40"/>
      <c r="I2007" s="41"/>
      <c r="J2007" s="41"/>
      <c r="L2007" s="42"/>
      <c r="N2007" s="42"/>
      <c r="O2007" s="42"/>
      <c r="T2007" s="44"/>
      <c r="U2007" s="41"/>
      <c r="X2007" s="140"/>
      <c r="Y2007" s="159"/>
    </row>
    <row r="2008" spans="6:25" s="43" customFormat="1" x14ac:dyDescent="0.25">
      <c r="F2008" s="41"/>
      <c r="G2008" s="41"/>
      <c r="H2008" s="40"/>
      <c r="I2008" s="41"/>
      <c r="J2008" s="41"/>
      <c r="L2008" s="42"/>
      <c r="N2008" s="42"/>
      <c r="O2008" s="42"/>
      <c r="T2008" s="44"/>
      <c r="U2008" s="41"/>
      <c r="X2008" s="140"/>
      <c r="Y2008" s="159"/>
    </row>
    <row r="2009" spans="6:25" s="43" customFormat="1" x14ac:dyDescent="0.25">
      <c r="F2009" s="41"/>
      <c r="G2009" s="41"/>
      <c r="H2009" s="40"/>
      <c r="I2009" s="41"/>
      <c r="J2009" s="41"/>
      <c r="L2009" s="42"/>
      <c r="N2009" s="42"/>
      <c r="O2009" s="42"/>
      <c r="T2009" s="44"/>
      <c r="U2009" s="41"/>
      <c r="X2009" s="140"/>
      <c r="Y2009" s="159"/>
    </row>
    <row r="2010" spans="6:25" s="43" customFormat="1" x14ac:dyDescent="0.25">
      <c r="F2010" s="41"/>
      <c r="G2010" s="41"/>
      <c r="H2010" s="40"/>
      <c r="I2010" s="41"/>
      <c r="J2010" s="41"/>
      <c r="L2010" s="42"/>
      <c r="N2010" s="42"/>
      <c r="O2010" s="42"/>
      <c r="T2010" s="44"/>
      <c r="U2010" s="41"/>
      <c r="X2010" s="140"/>
      <c r="Y2010" s="159"/>
    </row>
    <row r="2011" spans="6:25" s="43" customFormat="1" x14ac:dyDescent="0.25">
      <c r="F2011" s="41"/>
      <c r="G2011" s="41"/>
      <c r="H2011" s="40"/>
      <c r="I2011" s="41"/>
      <c r="J2011" s="41"/>
      <c r="L2011" s="42"/>
      <c r="N2011" s="42"/>
      <c r="O2011" s="42"/>
      <c r="T2011" s="44"/>
      <c r="U2011" s="41"/>
      <c r="X2011" s="140"/>
      <c r="Y2011" s="159"/>
    </row>
    <row r="2012" spans="6:25" s="43" customFormat="1" x14ac:dyDescent="0.25">
      <c r="F2012" s="41"/>
      <c r="G2012" s="41"/>
      <c r="H2012" s="40"/>
      <c r="I2012" s="41"/>
      <c r="J2012" s="41"/>
      <c r="L2012" s="42"/>
      <c r="N2012" s="42"/>
      <c r="O2012" s="42"/>
      <c r="T2012" s="44"/>
      <c r="U2012" s="41"/>
      <c r="X2012" s="140"/>
      <c r="Y2012" s="159"/>
    </row>
    <row r="2013" spans="6:25" s="43" customFormat="1" x14ac:dyDescent="0.25">
      <c r="F2013" s="41"/>
      <c r="G2013" s="41"/>
      <c r="H2013" s="40"/>
      <c r="I2013" s="41"/>
      <c r="J2013" s="41"/>
      <c r="L2013" s="42"/>
      <c r="N2013" s="42"/>
      <c r="O2013" s="42"/>
      <c r="T2013" s="44"/>
      <c r="U2013" s="41"/>
      <c r="X2013" s="140"/>
      <c r="Y2013" s="159"/>
    </row>
    <row r="2014" spans="6:25" s="43" customFormat="1" x14ac:dyDescent="0.25">
      <c r="F2014" s="41"/>
      <c r="G2014" s="41"/>
      <c r="H2014" s="40"/>
      <c r="I2014" s="41"/>
      <c r="J2014" s="41"/>
      <c r="L2014" s="42"/>
      <c r="N2014" s="42"/>
      <c r="O2014" s="42"/>
      <c r="T2014" s="44"/>
      <c r="U2014" s="41"/>
      <c r="X2014" s="140"/>
      <c r="Y2014" s="159"/>
    </row>
    <row r="2015" spans="6:25" s="43" customFormat="1" x14ac:dyDescent="0.25">
      <c r="F2015" s="41"/>
      <c r="G2015" s="41"/>
      <c r="H2015" s="40"/>
      <c r="I2015" s="41"/>
      <c r="J2015" s="41"/>
      <c r="L2015" s="42"/>
      <c r="N2015" s="42"/>
      <c r="O2015" s="42"/>
      <c r="T2015" s="44"/>
      <c r="U2015" s="41"/>
      <c r="X2015" s="140"/>
      <c r="Y2015" s="159"/>
    </row>
    <row r="2016" spans="6:25" s="43" customFormat="1" x14ac:dyDescent="0.25">
      <c r="F2016" s="41"/>
      <c r="G2016" s="41"/>
      <c r="H2016" s="40"/>
      <c r="I2016" s="41"/>
      <c r="J2016" s="41"/>
      <c r="L2016" s="42"/>
      <c r="N2016" s="42"/>
      <c r="O2016" s="42"/>
      <c r="T2016" s="44"/>
      <c r="U2016" s="41"/>
      <c r="X2016" s="140"/>
      <c r="Y2016" s="159"/>
    </row>
    <row r="2017" spans="6:25" s="43" customFormat="1" x14ac:dyDescent="0.25">
      <c r="F2017" s="41"/>
      <c r="G2017" s="41"/>
      <c r="H2017" s="40"/>
      <c r="I2017" s="41"/>
      <c r="J2017" s="41"/>
      <c r="L2017" s="42"/>
      <c r="N2017" s="42"/>
      <c r="O2017" s="42"/>
      <c r="T2017" s="44"/>
      <c r="U2017" s="41"/>
      <c r="X2017" s="140"/>
      <c r="Y2017" s="159"/>
    </row>
    <row r="2018" spans="6:25" s="43" customFormat="1" x14ac:dyDescent="0.25">
      <c r="F2018" s="41"/>
      <c r="G2018" s="41"/>
      <c r="H2018" s="40"/>
      <c r="I2018" s="41"/>
      <c r="J2018" s="41"/>
      <c r="L2018" s="42"/>
      <c r="N2018" s="42"/>
      <c r="O2018" s="42"/>
      <c r="T2018" s="44"/>
      <c r="U2018" s="41"/>
      <c r="X2018" s="140"/>
      <c r="Y2018" s="159"/>
    </row>
    <row r="2019" spans="6:25" s="43" customFormat="1" x14ac:dyDescent="0.25">
      <c r="F2019" s="41"/>
      <c r="G2019" s="41"/>
      <c r="H2019" s="40"/>
      <c r="I2019" s="41"/>
      <c r="J2019" s="41"/>
      <c r="L2019" s="42"/>
      <c r="N2019" s="42"/>
      <c r="O2019" s="42"/>
      <c r="T2019" s="44"/>
      <c r="U2019" s="41"/>
      <c r="X2019" s="140"/>
      <c r="Y2019" s="159"/>
    </row>
    <row r="2020" spans="6:25" s="43" customFormat="1" x14ac:dyDescent="0.25">
      <c r="F2020" s="41"/>
      <c r="G2020" s="41"/>
      <c r="H2020" s="40"/>
      <c r="I2020" s="41"/>
      <c r="J2020" s="41"/>
      <c r="L2020" s="42"/>
      <c r="N2020" s="42"/>
      <c r="O2020" s="42"/>
      <c r="T2020" s="44"/>
      <c r="U2020" s="41"/>
      <c r="X2020" s="140"/>
      <c r="Y2020" s="159"/>
    </row>
    <row r="2021" spans="6:25" s="43" customFormat="1" x14ac:dyDescent="0.25">
      <c r="F2021" s="41"/>
      <c r="G2021" s="41"/>
      <c r="H2021" s="40"/>
      <c r="I2021" s="41"/>
      <c r="J2021" s="41"/>
      <c r="L2021" s="42"/>
      <c r="N2021" s="42"/>
      <c r="O2021" s="42"/>
      <c r="T2021" s="44"/>
      <c r="U2021" s="41"/>
      <c r="X2021" s="140"/>
      <c r="Y2021" s="159"/>
    </row>
    <row r="2022" spans="6:25" s="43" customFormat="1" x14ac:dyDescent="0.25">
      <c r="F2022" s="41"/>
      <c r="G2022" s="41"/>
      <c r="H2022" s="40"/>
      <c r="I2022" s="41"/>
      <c r="J2022" s="41"/>
      <c r="L2022" s="42"/>
      <c r="N2022" s="42"/>
      <c r="O2022" s="42"/>
      <c r="T2022" s="44"/>
      <c r="U2022" s="41"/>
      <c r="X2022" s="140"/>
      <c r="Y2022" s="159"/>
    </row>
    <row r="2023" spans="6:25" s="43" customFormat="1" x14ac:dyDescent="0.25">
      <c r="F2023" s="41"/>
      <c r="G2023" s="41"/>
      <c r="H2023" s="40"/>
      <c r="I2023" s="41"/>
      <c r="J2023" s="41"/>
      <c r="L2023" s="42"/>
      <c r="N2023" s="42"/>
      <c r="O2023" s="42"/>
      <c r="T2023" s="44"/>
      <c r="U2023" s="41"/>
      <c r="X2023" s="140"/>
      <c r="Y2023" s="159"/>
    </row>
    <row r="2024" spans="6:25" s="43" customFormat="1" x14ac:dyDescent="0.25">
      <c r="F2024" s="41"/>
      <c r="G2024" s="41"/>
      <c r="H2024" s="40"/>
      <c r="I2024" s="41"/>
      <c r="J2024" s="41"/>
      <c r="L2024" s="42"/>
      <c r="N2024" s="42"/>
      <c r="O2024" s="42"/>
      <c r="T2024" s="44"/>
      <c r="U2024" s="41"/>
      <c r="X2024" s="140"/>
      <c r="Y2024" s="159"/>
    </row>
    <row r="2025" spans="6:25" s="43" customFormat="1" x14ac:dyDescent="0.25">
      <c r="F2025" s="41"/>
      <c r="G2025" s="41"/>
      <c r="H2025" s="40"/>
      <c r="I2025" s="41"/>
      <c r="J2025" s="41"/>
      <c r="L2025" s="42"/>
      <c r="N2025" s="42"/>
      <c r="O2025" s="42"/>
      <c r="T2025" s="44"/>
      <c r="U2025" s="41"/>
      <c r="X2025" s="140"/>
      <c r="Y2025" s="159"/>
    </row>
    <row r="2026" spans="6:25" s="43" customFormat="1" x14ac:dyDescent="0.25">
      <c r="F2026" s="41"/>
      <c r="G2026" s="41"/>
      <c r="H2026" s="40"/>
      <c r="I2026" s="41"/>
      <c r="J2026" s="41"/>
      <c r="L2026" s="42"/>
      <c r="N2026" s="42"/>
      <c r="O2026" s="42"/>
      <c r="T2026" s="44"/>
      <c r="U2026" s="41"/>
      <c r="X2026" s="140"/>
      <c r="Y2026" s="159"/>
    </row>
    <row r="2027" spans="6:25" s="43" customFormat="1" x14ac:dyDescent="0.25">
      <c r="F2027" s="41"/>
      <c r="G2027" s="41"/>
      <c r="H2027" s="40"/>
      <c r="I2027" s="41"/>
      <c r="J2027" s="41"/>
      <c r="L2027" s="42"/>
      <c r="N2027" s="42"/>
      <c r="O2027" s="42"/>
      <c r="T2027" s="44"/>
      <c r="U2027" s="41"/>
      <c r="X2027" s="140"/>
      <c r="Y2027" s="159"/>
    </row>
    <row r="2028" spans="6:25" s="43" customFormat="1" x14ac:dyDescent="0.25">
      <c r="F2028" s="41"/>
      <c r="G2028" s="41"/>
      <c r="H2028" s="40"/>
      <c r="I2028" s="41"/>
      <c r="J2028" s="41"/>
      <c r="L2028" s="42"/>
      <c r="N2028" s="42"/>
      <c r="O2028" s="42"/>
      <c r="T2028" s="44"/>
      <c r="U2028" s="41"/>
      <c r="X2028" s="140"/>
      <c r="Y2028" s="159"/>
    </row>
    <row r="2029" spans="6:25" s="43" customFormat="1" x14ac:dyDescent="0.25">
      <c r="F2029" s="41"/>
      <c r="G2029" s="41"/>
      <c r="H2029" s="40"/>
      <c r="I2029" s="41"/>
      <c r="J2029" s="41"/>
      <c r="L2029" s="42"/>
      <c r="N2029" s="42"/>
      <c r="O2029" s="42"/>
      <c r="T2029" s="44"/>
      <c r="U2029" s="41"/>
      <c r="X2029" s="140"/>
      <c r="Y2029" s="159"/>
    </row>
    <row r="2030" spans="6:25" s="43" customFormat="1" x14ac:dyDescent="0.25">
      <c r="F2030" s="41"/>
      <c r="G2030" s="41"/>
      <c r="H2030" s="40"/>
      <c r="I2030" s="41"/>
      <c r="J2030" s="41"/>
      <c r="L2030" s="42"/>
      <c r="N2030" s="42"/>
      <c r="O2030" s="42"/>
      <c r="T2030" s="44"/>
      <c r="U2030" s="41"/>
      <c r="X2030" s="140"/>
      <c r="Y2030" s="159"/>
    </row>
    <row r="2031" spans="6:25" s="43" customFormat="1" x14ac:dyDescent="0.25">
      <c r="F2031" s="41"/>
      <c r="G2031" s="41"/>
      <c r="H2031" s="40"/>
      <c r="I2031" s="41"/>
      <c r="J2031" s="41"/>
      <c r="L2031" s="42"/>
      <c r="N2031" s="42"/>
      <c r="O2031" s="42"/>
      <c r="T2031" s="44"/>
      <c r="U2031" s="41"/>
      <c r="X2031" s="140"/>
      <c r="Y2031" s="159"/>
    </row>
    <row r="2032" spans="6:25" s="43" customFormat="1" x14ac:dyDescent="0.25">
      <c r="F2032" s="41"/>
      <c r="G2032" s="41"/>
      <c r="H2032" s="40"/>
      <c r="I2032" s="41"/>
      <c r="J2032" s="41"/>
      <c r="L2032" s="42"/>
      <c r="N2032" s="42"/>
      <c r="O2032" s="42"/>
      <c r="T2032" s="44"/>
      <c r="U2032" s="41"/>
      <c r="X2032" s="140"/>
      <c r="Y2032" s="159"/>
    </row>
    <row r="2033" spans="6:25" s="43" customFormat="1" x14ac:dyDescent="0.25">
      <c r="F2033" s="41"/>
      <c r="G2033" s="41"/>
      <c r="H2033" s="40"/>
      <c r="I2033" s="41"/>
      <c r="J2033" s="41"/>
      <c r="L2033" s="42"/>
      <c r="N2033" s="42"/>
      <c r="O2033" s="42"/>
      <c r="T2033" s="44"/>
      <c r="U2033" s="41"/>
      <c r="X2033" s="140"/>
      <c r="Y2033" s="159"/>
    </row>
    <row r="2034" spans="6:25" s="43" customFormat="1" x14ac:dyDescent="0.25">
      <c r="F2034" s="41"/>
      <c r="G2034" s="41"/>
      <c r="H2034" s="40"/>
      <c r="I2034" s="41"/>
      <c r="J2034" s="41"/>
      <c r="L2034" s="42"/>
      <c r="N2034" s="42"/>
      <c r="O2034" s="42"/>
      <c r="T2034" s="44"/>
      <c r="U2034" s="41"/>
      <c r="X2034" s="140"/>
      <c r="Y2034" s="159"/>
    </row>
    <row r="2035" spans="6:25" s="43" customFormat="1" x14ac:dyDescent="0.25">
      <c r="F2035" s="41"/>
      <c r="G2035" s="41"/>
      <c r="H2035" s="40"/>
      <c r="I2035" s="41"/>
      <c r="J2035" s="41"/>
      <c r="L2035" s="42"/>
      <c r="N2035" s="42"/>
      <c r="O2035" s="42"/>
      <c r="T2035" s="44"/>
      <c r="U2035" s="41"/>
      <c r="X2035" s="140"/>
      <c r="Y2035" s="159"/>
    </row>
    <row r="2036" spans="6:25" s="43" customFormat="1" x14ac:dyDescent="0.25">
      <c r="F2036" s="41"/>
      <c r="G2036" s="41"/>
      <c r="H2036" s="40"/>
      <c r="I2036" s="41"/>
      <c r="J2036" s="41"/>
      <c r="L2036" s="42"/>
      <c r="N2036" s="42"/>
      <c r="O2036" s="42"/>
      <c r="T2036" s="44"/>
      <c r="U2036" s="41"/>
      <c r="X2036" s="140"/>
      <c r="Y2036" s="159"/>
    </row>
    <row r="2037" spans="6:25" s="43" customFormat="1" x14ac:dyDescent="0.25">
      <c r="F2037" s="41"/>
      <c r="G2037" s="41"/>
      <c r="H2037" s="40"/>
      <c r="I2037" s="41"/>
      <c r="J2037" s="41"/>
      <c r="L2037" s="42"/>
      <c r="N2037" s="42"/>
      <c r="O2037" s="42"/>
      <c r="T2037" s="44"/>
      <c r="U2037" s="41"/>
      <c r="X2037" s="140"/>
      <c r="Y2037" s="159"/>
    </row>
    <row r="2038" spans="6:25" s="43" customFormat="1" x14ac:dyDescent="0.25">
      <c r="F2038" s="41"/>
      <c r="G2038" s="41"/>
      <c r="H2038" s="40"/>
      <c r="I2038" s="41"/>
      <c r="J2038" s="41"/>
      <c r="L2038" s="42"/>
      <c r="N2038" s="42"/>
      <c r="O2038" s="42"/>
      <c r="T2038" s="44"/>
      <c r="U2038" s="41"/>
      <c r="X2038" s="140"/>
      <c r="Y2038" s="159"/>
    </row>
    <row r="2039" spans="6:25" s="43" customFormat="1" x14ac:dyDescent="0.25">
      <c r="F2039" s="41"/>
      <c r="G2039" s="41"/>
      <c r="H2039" s="40"/>
      <c r="I2039" s="41"/>
      <c r="J2039" s="41"/>
      <c r="L2039" s="42"/>
      <c r="N2039" s="42"/>
      <c r="O2039" s="42"/>
      <c r="T2039" s="44"/>
      <c r="U2039" s="41"/>
      <c r="X2039" s="140"/>
      <c r="Y2039" s="159"/>
    </row>
    <row r="2040" spans="6:25" s="43" customFormat="1" x14ac:dyDescent="0.25">
      <c r="F2040" s="41"/>
      <c r="G2040" s="41"/>
      <c r="H2040" s="40"/>
      <c r="I2040" s="41"/>
      <c r="J2040" s="41"/>
      <c r="L2040" s="42"/>
      <c r="N2040" s="42"/>
      <c r="O2040" s="42"/>
      <c r="T2040" s="44"/>
      <c r="U2040" s="41"/>
      <c r="X2040" s="140"/>
      <c r="Y2040" s="159"/>
    </row>
    <row r="2041" spans="6:25" s="43" customFormat="1" x14ac:dyDescent="0.25">
      <c r="F2041" s="41"/>
      <c r="G2041" s="41"/>
      <c r="H2041" s="40"/>
      <c r="I2041" s="41"/>
      <c r="J2041" s="41"/>
      <c r="L2041" s="42"/>
      <c r="N2041" s="42"/>
      <c r="O2041" s="42"/>
      <c r="T2041" s="44"/>
      <c r="U2041" s="41"/>
      <c r="X2041" s="140"/>
      <c r="Y2041" s="159"/>
    </row>
    <row r="2042" spans="6:25" s="43" customFormat="1" x14ac:dyDescent="0.25">
      <c r="F2042" s="41"/>
      <c r="G2042" s="41"/>
      <c r="H2042" s="40"/>
      <c r="I2042" s="41"/>
      <c r="J2042" s="41"/>
      <c r="L2042" s="42"/>
      <c r="N2042" s="42"/>
      <c r="O2042" s="42"/>
      <c r="T2042" s="44"/>
      <c r="U2042" s="41"/>
      <c r="X2042" s="140"/>
      <c r="Y2042" s="159"/>
    </row>
    <row r="2043" spans="6:25" s="43" customFormat="1" x14ac:dyDescent="0.25">
      <c r="F2043" s="41"/>
      <c r="G2043" s="41"/>
      <c r="H2043" s="40"/>
      <c r="I2043" s="41"/>
      <c r="J2043" s="41"/>
      <c r="L2043" s="42"/>
      <c r="N2043" s="42"/>
      <c r="O2043" s="42"/>
      <c r="T2043" s="44"/>
      <c r="U2043" s="41"/>
      <c r="X2043" s="140"/>
      <c r="Y2043" s="159"/>
    </row>
    <row r="2044" spans="6:25" s="43" customFormat="1" x14ac:dyDescent="0.25">
      <c r="F2044" s="41"/>
      <c r="G2044" s="41"/>
      <c r="H2044" s="40"/>
      <c r="I2044" s="41"/>
      <c r="J2044" s="41"/>
      <c r="L2044" s="42"/>
      <c r="N2044" s="42"/>
      <c r="O2044" s="42"/>
      <c r="T2044" s="44"/>
      <c r="U2044" s="41"/>
      <c r="X2044" s="140"/>
      <c r="Y2044" s="159"/>
    </row>
    <row r="2045" spans="6:25" s="43" customFormat="1" x14ac:dyDescent="0.25">
      <c r="F2045" s="41"/>
      <c r="G2045" s="41"/>
      <c r="H2045" s="40"/>
      <c r="I2045" s="41"/>
      <c r="J2045" s="41"/>
      <c r="L2045" s="42"/>
      <c r="N2045" s="42"/>
      <c r="O2045" s="42"/>
      <c r="T2045" s="44"/>
      <c r="U2045" s="41"/>
      <c r="X2045" s="140"/>
      <c r="Y2045" s="159"/>
    </row>
    <row r="2046" spans="6:25" s="43" customFormat="1" x14ac:dyDescent="0.25">
      <c r="F2046" s="41"/>
      <c r="G2046" s="41"/>
      <c r="H2046" s="40"/>
      <c r="I2046" s="41"/>
      <c r="J2046" s="41"/>
      <c r="L2046" s="42"/>
      <c r="N2046" s="42"/>
      <c r="O2046" s="42"/>
      <c r="T2046" s="44"/>
      <c r="U2046" s="41"/>
      <c r="X2046" s="140"/>
      <c r="Y2046" s="159"/>
    </row>
    <row r="2047" spans="6:25" s="43" customFormat="1" x14ac:dyDescent="0.25">
      <c r="F2047" s="41"/>
      <c r="G2047" s="41"/>
      <c r="H2047" s="40"/>
      <c r="I2047" s="41"/>
      <c r="J2047" s="41"/>
      <c r="L2047" s="42"/>
      <c r="N2047" s="42"/>
      <c r="O2047" s="42"/>
      <c r="T2047" s="44"/>
      <c r="U2047" s="41"/>
      <c r="X2047" s="140"/>
      <c r="Y2047" s="159"/>
    </row>
    <row r="2048" spans="6:25" s="43" customFormat="1" x14ac:dyDescent="0.25">
      <c r="F2048" s="41"/>
      <c r="G2048" s="41"/>
      <c r="H2048" s="40"/>
      <c r="I2048" s="41"/>
      <c r="J2048" s="41"/>
      <c r="L2048" s="42"/>
      <c r="N2048" s="42"/>
      <c r="O2048" s="42"/>
      <c r="T2048" s="44"/>
      <c r="U2048" s="41"/>
      <c r="X2048" s="140"/>
      <c r="Y2048" s="159"/>
    </row>
    <row r="2049" spans="6:25" s="43" customFormat="1" x14ac:dyDescent="0.25">
      <c r="F2049" s="41"/>
      <c r="G2049" s="41"/>
      <c r="H2049" s="40"/>
      <c r="I2049" s="41"/>
      <c r="J2049" s="41"/>
      <c r="L2049" s="42"/>
      <c r="N2049" s="42"/>
      <c r="O2049" s="42"/>
      <c r="T2049" s="44"/>
      <c r="U2049" s="41"/>
      <c r="X2049" s="140"/>
      <c r="Y2049" s="159"/>
    </row>
    <row r="2050" spans="6:25" s="43" customFormat="1" x14ac:dyDescent="0.25">
      <c r="F2050" s="41"/>
      <c r="G2050" s="41"/>
      <c r="H2050" s="40"/>
      <c r="I2050" s="41"/>
      <c r="J2050" s="41"/>
      <c r="L2050" s="42"/>
      <c r="N2050" s="42"/>
      <c r="O2050" s="42"/>
      <c r="T2050" s="44"/>
      <c r="U2050" s="41"/>
      <c r="X2050" s="140"/>
      <c r="Y2050" s="159"/>
    </row>
    <row r="2051" spans="6:25" s="43" customFormat="1" x14ac:dyDescent="0.25">
      <c r="F2051" s="41"/>
      <c r="G2051" s="41"/>
      <c r="H2051" s="40"/>
      <c r="I2051" s="41"/>
      <c r="J2051" s="41"/>
      <c r="L2051" s="42"/>
      <c r="N2051" s="42"/>
      <c r="O2051" s="42"/>
      <c r="T2051" s="44"/>
      <c r="U2051" s="41"/>
      <c r="X2051" s="140"/>
      <c r="Y2051" s="159"/>
    </row>
    <row r="2052" spans="6:25" s="43" customFormat="1" x14ac:dyDescent="0.25">
      <c r="F2052" s="41"/>
      <c r="G2052" s="41"/>
      <c r="H2052" s="40"/>
      <c r="I2052" s="41"/>
      <c r="J2052" s="41"/>
      <c r="L2052" s="42"/>
      <c r="N2052" s="42"/>
      <c r="O2052" s="42"/>
      <c r="T2052" s="44"/>
      <c r="U2052" s="41"/>
      <c r="X2052" s="140"/>
      <c r="Y2052" s="159"/>
    </row>
    <row r="2053" spans="6:25" s="43" customFormat="1" x14ac:dyDescent="0.25">
      <c r="F2053" s="41"/>
      <c r="G2053" s="41"/>
      <c r="H2053" s="40"/>
      <c r="I2053" s="41"/>
      <c r="J2053" s="41"/>
      <c r="L2053" s="42"/>
      <c r="N2053" s="42"/>
      <c r="O2053" s="42"/>
      <c r="T2053" s="44"/>
      <c r="U2053" s="41"/>
      <c r="X2053" s="140"/>
      <c r="Y2053" s="159"/>
    </row>
    <row r="2054" spans="6:25" s="43" customFormat="1" x14ac:dyDescent="0.25">
      <c r="F2054" s="41"/>
      <c r="G2054" s="41"/>
      <c r="H2054" s="40"/>
      <c r="I2054" s="41"/>
      <c r="J2054" s="41"/>
      <c r="L2054" s="42"/>
      <c r="N2054" s="42"/>
      <c r="O2054" s="42"/>
      <c r="T2054" s="44"/>
      <c r="U2054" s="41"/>
      <c r="X2054" s="140"/>
      <c r="Y2054" s="159"/>
    </row>
    <row r="2055" spans="6:25" s="43" customFormat="1" x14ac:dyDescent="0.25">
      <c r="F2055" s="41"/>
      <c r="G2055" s="41"/>
      <c r="H2055" s="40"/>
      <c r="I2055" s="41"/>
      <c r="J2055" s="41"/>
      <c r="L2055" s="42"/>
      <c r="N2055" s="42"/>
      <c r="O2055" s="42"/>
      <c r="T2055" s="44"/>
      <c r="U2055" s="41"/>
      <c r="X2055" s="140"/>
      <c r="Y2055" s="159"/>
    </row>
    <row r="2056" spans="6:25" s="43" customFormat="1" x14ac:dyDescent="0.25">
      <c r="F2056" s="41"/>
      <c r="G2056" s="41"/>
      <c r="H2056" s="40"/>
      <c r="I2056" s="41"/>
      <c r="J2056" s="41"/>
      <c r="L2056" s="42"/>
      <c r="N2056" s="42"/>
      <c r="O2056" s="42"/>
      <c r="T2056" s="44"/>
      <c r="U2056" s="41"/>
      <c r="X2056" s="140"/>
      <c r="Y2056" s="159"/>
    </row>
    <row r="2057" spans="6:25" s="43" customFormat="1" x14ac:dyDescent="0.25">
      <c r="F2057" s="41"/>
      <c r="G2057" s="41"/>
      <c r="H2057" s="40"/>
      <c r="I2057" s="41"/>
      <c r="J2057" s="41"/>
      <c r="L2057" s="42"/>
      <c r="N2057" s="42"/>
      <c r="O2057" s="42"/>
      <c r="T2057" s="44"/>
      <c r="U2057" s="41"/>
      <c r="X2057" s="140"/>
      <c r="Y2057" s="159"/>
    </row>
    <row r="2058" spans="6:25" s="43" customFormat="1" x14ac:dyDescent="0.25">
      <c r="F2058" s="41"/>
      <c r="G2058" s="41"/>
      <c r="H2058" s="40"/>
      <c r="I2058" s="41"/>
      <c r="J2058" s="41"/>
      <c r="L2058" s="42"/>
      <c r="N2058" s="42"/>
      <c r="O2058" s="42"/>
      <c r="T2058" s="44"/>
      <c r="U2058" s="41"/>
      <c r="X2058" s="140"/>
      <c r="Y2058" s="159"/>
    </row>
    <row r="2059" spans="6:25" s="43" customFormat="1" x14ac:dyDescent="0.25">
      <c r="F2059" s="41"/>
      <c r="G2059" s="41"/>
      <c r="H2059" s="40"/>
      <c r="I2059" s="41"/>
      <c r="J2059" s="41"/>
      <c r="L2059" s="42"/>
      <c r="N2059" s="42"/>
      <c r="O2059" s="42"/>
      <c r="T2059" s="44"/>
      <c r="U2059" s="41"/>
      <c r="X2059" s="140"/>
      <c r="Y2059" s="159"/>
    </row>
    <row r="2060" spans="6:25" s="43" customFormat="1" x14ac:dyDescent="0.25">
      <c r="F2060" s="41"/>
      <c r="G2060" s="41"/>
      <c r="H2060" s="40"/>
      <c r="I2060" s="41"/>
      <c r="J2060" s="41"/>
      <c r="L2060" s="42"/>
      <c r="N2060" s="42"/>
      <c r="O2060" s="42"/>
      <c r="T2060" s="44"/>
      <c r="U2060" s="41"/>
      <c r="X2060" s="140"/>
      <c r="Y2060" s="159"/>
    </row>
    <row r="2061" spans="6:25" s="43" customFormat="1" x14ac:dyDescent="0.25">
      <c r="F2061" s="41"/>
      <c r="G2061" s="41"/>
      <c r="H2061" s="40"/>
      <c r="I2061" s="41"/>
      <c r="J2061" s="41"/>
      <c r="L2061" s="42"/>
      <c r="N2061" s="42"/>
      <c r="O2061" s="42"/>
      <c r="T2061" s="44"/>
      <c r="U2061" s="41"/>
      <c r="X2061" s="140"/>
      <c r="Y2061" s="159"/>
    </row>
    <row r="2062" spans="6:25" s="43" customFormat="1" x14ac:dyDescent="0.25">
      <c r="F2062" s="41"/>
      <c r="G2062" s="41"/>
      <c r="H2062" s="40"/>
      <c r="I2062" s="41"/>
      <c r="J2062" s="41"/>
      <c r="L2062" s="42"/>
      <c r="N2062" s="42"/>
      <c r="O2062" s="42"/>
      <c r="T2062" s="44"/>
      <c r="U2062" s="41"/>
      <c r="X2062" s="140"/>
      <c r="Y2062" s="159"/>
    </row>
    <row r="2063" spans="6:25" s="43" customFormat="1" x14ac:dyDescent="0.25">
      <c r="F2063" s="41"/>
      <c r="G2063" s="41"/>
      <c r="H2063" s="40"/>
      <c r="I2063" s="41"/>
      <c r="J2063" s="41"/>
      <c r="L2063" s="42"/>
      <c r="N2063" s="42"/>
      <c r="O2063" s="42"/>
      <c r="T2063" s="44"/>
      <c r="U2063" s="41"/>
      <c r="X2063" s="140"/>
      <c r="Y2063" s="159"/>
    </row>
    <row r="2064" spans="6:25" s="43" customFormat="1" x14ac:dyDescent="0.25">
      <c r="F2064" s="41"/>
      <c r="G2064" s="41"/>
      <c r="H2064" s="40"/>
      <c r="I2064" s="41"/>
      <c r="J2064" s="41"/>
      <c r="L2064" s="42"/>
      <c r="N2064" s="42"/>
      <c r="O2064" s="42"/>
      <c r="T2064" s="44"/>
      <c r="U2064" s="41"/>
      <c r="X2064" s="140"/>
      <c r="Y2064" s="159"/>
    </row>
    <row r="2065" spans="6:25" s="43" customFormat="1" x14ac:dyDescent="0.25">
      <c r="F2065" s="41"/>
      <c r="G2065" s="41"/>
      <c r="H2065" s="40"/>
      <c r="I2065" s="41"/>
      <c r="J2065" s="41"/>
      <c r="L2065" s="42"/>
      <c r="N2065" s="42"/>
      <c r="O2065" s="42"/>
      <c r="T2065" s="44"/>
      <c r="U2065" s="41"/>
      <c r="X2065" s="140"/>
      <c r="Y2065" s="159"/>
    </row>
    <row r="2066" spans="6:25" s="43" customFormat="1" x14ac:dyDescent="0.25">
      <c r="F2066" s="41"/>
      <c r="G2066" s="41"/>
      <c r="H2066" s="40"/>
      <c r="I2066" s="41"/>
      <c r="J2066" s="41"/>
      <c r="L2066" s="42"/>
      <c r="N2066" s="42"/>
      <c r="O2066" s="42"/>
      <c r="T2066" s="44"/>
      <c r="U2066" s="41"/>
      <c r="X2066" s="140"/>
      <c r="Y2066" s="159"/>
    </row>
    <row r="2067" spans="6:25" s="43" customFormat="1" x14ac:dyDescent="0.25">
      <c r="F2067" s="41"/>
      <c r="G2067" s="41"/>
      <c r="H2067" s="40"/>
      <c r="I2067" s="41"/>
      <c r="J2067" s="41"/>
      <c r="L2067" s="42"/>
      <c r="N2067" s="42"/>
      <c r="O2067" s="42"/>
      <c r="T2067" s="44"/>
      <c r="U2067" s="41"/>
      <c r="X2067" s="140"/>
      <c r="Y2067" s="159"/>
    </row>
    <row r="2068" spans="6:25" s="43" customFormat="1" x14ac:dyDescent="0.25">
      <c r="F2068" s="41"/>
      <c r="G2068" s="41"/>
      <c r="H2068" s="40"/>
      <c r="I2068" s="41"/>
      <c r="J2068" s="41"/>
      <c r="L2068" s="42"/>
      <c r="N2068" s="42"/>
      <c r="O2068" s="42"/>
      <c r="T2068" s="44"/>
      <c r="U2068" s="41"/>
      <c r="X2068" s="140"/>
      <c r="Y2068" s="159"/>
    </row>
    <row r="2069" spans="6:25" s="43" customFormat="1" x14ac:dyDescent="0.25">
      <c r="F2069" s="41"/>
      <c r="G2069" s="41"/>
      <c r="H2069" s="40"/>
      <c r="I2069" s="41"/>
      <c r="J2069" s="41"/>
      <c r="L2069" s="42"/>
      <c r="N2069" s="42"/>
      <c r="O2069" s="42"/>
      <c r="T2069" s="44"/>
      <c r="U2069" s="41"/>
      <c r="X2069" s="140"/>
      <c r="Y2069" s="159"/>
    </row>
    <row r="2070" spans="6:25" s="43" customFormat="1" x14ac:dyDescent="0.25">
      <c r="F2070" s="41"/>
      <c r="G2070" s="41"/>
      <c r="H2070" s="40"/>
      <c r="I2070" s="41"/>
      <c r="J2070" s="41"/>
      <c r="L2070" s="42"/>
      <c r="N2070" s="42"/>
      <c r="O2070" s="42"/>
      <c r="T2070" s="44"/>
      <c r="U2070" s="41"/>
      <c r="X2070" s="140"/>
      <c r="Y2070" s="159"/>
    </row>
    <row r="2071" spans="6:25" s="43" customFormat="1" x14ac:dyDescent="0.25">
      <c r="F2071" s="41"/>
      <c r="G2071" s="41"/>
      <c r="H2071" s="40"/>
      <c r="I2071" s="41"/>
      <c r="J2071" s="41"/>
      <c r="L2071" s="42"/>
      <c r="N2071" s="42"/>
      <c r="O2071" s="42"/>
      <c r="T2071" s="44"/>
      <c r="U2071" s="41"/>
      <c r="X2071" s="140"/>
      <c r="Y2071" s="159"/>
    </row>
    <row r="2072" spans="6:25" s="43" customFormat="1" x14ac:dyDescent="0.25">
      <c r="F2072" s="41"/>
      <c r="G2072" s="41"/>
      <c r="H2072" s="40"/>
      <c r="I2072" s="41"/>
      <c r="J2072" s="41"/>
      <c r="L2072" s="42"/>
      <c r="N2072" s="42"/>
      <c r="O2072" s="42"/>
      <c r="T2072" s="44"/>
      <c r="U2072" s="41"/>
      <c r="X2072" s="140"/>
      <c r="Y2072" s="159"/>
    </row>
    <row r="2073" spans="6:25" s="43" customFormat="1" x14ac:dyDescent="0.25">
      <c r="F2073" s="41"/>
      <c r="G2073" s="41"/>
      <c r="H2073" s="40"/>
      <c r="I2073" s="41"/>
      <c r="J2073" s="41"/>
      <c r="L2073" s="42"/>
      <c r="N2073" s="42"/>
      <c r="O2073" s="42"/>
      <c r="T2073" s="44"/>
      <c r="U2073" s="41"/>
      <c r="X2073" s="140"/>
      <c r="Y2073" s="159"/>
    </row>
    <row r="2074" spans="6:25" s="43" customFormat="1" x14ac:dyDescent="0.25">
      <c r="F2074" s="41"/>
      <c r="G2074" s="41"/>
      <c r="H2074" s="40"/>
      <c r="I2074" s="41"/>
      <c r="J2074" s="41"/>
      <c r="L2074" s="42"/>
      <c r="N2074" s="42"/>
      <c r="O2074" s="42"/>
      <c r="T2074" s="44"/>
      <c r="U2074" s="41"/>
      <c r="X2074" s="140"/>
      <c r="Y2074" s="159"/>
    </row>
    <row r="2075" spans="6:25" s="43" customFormat="1" x14ac:dyDescent="0.25">
      <c r="F2075" s="41"/>
      <c r="G2075" s="41"/>
      <c r="H2075" s="40"/>
      <c r="I2075" s="41"/>
      <c r="J2075" s="41"/>
      <c r="L2075" s="42"/>
      <c r="N2075" s="42"/>
      <c r="O2075" s="42"/>
      <c r="T2075" s="44"/>
      <c r="U2075" s="41"/>
      <c r="X2075" s="140"/>
      <c r="Y2075" s="159"/>
    </row>
    <row r="2076" spans="6:25" s="43" customFormat="1" x14ac:dyDescent="0.25">
      <c r="F2076" s="41"/>
      <c r="G2076" s="41"/>
      <c r="H2076" s="40"/>
      <c r="I2076" s="41"/>
      <c r="J2076" s="41"/>
      <c r="L2076" s="42"/>
      <c r="N2076" s="42"/>
      <c r="O2076" s="42"/>
      <c r="T2076" s="44"/>
      <c r="U2076" s="41"/>
      <c r="X2076" s="140"/>
      <c r="Y2076" s="159"/>
    </row>
    <row r="2077" spans="6:25" s="43" customFormat="1" x14ac:dyDescent="0.25">
      <c r="F2077" s="41"/>
      <c r="G2077" s="41"/>
      <c r="H2077" s="40"/>
      <c r="I2077" s="41"/>
      <c r="J2077" s="41"/>
      <c r="L2077" s="42"/>
      <c r="N2077" s="42"/>
      <c r="O2077" s="42"/>
      <c r="T2077" s="44"/>
      <c r="U2077" s="41"/>
      <c r="X2077" s="140"/>
      <c r="Y2077" s="159"/>
    </row>
    <row r="2078" spans="6:25" s="43" customFormat="1" x14ac:dyDescent="0.25">
      <c r="F2078" s="41"/>
      <c r="G2078" s="41"/>
      <c r="H2078" s="40"/>
      <c r="I2078" s="41"/>
      <c r="J2078" s="41"/>
      <c r="L2078" s="42"/>
      <c r="N2078" s="42"/>
      <c r="O2078" s="42"/>
      <c r="T2078" s="44"/>
      <c r="U2078" s="41"/>
      <c r="X2078" s="140"/>
      <c r="Y2078" s="159"/>
    </row>
    <row r="2079" spans="6:25" s="43" customFormat="1" x14ac:dyDescent="0.25">
      <c r="F2079" s="41"/>
      <c r="G2079" s="41"/>
      <c r="H2079" s="40"/>
      <c r="I2079" s="41"/>
      <c r="J2079" s="41"/>
      <c r="L2079" s="42"/>
      <c r="N2079" s="42"/>
      <c r="O2079" s="42"/>
      <c r="T2079" s="44"/>
      <c r="U2079" s="41"/>
      <c r="X2079" s="140"/>
      <c r="Y2079" s="159"/>
    </row>
    <row r="2080" spans="6:25" s="43" customFormat="1" x14ac:dyDescent="0.25">
      <c r="F2080" s="41"/>
      <c r="G2080" s="41"/>
      <c r="H2080" s="40"/>
      <c r="I2080" s="41"/>
      <c r="J2080" s="41"/>
      <c r="L2080" s="42"/>
      <c r="N2080" s="42"/>
      <c r="O2080" s="42"/>
      <c r="T2080" s="44"/>
      <c r="U2080" s="41"/>
      <c r="X2080" s="140"/>
      <c r="Y2080" s="159"/>
    </row>
    <row r="2081" spans="6:25" s="43" customFormat="1" x14ac:dyDescent="0.25">
      <c r="F2081" s="41"/>
      <c r="G2081" s="41"/>
      <c r="H2081" s="40"/>
      <c r="I2081" s="41"/>
      <c r="J2081" s="41"/>
      <c r="L2081" s="42"/>
      <c r="N2081" s="42"/>
      <c r="O2081" s="42"/>
      <c r="T2081" s="44"/>
      <c r="U2081" s="41"/>
      <c r="X2081" s="140"/>
      <c r="Y2081" s="159"/>
    </row>
    <row r="2082" spans="6:25" s="43" customFormat="1" x14ac:dyDescent="0.25">
      <c r="F2082" s="41"/>
      <c r="G2082" s="41"/>
      <c r="H2082" s="40"/>
      <c r="I2082" s="41"/>
      <c r="J2082" s="41"/>
      <c r="L2082" s="42"/>
      <c r="N2082" s="42"/>
      <c r="O2082" s="42"/>
      <c r="T2082" s="44"/>
      <c r="U2082" s="41"/>
      <c r="X2082" s="140"/>
      <c r="Y2082" s="159"/>
    </row>
    <row r="2083" spans="6:25" s="43" customFormat="1" x14ac:dyDescent="0.25">
      <c r="F2083" s="41"/>
      <c r="G2083" s="41"/>
      <c r="H2083" s="40"/>
      <c r="I2083" s="41"/>
      <c r="J2083" s="41"/>
      <c r="L2083" s="42"/>
      <c r="N2083" s="42"/>
      <c r="O2083" s="42"/>
      <c r="T2083" s="44"/>
      <c r="U2083" s="41"/>
      <c r="X2083" s="140"/>
      <c r="Y2083" s="159"/>
    </row>
    <row r="2084" spans="6:25" s="43" customFormat="1" x14ac:dyDescent="0.25">
      <c r="F2084" s="41"/>
      <c r="G2084" s="41"/>
      <c r="H2084" s="40"/>
      <c r="I2084" s="41"/>
      <c r="J2084" s="41"/>
      <c r="L2084" s="42"/>
      <c r="N2084" s="42"/>
      <c r="O2084" s="42"/>
      <c r="T2084" s="44"/>
      <c r="U2084" s="41"/>
      <c r="X2084" s="140"/>
      <c r="Y2084" s="159"/>
    </row>
    <row r="2085" spans="6:25" s="43" customFormat="1" x14ac:dyDescent="0.25">
      <c r="F2085" s="41"/>
      <c r="G2085" s="41"/>
      <c r="H2085" s="40"/>
      <c r="I2085" s="41"/>
      <c r="J2085" s="41"/>
      <c r="L2085" s="42"/>
      <c r="N2085" s="42"/>
      <c r="O2085" s="42"/>
      <c r="T2085" s="44"/>
      <c r="U2085" s="41"/>
      <c r="X2085" s="140"/>
      <c r="Y2085" s="159"/>
    </row>
    <row r="2086" spans="6:25" s="43" customFormat="1" x14ac:dyDescent="0.25">
      <c r="F2086" s="41"/>
      <c r="G2086" s="41"/>
      <c r="H2086" s="40"/>
      <c r="I2086" s="41"/>
      <c r="J2086" s="41"/>
      <c r="L2086" s="42"/>
      <c r="N2086" s="42"/>
      <c r="O2086" s="42"/>
      <c r="T2086" s="44"/>
      <c r="U2086" s="41"/>
      <c r="X2086" s="140"/>
      <c r="Y2086" s="159"/>
    </row>
    <row r="2087" spans="6:25" s="43" customFormat="1" x14ac:dyDescent="0.25">
      <c r="F2087" s="41"/>
      <c r="G2087" s="41"/>
      <c r="H2087" s="40"/>
      <c r="I2087" s="41"/>
      <c r="J2087" s="41"/>
      <c r="L2087" s="42"/>
      <c r="N2087" s="42"/>
      <c r="O2087" s="42"/>
      <c r="T2087" s="44"/>
      <c r="U2087" s="41"/>
      <c r="X2087" s="140"/>
      <c r="Y2087" s="159"/>
    </row>
    <row r="2088" spans="6:25" s="43" customFormat="1" x14ac:dyDescent="0.25">
      <c r="F2088" s="41"/>
      <c r="G2088" s="41"/>
      <c r="H2088" s="40"/>
      <c r="I2088" s="41"/>
      <c r="J2088" s="41"/>
      <c r="L2088" s="42"/>
      <c r="N2088" s="42"/>
      <c r="O2088" s="42"/>
      <c r="T2088" s="44"/>
      <c r="U2088" s="41"/>
      <c r="X2088" s="140"/>
      <c r="Y2088" s="159"/>
    </row>
    <row r="2089" spans="6:25" s="43" customFormat="1" x14ac:dyDescent="0.25">
      <c r="F2089" s="41"/>
      <c r="G2089" s="41"/>
      <c r="H2089" s="40"/>
      <c r="I2089" s="41"/>
      <c r="J2089" s="41"/>
      <c r="L2089" s="42"/>
      <c r="N2089" s="42"/>
      <c r="O2089" s="42"/>
      <c r="T2089" s="44"/>
      <c r="U2089" s="41"/>
      <c r="X2089" s="140"/>
      <c r="Y2089" s="159"/>
    </row>
    <row r="2090" spans="6:25" s="43" customFormat="1" x14ac:dyDescent="0.25">
      <c r="F2090" s="41"/>
      <c r="G2090" s="41"/>
      <c r="H2090" s="40"/>
      <c r="I2090" s="41"/>
      <c r="J2090" s="41"/>
      <c r="L2090" s="42"/>
      <c r="N2090" s="42"/>
      <c r="O2090" s="42"/>
      <c r="T2090" s="44"/>
      <c r="U2090" s="41"/>
      <c r="X2090" s="140"/>
      <c r="Y2090" s="159"/>
    </row>
    <row r="2091" spans="6:25" s="43" customFormat="1" x14ac:dyDescent="0.25">
      <c r="F2091" s="41"/>
      <c r="G2091" s="41"/>
      <c r="H2091" s="40"/>
      <c r="I2091" s="41"/>
      <c r="J2091" s="41"/>
      <c r="L2091" s="42"/>
      <c r="N2091" s="42"/>
      <c r="O2091" s="42"/>
      <c r="T2091" s="44"/>
      <c r="U2091" s="41"/>
      <c r="X2091" s="140"/>
      <c r="Y2091" s="159"/>
    </row>
    <row r="2092" spans="6:25" s="43" customFormat="1" x14ac:dyDescent="0.25">
      <c r="F2092" s="41"/>
      <c r="G2092" s="41"/>
      <c r="H2092" s="40"/>
      <c r="I2092" s="41"/>
      <c r="J2092" s="41"/>
      <c r="L2092" s="42"/>
      <c r="N2092" s="42"/>
      <c r="O2092" s="42"/>
      <c r="T2092" s="44"/>
      <c r="U2092" s="41"/>
      <c r="X2092" s="140"/>
      <c r="Y2092" s="159"/>
    </row>
    <row r="2093" spans="6:25" s="43" customFormat="1" x14ac:dyDescent="0.25">
      <c r="F2093" s="41"/>
      <c r="G2093" s="41"/>
      <c r="H2093" s="40"/>
      <c r="I2093" s="41"/>
      <c r="J2093" s="41"/>
      <c r="L2093" s="42"/>
      <c r="N2093" s="42"/>
      <c r="O2093" s="42"/>
      <c r="T2093" s="44"/>
      <c r="U2093" s="41"/>
      <c r="X2093" s="140"/>
      <c r="Y2093" s="159"/>
    </row>
    <row r="2094" spans="6:25" s="43" customFormat="1" x14ac:dyDescent="0.25">
      <c r="F2094" s="41"/>
      <c r="G2094" s="41"/>
      <c r="H2094" s="40"/>
      <c r="I2094" s="41"/>
      <c r="J2094" s="41"/>
      <c r="L2094" s="42"/>
      <c r="N2094" s="42"/>
      <c r="O2094" s="42"/>
      <c r="T2094" s="44"/>
      <c r="U2094" s="41"/>
      <c r="X2094" s="140"/>
      <c r="Y2094" s="159"/>
    </row>
    <row r="2095" spans="6:25" s="43" customFormat="1" x14ac:dyDescent="0.25">
      <c r="F2095" s="41"/>
      <c r="G2095" s="41"/>
      <c r="H2095" s="40"/>
      <c r="I2095" s="41"/>
      <c r="J2095" s="41"/>
      <c r="L2095" s="42"/>
      <c r="N2095" s="42"/>
      <c r="O2095" s="42"/>
      <c r="T2095" s="44"/>
      <c r="U2095" s="41"/>
      <c r="X2095" s="140"/>
      <c r="Y2095" s="159"/>
    </row>
    <row r="2096" spans="6:25" s="43" customFormat="1" x14ac:dyDescent="0.25">
      <c r="F2096" s="41"/>
      <c r="G2096" s="41"/>
      <c r="H2096" s="40"/>
      <c r="I2096" s="41"/>
      <c r="J2096" s="41"/>
      <c r="L2096" s="42"/>
      <c r="N2096" s="42"/>
      <c r="O2096" s="42"/>
      <c r="T2096" s="44"/>
      <c r="U2096" s="41"/>
      <c r="X2096" s="140"/>
      <c r="Y2096" s="159"/>
    </row>
    <row r="2097" spans="6:25" s="43" customFormat="1" x14ac:dyDescent="0.25">
      <c r="F2097" s="41"/>
      <c r="G2097" s="41"/>
      <c r="H2097" s="40"/>
      <c r="I2097" s="41"/>
      <c r="J2097" s="41"/>
      <c r="L2097" s="42"/>
      <c r="N2097" s="42"/>
      <c r="O2097" s="42"/>
      <c r="T2097" s="44"/>
      <c r="U2097" s="41"/>
      <c r="X2097" s="140"/>
      <c r="Y2097" s="159"/>
    </row>
    <row r="2098" spans="6:25" s="43" customFormat="1" x14ac:dyDescent="0.25">
      <c r="F2098" s="41"/>
      <c r="G2098" s="41"/>
      <c r="H2098" s="40"/>
      <c r="I2098" s="41"/>
      <c r="J2098" s="41"/>
      <c r="L2098" s="42"/>
      <c r="N2098" s="42"/>
      <c r="O2098" s="42"/>
      <c r="T2098" s="44"/>
      <c r="U2098" s="41"/>
      <c r="X2098" s="140"/>
      <c r="Y2098" s="159"/>
    </row>
    <row r="2099" spans="6:25" s="43" customFormat="1" x14ac:dyDescent="0.25">
      <c r="F2099" s="41"/>
      <c r="G2099" s="41"/>
      <c r="H2099" s="40"/>
      <c r="I2099" s="41"/>
      <c r="J2099" s="41"/>
      <c r="L2099" s="42"/>
      <c r="N2099" s="42"/>
      <c r="O2099" s="42"/>
      <c r="T2099" s="44"/>
      <c r="U2099" s="41"/>
      <c r="X2099" s="140"/>
      <c r="Y2099" s="159"/>
    </row>
    <row r="2100" spans="6:25" s="43" customFormat="1" x14ac:dyDescent="0.25">
      <c r="F2100" s="41"/>
      <c r="G2100" s="41"/>
      <c r="H2100" s="40"/>
      <c r="I2100" s="41"/>
      <c r="J2100" s="41"/>
      <c r="L2100" s="42"/>
      <c r="N2100" s="42"/>
      <c r="O2100" s="42"/>
      <c r="T2100" s="44"/>
      <c r="U2100" s="41"/>
      <c r="X2100" s="140"/>
      <c r="Y2100" s="159"/>
    </row>
    <row r="2101" spans="6:25" s="43" customFormat="1" x14ac:dyDescent="0.25">
      <c r="F2101" s="41"/>
      <c r="G2101" s="41"/>
      <c r="H2101" s="40"/>
      <c r="I2101" s="41"/>
      <c r="J2101" s="41"/>
      <c r="L2101" s="42"/>
      <c r="N2101" s="42"/>
      <c r="O2101" s="42"/>
      <c r="T2101" s="44"/>
      <c r="U2101" s="41"/>
      <c r="X2101" s="140"/>
      <c r="Y2101" s="159"/>
    </row>
    <row r="2102" spans="6:25" s="43" customFormat="1" x14ac:dyDescent="0.25">
      <c r="F2102" s="41"/>
      <c r="G2102" s="41"/>
      <c r="H2102" s="40"/>
      <c r="I2102" s="41"/>
      <c r="J2102" s="41"/>
      <c r="L2102" s="42"/>
      <c r="N2102" s="42"/>
      <c r="O2102" s="42"/>
      <c r="T2102" s="44"/>
      <c r="U2102" s="41"/>
      <c r="X2102" s="140"/>
      <c r="Y2102" s="159"/>
    </row>
    <row r="2103" spans="6:25" s="43" customFormat="1" x14ac:dyDescent="0.25">
      <c r="F2103" s="41"/>
      <c r="G2103" s="41"/>
      <c r="H2103" s="40"/>
      <c r="I2103" s="41"/>
      <c r="J2103" s="41"/>
      <c r="L2103" s="42"/>
      <c r="N2103" s="42"/>
      <c r="O2103" s="42"/>
      <c r="T2103" s="44"/>
      <c r="U2103" s="41"/>
      <c r="X2103" s="140"/>
      <c r="Y2103" s="159"/>
    </row>
    <row r="2104" spans="6:25" s="43" customFormat="1" x14ac:dyDescent="0.25">
      <c r="F2104" s="41"/>
      <c r="G2104" s="41"/>
      <c r="H2104" s="40"/>
      <c r="I2104" s="41"/>
      <c r="J2104" s="41"/>
      <c r="L2104" s="42"/>
      <c r="N2104" s="42"/>
      <c r="O2104" s="42"/>
      <c r="T2104" s="44"/>
      <c r="U2104" s="41"/>
      <c r="X2104" s="140"/>
      <c r="Y2104" s="159"/>
    </row>
    <row r="2105" spans="6:25" s="43" customFormat="1" x14ac:dyDescent="0.25">
      <c r="F2105" s="41"/>
      <c r="G2105" s="41"/>
      <c r="H2105" s="40"/>
      <c r="I2105" s="41"/>
      <c r="J2105" s="41"/>
      <c r="L2105" s="42"/>
      <c r="N2105" s="42"/>
      <c r="O2105" s="42"/>
      <c r="T2105" s="44"/>
      <c r="U2105" s="41"/>
      <c r="X2105" s="140"/>
      <c r="Y2105" s="159"/>
    </row>
    <row r="2106" spans="6:25" s="43" customFormat="1" x14ac:dyDescent="0.25">
      <c r="F2106" s="41"/>
      <c r="G2106" s="41"/>
      <c r="H2106" s="40"/>
      <c r="I2106" s="41"/>
      <c r="J2106" s="41"/>
      <c r="L2106" s="42"/>
      <c r="N2106" s="42"/>
      <c r="O2106" s="42"/>
      <c r="T2106" s="44"/>
      <c r="U2106" s="41"/>
      <c r="X2106" s="140"/>
      <c r="Y2106" s="159"/>
    </row>
    <row r="2107" spans="6:25" s="43" customFormat="1" x14ac:dyDescent="0.25">
      <c r="F2107" s="41"/>
      <c r="G2107" s="41"/>
      <c r="H2107" s="40"/>
      <c r="I2107" s="41"/>
      <c r="J2107" s="41"/>
      <c r="L2107" s="42"/>
      <c r="N2107" s="42"/>
      <c r="O2107" s="42"/>
      <c r="T2107" s="44"/>
      <c r="U2107" s="41"/>
      <c r="X2107" s="140"/>
      <c r="Y2107" s="159"/>
    </row>
    <row r="2108" spans="6:25" s="43" customFormat="1" x14ac:dyDescent="0.25">
      <c r="F2108" s="41"/>
      <c r="G2108" s="41"/>
      <c r="H2108" s="40"/>
      <c r="I2108" s="41"/>
      <c r="J2108" s="41"/>
      <c r="L2108" s="42"/>
      <c r="N2108" s="42"/>
      <c r="O2108" s="42"/>
      <c r="T2108" s="44"/>
      <c r="U2108" s="41"/>
      <c r="X2108" s="140"/>
      <c r="Y2108" s="159"/>
    </row>
    <row r="2109" spans="6:25" s="43" customFormat="1" x14ac:dyDescent="0.25">
      <c r="F2109" s="41"/>
      <c r="G2109" s="41"/>
      <c r="H2109" s="40"/>
      <c r="I2109" s="41"/>
      <c r="J2109" s="41"/>
      <c r="L2109" s="42"/>
      <c r="N2109" s="42"/>
      <c r="O2109" s="42"/>
      <c r="T2109" s="44"/>
      <c r="U2109" s="41"/>
      <c r="X2109" s="140"/>
      <c r="Y2109" s="159"/>
    </row>
    <row r="2110" spans="6:25" s="43" customFormat="1" x14ac:dyDescent="0.25">
      <c r="F2110" s="41"/>
      <c r="G2110" s="41"/>
      <c r="H2110" s="40"/>
      <c r="I2110" s="41"/>
      <c r="J2110" s="41"/>
      <c r="L2110" s="42"/>
      <c r="N2110" s="42"/>
      <c r="O2110" s="42"/>
      <c r="T2110" s="44"/>
      <c r="U2110" s="41"/>
      <c r="X2110" s="140"/>
      <c r="Y2110" s="159"/>
    </row>
    <row r="2111" spans="6:25" s="43" customFormat="1" x14ac:dyDescent="0.25">
      <c r="F2111" s="41"/>
      <c r="G2111" s="41"/>
      <c r="H2111" s="40"/>
      <c r="I2111" s="41"/>
      <c r="J2111" s="41"/>
      <c r="L2111" s="42"/>
      <c r="N2111" s="42"/>
      <c r="O2111" s="42"/>
      <c r="T2111" s="44"/>
      <c r="U2111" s="41"/>
      <c r="X2111" s="140"/>
      <c r="Y2111" s="159"/>
    </row>
    <row r="2112" spans="6:25" s="43" customFormat="1" x14ac:dyDescent="0.25">
      <c r="F2112" s="41"/>
      <c r="G2112" s="41"/>
      <c r="H2112" s="40"/>
      <c r="I2112" s="41"/>
      <c r="J2112" s="41"/>
      <c r="L2112" s="42"/>
      <c r="N2112" s="42"/>
      <c r="O2112" s="42"/>
      <c r="T2112" s="44"/>
      <c r="U2112" s="41"/>
      <c r="X2112" s="140"/>
      <c r="Y2112" s="159"/>
    </row>
    <row r="2113" spans="6:25" s="43" customFormat="1" x14ac:dyDescent="0.25">
      <c r="F2113" s="41"/>
      <c r="G2113" s="41"/>
      <c r="H2113" s="40"/>
      <c r="I2113" s="41"/>
      <c r="J2113" s="41"/>
      <c r="L2113" s="42"/>
      <c r="N2113" s="42"/>
      <c r="O2113" s="42"/>
      <c r="T2113" s="44"/>
      <c r="U2113" s="41"/>
      <c r="X2113" s="140"/>
      <c r="Y2113" s="159"/>
    </row>
    <row r="2114" spans="6:25" s="43" customFormat="1" x14ac:dyDescent="0.25">
      <c r="F2114" s="41"/>
      <c r="G2114" s="41"/>
      <c r="H2114" s="40"/>
      <c r="I2114" s="41"/>
      <c r="J2114" s="41"/>
      <c r="L2114" s="42"/>
      <c r="N2114" s="42"/>
      <c r="O2114" s="42"/>
      <c r="T2114" s="44"/>
      <c r="U2114" s="41"/>
      <c r="X2114" s="140"/>
      <c r="Y2114" s="159"/>
    </row>
    <row r="2115" spans="6:25" s="43" customFormat="1" x14ac:dyDescent="0.25">
      <c r="F2115" s="41"/>
      <c r="G2115" s="41"/>
      <c r="H2115" s="40"/>
      <c r="I2115" s="41"/>
      <c r="J2115" s="41"/>
      <c r="L2115" s="42"/>
      <c r="N2115" s="42"/>
      <c r="O2115" s="42"/>
      <c r="T2115" s="44"/>
      <c r="U2115" s="41"/>
      <c r="X2115" s="140"/>
      <c r="Y2115" s="159"/>
    </row>
    <row r="2116" spans="6:25" s="43" customFormat="1" x14ac:dyDescent="0.25">
      <c r="F2116" s="41"/>
      <c r="G2116" s="41"/>
      <c r="H2116" s="40"/>
      <c r="I2116" s="41"/>
      <c r="J2116" s="41"/>
      <c r="L2116" s="42"/>
      <c r="N2116" s="42"/>
      <c r="O2116" s="42"/>
      <c r="T2116" s="44"/>
      <c r="U2116" s="41"/>
      <c r="X2116" s="140"/>
      <c r="Y2116" s="159"/>
    </row>
    <row r="2117" spans="6:25" s="43" customFormat="1" x14ac:dyDescent="0.25">
      <c r="F2117" s="41"/>
      <c r="G2117" s="41"/>
      <c r="H2117" s="40"/>
      <c r="I2117" s="41"/>
      <c r="J2117" s="41"/>
      <c r="L2117" s="42"/>
      <c r="N2117" s="42"/>
      <c r="O2117" s="42"/>
      <c r="T2117" s="44"/>
      <c r="U2117" s="41"/>
      <c r="X2117" s="140"/>
      <c r="Y2117" s="159"/>
    </row>
    <row r="2118" spans="6:25" s="43" customFormat="1" x14ac:dyDescent="0.25">
      <c r="F2118" s="41"/>
      <c r="G2118" s="41"/>
      <c r="H2118" s="40"/>
      <c r="I2118" s="41"/>
      <c r="J2118" s="41"/>
      <c r="L2118" s="42"/>
      <c r="N2118" s="42"/>
      <c r="O2118" s="42"/>
      <c r="T2118" s="44"/>
      <c r="U2118" s="41"/>
      <c r="X2118" s="140"/>
      <c r="Y2118" s="159"/>
    </row>
    <row r="2119" spans="6:25" s="43" customFormat="1" x14ac:dyDescent="0.25">
      <c r="F2119" s="41"/>
      <c r="G2119" s="41"/>
      <c r="H2119" s="40"/>
      <c r="I2119" s="41"/>
      <c r="J2119" s="41"/>
      <c r="L2119" s="42"/>
      <c r="N2119" s="42"/>
      <c r="O2119" s="42"/>
      <c r="T2119" s="44"/>
      <c r="U2119" s="41"/>
      <c r="X2119" s="140"/>
      <c r="Y2119" s="159"/>
    </row>
    <row r="2120" spans="6:25" s="43" customFormat="1" x14ac:dyDescent="0.25">
      <c r="F2120" s="41"/>
      <c r="G2120" s="41"/>
      <c r="H2120" s="40"/>
      <c r="I2120" s="41"/>
      <c r="J2120" s="41"/>
      <c r="L2120" s="42"/>
      <c r="N2120" s="42"/>
      <c r="O2120" s="42"/>
      <c r="T2120" s="44"/>
      <c r="U2120" s="41"/>
      <c r="X2120" s="140"/>
      <c r="Y2120" s="159"/>
    </row>
    <row r="2121" spans="6:25" s="43" customFormat="1" x14ac:dyDescent="0.25">
      <c r="F2121" s="41"/>
      <c r="G2121" s="41"/>
      <c r="H2121" s="40"/>
      <c r="I2121" s="41"/>
      <c r="J2121" s="41"/>
      <c r="L2121" s="42"/>
      <c r="N2121" s="42"/>
      <c r="O2121" s="42"/>
      <c r="T2121" s="44"/>
      <c r="U2121" s="41"/>
      <c r="X2121" s="140"/>
      <c r="Y2121" s="159"/>
    </row>
    <row r="2122" spans="6:25" s="43" customFormat="1" x14ac:dyDescent="0.25">
      <c r="F2122" s="41"/>
      <c r="G2122" s="41"/>
      <c r="H2122" s="40"/>
      <c r="I2122" s="41"/>
      <c r="J2122" s="41"/>
      <c r="L2122" s="42"/>
      <c r="N2122" s="42"/>
      <c r="O2122" s="42"/>
      <c r="T2122" s="44"/>
      <c r="U2122" s="41"/>
      <c r="X2122" s="140"/>
      <c r="Y2122" s="159"/>
    </row>
    <row r="2123" spans="6:25" s="43" customFormat="1" x14ac:dyDescent="0.25">
      <c r="F2123" s="41"/>
      <c r="G2123" s="41"/>
      <c r="H2123" s="40"/>
      <c r="I2123" s="41"/>
      <c r="J2123" s="41"/>
      <c r="L2123" s="42"/>
      <c r="N2123" s="42"/>
      <c r="O2123" s="42"/>
      <c r="T2123" s="44"/>
      <c r="U2123" s="41"/>
      <c r="X2123" s="140"/>
      <c r="Y2123" s="159"/>
    </row>
    <row r="2124" spans="6:25" s="43" customFormat="1" x14ac:dyDescent="0.25">
      <c r="F2124" s="41"/>
      <c r="G2124" s="41"/>
      <c r="H2124" s="40"/>
      <c r="I2124" s="41"/>
      <c r="J2124" s="41"/>
      <c r="L2124" s="42"/>
      <c r="N2124" s="42"/>
      <c r="O2124" s="42"/>
      <c r="T2124" s="44"/>
      <c r="U2124" s="41"/>
      <c r="X2124" s="140"/>
      <c r="Y2124" s="159"/>
    </row>
    <row r="2125" spans="6:25" s="43" customFormat="1" x14ac:dyDescent="0.25">
      <c r="F2125" s="41"/>
      <c r="G2125" s="41"/>
      <c r="H2125" s="40"/>
      <c r="I2125" s="41"/>
      <c r="J2125" s="41"/>
      <c r="L2125" s="42"/>
      <c r="N2125" s="42"/>
      <c r="O2125" s="42"/>
      <c r="T2125" s="44"/>
      <c r="U2125" s="41"/>
      <c r="X2125" s="140"/>
      <c r="Y2125" s="159"/>
    </row>
    <row r="2126" spans="6:25" s="43" customFormat="1" x14ac:dyDescent="0.25">
      <c r="F2126" s="41"/>
      <c r="G2126" s="41"/>
      <c r="H2126" s="40"/>
      <c r="I2126" s="41"/>
      <c r="J2126" s="41"/>
      <c r="L2126" s="42"/>
      <c r="N2126" s="42"/>
      <c r="O2126" s="42"/>
      <c r="T2126" s="44"/>
      <c r="U2126" s="41"/>
      <c r="X2126" s="140"/>
      <c r="Y2126" s="159"/>
    </row>
    <row r="2127" spans="6:25" s="43" customFormat="1" x14ac:dyDescent="0.25">
      <c r="F2127" s="41"/>
      <c r="G2127" s="41"/>
      <c r="H2127" s="40"/>
      <c r="I2127" s="41"/>
      <c r="J2127" s="41"/>
      <c r="L2127" s="42"/>
      <c r="N2127" s="42"/>
      <c r="O2127" s="42"/>
      <c r="T2127" s="44"/>
      <c r="U2127" s="41"/>
      <c r="X2127" s="140"/>
      <c r="Y2127" s="159"/>
    </row>
    <row r="2128" spans="6:25" s="43" customFormat="1" x14ac:dyDescent="0.25">
      <c r="F2128" s="41"/>
      <c r="G2128" s="41"/>
      <c r="H2128" s="40"/>
      <c r="I2128" s="41"/>
      <c r="J2128" s="41"/>
      <c r="L2128" s="42"/>
      <c r="N2128" s="42"/>
      <c r="O2128" s="42"/>
      <c r="T2128" s="44"/>
      <c r="U2128" s="41"/>
      <c r="X2128" s="140"/>
      <c r="Y2128" s="159"/>
    </row>
    <row r="2129" spans="6:25" s="43" customFormat="1" x14ac:dyDescent="0.25">
      <c r="F2129" s="41"/>
      <c r="G2129" s="41"/>
      <c r="H2129" s="40"/>
      <c r="I2129" s="41"/>
      <c r="J2129" s="41"/>
      <c r="L2129" s="42"/>
      <c r="N2129" s="42"/>
      <c r="O2129" s="42"/>
      <c r="T2129" s="44"/>
      <c r="U2129" s="41"/>
      <c r="X2129" s="140"/>
      <c r="Y2129" s="159"/>
    </row>
    <row r="2130" spans="6:25" s="43" customFormat="1" x14ac:dyDescent="0.25">
      <c r="F2130" s="41"/>
      <c r="G2130" s="41"/>
      <c r="H2130" s="40"/>
      <c r="I2130" s="41"/>
      <c r="J2130" s="41"/>
      <c r="L2130" s="42"/>
      <c r="N2130" s="42"/>
      <c r="O2130" s="42"/>
      <c r="T2130" s="44"/>
      <c r="U2130" s="41"/>
      <c r="X2130" s="140"/>
      <c r="Y2130" s="159"/>
    </row>
    <row r="2131" spans="6:25" s="43" customFormat="1" x14ac:dyDescent="0.25">
      <c r="F2131" s="41"/>
      <c r="G2131" s="41"/>
      <c r="H2131" s="40"/>
      <c r="I2131" s="41"/>
      <c r="J2131" s="41"/>
      <c r="L2131" s="42"/>
      <c r="N2131" s="42"/>
      <c r="O2131" s="42"/>
      <c r="T2131" s="44"/>
      <c r="U2131" s="41"/>
      <c r="X2131" s="140"/>
      <c r="Y2131" s="159"/>
    </row>
    <row r="2132" spans="6:25" s="43" customFormat="1" x14ac:dyDescent="0.25">
      <c r="F2132" s="41"/>
      <c r="G2132" s="41"/>
      <c r="H2132" s="40"/>
      <c r="I2132" s="41"/>
      <c r="J2132" s="41"/>
      <c r="L2132" s="42"/>
      <c r="N2132" s="42"/>
      <c r="O2132" s="42"/>
      <c r="T2132" s="44"/>
      <c r="U2132" s="41"/>
      <c r="X2132" s="140"/>
      <c r="Y2132" s="159"/>
    </row>
    <row r="2133" spans="6:25" s="43" customFormat="1" x14ac:dyDescent="0.25">
      <c r="F2133" s="41"/>
      <c r="G2133" s="41"/>
      <c r="H2133" s="40"/>
      <c r="I2133" s="41"/>
      <c r="J2133" s="41"/>
      <c r="L2133" s="42"/>
      <c r="N2133" s="42"/>
      <c r="O2133" s="42"/>
      <c r="T2133" s="44"/>
      <c r="U2133" s="41"/>
      <c r="X2133" s="140"/>
      <c r="Y2133" s="159"/>
    </row>
    <row r="2134" spans="6:25" s="43" customFormat="1" x14ac:dyDescent="0.25">
      <c r="F2134" s="41"/>
      <c r="G2134" s="41"/>
      <c r="H2134" s="40"/>
      <c r="I2134" s="41"/>
      <c r="J2134" s="41"/>
      <c r="L2134" s="42"/>
      <c r="N2134" s="42"/>
      <c r="O2134" s="42"/>
      <c r="T2134" s="44"/>
      <c r="U2134" s="41"/>
      <c r="X2134" s="140"/>
      <c r="Y2134" s="159"/>
    </row>
    <row r="2135" spans="6:25" s="43" customFormat="1" x14ac:dyDescent="0.25">
      <c r="F2135" s="41"/>
      <c r="G2135" s="41"/>
      <c r="H2135" s="40"/>
      <c r="I2135" s="41"/>
      <c r="J2135" s="41"/>
      <c r="L2135" s="42"/>
      <c r="N2135" s="42"/>
      <c r="O2135" s="42"/>
      <c r="T2135" s="44"/>
      <c r="U2135" s="41"/>
      <c r="X2135" s="140"/>
      <c r="Y2135" s="159"/>
    </row>
    <row r="2136" spans="6:25" s="43" customFormat="1" x14ac:dyDescent="0.25">
      <c r="F2136" s="41"/>
      <c r="G2136" s="41"/>
      <c r="H2136" s="40"/>
      <c r="I2136" s="41"/>
      <c r="J2136" s="41"/>
      <c r="L2136" s="42"/>
      <c r="N2136" s="42"/>
      <c r="O2136" s="42"/>
      <c r="T2136" s="44"/>
      <c r="U2136" s="41"/>
      <c r="X2136" s="140"/>
      <c r="Y2136" s="159"/>
    </row>
    <row r="2137" spans="6:25" s="43" customFormat="1" x14ac:dyDescent="0.25">
      <c r="F2137" s="41"/>
      <c r="G2137" s="41"/>
      <c r="H2137" s="40"/>
      <c r="I2137" s="41"/>
      <c r="J2137" s="41"/>
      <c r="L2137" s="42"/>
      <c r="N2137" s="42"/>
      <c r="O2137" s="42"/>
      <c r="T2137" s="44"/>
      <c r="U2137" s="41"/>
      <c r="X2137" s="140"/>
      <c r="Y2137" s="159"/>
    </row>
    <row r="2138" spans="6:25" s="43" customFormat="1" x14ac:dyDescent="0.25">
      <c r="F2138" s="41"/>
      <c r="G2138" s="41"/>
      <c r="H2138" s="40"/>
      <c r="I2138" s="41"/>
      <c r="J2138" s="41"/>
      <c r="L2138" s="42"/>
      <c r="N2138" s="42"/>
      <c r="O2138" s="42"/>
      <c r="T2138" s="44"/>
      <c r="U2138" s="41"/>
      <c r="X2138" s="140"/>
      <c r="Y2138" s="159"/>
    </row>
    <row r="2139" spans="6:25" s="43" customFormat="1" x14ac:dyDescent="0.25">
      <c r="F2139" s="41"/>
      <c r="G2139" s="41"/>
      <c r="H2139" s="40"/>
      <c r="I2139" s="41"/>
      <c r="J2139" s="41"/>
      <c r="L2139" s="42"/>
      <c r="N2139" s="42"/>
      <c r="O2139" s="42"/>
      <c r="T2139" s="44"/>
      <c r="U2139" s="41"/>
      <c r="X2139" s="140"/>
      <c r="Y2139" s="159"/>
    </row>
    <row r="2140" spans="6:25" s="43" customFormat="1" x14ac:dyDescent="0.25">
      <c r="F2140" s="41"/>
      <c r="G2140" s="41"/>
      <c r="H2140" s="40"/>
      <c r="I2140" s="41"/>
      <c r="J2140" s="41"/>
      <c r="L2140" s="42"/>
      <c r="N2140" s="42"/>
      <c r="O2140" s="42"/>
      <c r="T2140" s="44"/>
      <c r="U2140" s="41"/>
      <c r="X2140" s="140"/>
      <c r="Y2140" s="159"/>
    </row>
    <row r="2141" spans="6:25" s="43" customFormat="1" x14ac:dyDescent="0.25">
      <c r="F2141" s="41"/>
      <c r="G2141" s="41"/>
      <c r="H2141" s="40"/>
      <c r="I2141" s="41"/>
      <c r="J2141" s="41"/>
      <c r="L2141" s="42"/>
      <c r="N2141" s="42"/>
      <c r="O2141" s="42"/>
      <c r="T2141" s="44"/>
      <c r="U2141" s="41"/>
      <c r="X2141" s="140"/>
      <c r="Y2141" s="159"/>
    </row>
    <row r="2142" spans="6:25" s="43" customFormat="1" x14ac:dyDescent="0.25">
      <c r="F2142" s="41"/>
      <c r="G2142" s="41"/>
      <c r="H2142" s="40"/>
      <c r="I2142" s="41"/>
      <c r="J2142" s="41"/>
      <c r="L2142" s="42"/>
      <c r="N2142" s="42"/>
      <c r="O2142" s="42"/>
      <c r="T2142" s="44"/>
      <c r="U2142" s="41"/>
      <c r="X2142" s="140"/>
      <c r="Y2142" s="159"/>
    </row>
    <row r="2143" spans="6:25" s="43" customFormat="1" x14ac:dyDescent="0.25">
      <c r="F2143" s="41"/>
      <c r="G2143" s="41"/>
      <c r="H2143" s="40"/>
      <c r="I2143" s="41"/>
      <c r="J2143" s="41"/>
      <c r="L2143" s="42"/>
      <c r="N2143" s="42"/>
      <c r="O2143" s="42"/>
      <c r="T2143" s="44"/>
      <c r="U2143" s="41"/>
      <c r="X2143" s="140"/>
      <c r="Y2143" s="159"/>
    </row>
    <row r="2144" spans="6:25" s="43" customFormat="1" x14ac:dyDescent="0.25">
      <c r="F2144" s="41"/>
      <c r="G2144" s="41"/>
      <c r="H2144" s="40"/>
      <c r="I2144" s="41"/>
      <c r="J2144" s="41"/>
      <c r="L2144" s="42"/>
      <c r="N2144" s="42"/>
      <c r="O2144" s="42"/>
      <c r="T2144" s="44"/>
      <c r="U2144" s="41"/>
      <c r="X2144" s="140"/>
      <c r="Y2144" s="159"/>
    </row>
    <row r="2145" spans="6:25" s="43" customFormat="1" x14ac:dyDescent="0.25">
      <c r="F2145" s="41"/>
      <c r="G2145" s="41"/>
      <c r="H2145" s="40"/>
      <c r="I2145" s="41"/>
      <c r="J2145" s="41"/>
      <c r="L2145" s="42"/>
      <c r="N2145" s="42"/>
      <c r="O2145" s="42"/>
      <c r="T2145" s="44"/>
      <c r="U2145" s="41"/>
      <c r="X2145" s="140"/>
      <c r="Y2145" s="159"/>
    </row>
    <row r="2146" spans="6:25" s="43" customFormat="1" x14ac:dyDescent="0.25">
      <c r="F2146" s="41"/>
      <c r="G2146" s="41"/>
      <c r="H2146" s="40"/>
      <c r="I2146" s="41"/>
      <c r="J2146" s="41"/>
      <c r="L2146" s="42"/>
      <c r="N2146" s="42"/>
      <c r="O2146" s="42"/>
      <c r="T2146" s="44"/>
      <c r="U2146" s="41"/>
      <c r="X2146" s="140"/>
      <c r="Y2146" s="159"/>
    </row>
    <row r="2147" spans="6:25" s="43" customFormat="1" x14ac:dyDescent="0.25">
      <c r="F2147" s="41"/>
      <c r="G2147" s="41"/>
      <c r="H2147" s="40"/>
      <c r="I2147" s="41"/>
      <c r="J2147" s="41"/>
      <c r="L2147" s="42"/>
      <c r="N2147" s="42"/>
      <c r="O2147" s="42"/>
      <c r="T2147" s="44"/>
      <c r="U2147" s="41"/>
      <c r="X2147" s="140"/>
      <c r="Y2147" s="159"/>
    </row>
    <row r="2148" spans="6:25" s="43" customFormat="1" x14ac:dyDescent="0.25">
      <c r="F2148" s="41"/>
      <c r="G2148" s="41"/>
      <c r="H2148" s="40"/>
      <c r="I2148" s="41"/>
      <c r="J2148" s="41"/>
      <c r="L2148" s="42"/>
      <c r="N2148" s="42"/>
      <c r="O2148" s="42"/>
      <c r="T2148" s="44"/>
      <c r="U2148" s="41"/>
      <c r="X2148" s="140"/>
      <c r="Y2148" s="159"/>
    </row>
    <row r="2149" spans="6:25" s="43" customFormat="1" x14ac:dyDescent="0.25">
      <c r="F2149" s="41"/>
      <c r="G2149" s="41"/>
      <c r="H2149" s="40"/>
      <c r="I2149" s="41"/>
      <c r="J2149" s="41"/>
      <c r="L2149" s="42"/>
      <c r="N2149" s="42"/>
      <c r="O2149" s="42"/>
      <c r="T2149" s="44"/>
      <c r="U2149" s="41"/>
      <c r="X2149" s="140"/>
      <c r="Y2149" s="159"/>
    </row>
    <row r="2150" spans="6:25" s="43" customFormat="1" x14ac:dyDescent="0.25">
      <c r="F2150" s="41"/>
      <c r="G2150" s="41"/>
      <c r="H2150" s="40"/>
      <c r="I2150" s="41"/>
      <c r="J2150" s="41"/>
      <c r="L2150" s="42"/>
      <c r="N2150" s="42"/>
      <c r="O2150" s="42"/>
      <c r="T2150" s="44"/>
      <c r="U2150" s="41"/>
      <c r="X2150" s="140"/>
      <c r="Y2150" s="159"/>
    </row>
    <row r="2151" spans="6:25" s="43" customFormat="1" x14ac:dyDescent="0.25">
      <c r="F2151" s="41"/>
      <c r="G2151" s="41"/>
      <c r="H2151" s="40"/>
      <c r="I2151" s="41"/>
      <c r="J2151" s="41"/>
      <c r="L2151" s="42"/>
      <c r="N2151" s="42"/>
      <c r="O2151" s="42"/>
      <c r="T2151" s="44"/>
      <c r="U2151" s="41"/>
      <c r="X2151" s="140"/>
      <c r="Y2151" s="159"/>
    </row>
    <row r="2152" spans="6:25" s="43" customFormat="1" x14ac:dyDescent="0.25">
      <c r="F2152" s="41"/>
      <c r="G2152" s="41"/>
      <c r="H2152" s="40"/>
      <c r="I2152" s="41"/>
      <c r="J2152" s="41"/>
      <c r="L2152" s="42"/>
      <c r="N2152" s="42"/>
      <c r="O2152" s="42"/>
      <c r="T2152" s="44"/>
      <c r="U2152" s="41"/>
      <c r="X2152" s="140"/>
      <c r="Y2152" s="159"/>
    </row>
    <row r="2153" spans="6:25" s="43" customFormat="1" x14ac:dyDescent="0.25">
      <c r="F2153" s="41"/>
      <c r="G2153" s="41"/>
      <c r="H2153" s="40"/>
      <c r="I2153" s="41"/>
      <c r="J2153" s="41"/>
      <c r="L2153" s="42"/>
      <c r="N2153" s="42"/>
      <c r="O2153" s="42"/>
      <c r="T2153" s="44"/>
      <c r="U2153" s="41"/>
      <c r="X2153" s="140"/>
      <c r="Y2153" s="159"/>
    </row>
    <row r="2154" spans="6:25" s="43" customFormat="1" x14ac:dyDescent="0.25">
      <c r="F2154" s="41"/>
      <c r="G2154" s="41"/>
      <c r="H2154" s="40"/>
      <c r="I2154" s="41"/>
      <c r="J2154" s="41"/>
      <c r="L2154" s="42"/>
      <c r="N2154" s="42"/>
      <c r="O2154" s="42"/>
      <c r="T2154" s="44"/>
      <c r="U2154" s="41"/>
      <c r="X2154" s="140"/>
      <c r="Y2154" s="159"/>
    </row>
    <row r="2155" spans="6:25" s="43" customFormat="1" x14ac:dyDescent="0.25">
      <c r="F2155" s="41"/>
      <c r="G2155" s="41"/>
      <c r="H2155" s="40"/>
      <c r="I2155" s="41"/>
      <c r="J2155" s="41"/>
      <c r="L2155" s="42"/>
      <c r="N2155" s="42"/>
      <c r="O2155" s="42"/>
      <c r="T2155" s="44"/>
      <c r="U2155" s="41"/>
      <c r="X2155" s="140"/>
      <c r="Y2155" s="159"/>
    </row>
    <row r="2156" spans="6:25" s="43" customFormat="1" x14ac:dyDescent="0.25">
      <c r="F2156" s="41"/>
      <c r="G2156" s="41"/>
      <c r="H2156" s="40"/>
      <c r="I2156" s="41"/>
      <c r="J2156" s="41"/>
      <c r="L2156" s="42"/>
      <c r="N2156" s="42"/>
      <c r="O2156" s="42"/>
      <c r="T2156" s="44"/>
      <c r="U2156" s="41"/>
      <c r="X2156" s="140"/>
      <c r="Y2156" s="159"/>
    </row>
    <row r="2157" spans="6:25" s="43" customFormat="1" x14ac:dyDescent="0.25">
      <c r="F2157" s="41"/>
      <c r="G2157" s="41"/>
      <c r="H2157" s="40"/>
      <c r="I2157" s="41"/>
      <c r="J2157" s="41"/>
      <c r="L2157" s="42"/>
      <c r="N2157" s="42"/>
      <c r="O2157" s="42"/>
      <c r="T2157" s="44"/>
      <c r="U2157" s="41"/>
      <c r="X2157" s="140"/>
      <c r="Y2157" s="159"/>
    </row>
    <row r="2158" spans="6:25" s="43" customFormat="1" x14ac:dyDescent="0.25">
      <c r="F2158" s="41"/>
      <c r="G2158" s="41"/>
      <c r="H2158" s="40"/>
      <c r="I2158" s="41"/>
      <c r="J2158" s="41"/>
      <c r="L2158" s="42"/>
      <c r="N2158" s="42"/>
      <c r="O2158" s="42"/>
      <c r="T2158" s="44"/>
      <c r="U2158" s="41"/>
      <c r="X2158" s="140"/>
      <c r="Y2158" s="159"/>
    </row>
    <row r="2159" spans="6:25" s="43" customFormat="1" x14ac:dyDescent="0.25">
      <c r="F2159" s="41"/>
      <c r="G2159" s="41"/>
      <c r="H2159" s="40"/>
      <c r="I2159" s="41"/>
      <c r="J2159" s="41"/>
      <c r="L2159" s="42"/>
      <c r="N2159" s="42"/>
      <c r="O2159" s="42"/>
      <c r="T2159" s="44"/>
      <c r="U2159" s="41"/>
      <c r="X2159" s="140"/>
      <c r="Y2159" s="159"/>
    </row>
    <row r="2160" spans="6:25" s="43" customFormat="1" x14ac:dyDescent="0.25">
      <c r="F2160" s="41"/>
      <c r="G2160" s="41"/>
      <c r="H2160" s="40"/>
      <c r="I2160" s="41"/>
      <c r="J2160" s="41"/>
      <c r="L2160" s="42"/>
      <c r="N2160" s="42"/>
      <c r="O2160" s="42"/>
      <c r="T2160" s="44"/>
      <c r="U2160" s="41"/>
      <c r="X2160" s="140"/>
      <c r="Y2160" s="159"/>
    </row>
    <row r="2161" spans="6:25" s="43" customFormat="1" x14ac:dyDescent="0.25">
      <c r="F2161" s="41"/>
      <c r="G2161" s="41"/>
      <c r="H2161" s="40"/>
      <c r="I2161" s="41"/>
      <c r="J2161" s="41"/>
      <c r="L2161" s="42"/>
      <c r="N2161" s="42"/>
      <c r="O2161" s="42"/>
      <c r="T2161" s="44"/>
      <c r="U2161" s="41"/>
      <c r="X2161" s="140"/>
      <c r="Y2161" s="159"/>
    </row>
    <row r="2162" spans="6:25" s="43" customFormat="1" x14ac:dyDescent="0.25">
      <c r="F2162" s="41"/>
      <c r="G2162" s="41"/>
      <c r="H2162" s="40"/>
      <c r="I2162" s="41"/>
      <c r="J2162" s="41"/>
      <c r="L2162" s="42"/>
      <c r="N2162" s="42"/>
      <c r="O2162" s="42"/>
      <c r="T2162" s="44"/>
      <c r="U2162" s="41"/>
      <c r="X2162" s="140"/>
      <c r="Y2162" s="159"/>
    </row>
    <row r="2163" spans="6:25" s="43" customFormat="1" x14ac:dyDescent="0.25">
      <c r="F2163" s="41"/>
      <c r="G2163" s="41"/>
      <c r="H2163" s="40"/>
      <c r="I2163" s="41"/>
      <c r="J2163" s="41"/>
      <c r="L2163" s="42"/>
      <c r="N2163" s="42"/>
      <c r="O2163" s="42"/>
      <c r="T2163" s="44"/>
      <c r="U2163" s="41"/>
      <c r="X2163" s="140"/>
      <c r="Y2163" s="159"/>
    </row>
    <row r="2164" spans="6:25" s="43" customFormat="1" x14ac:dyDescent="0.25">
      <c r="F2164" s="41"/>
      <c r="G2164" s="41"/>
      <c r="H2164" s="40"/>
      <c r="I2164" s="41"/>
      <c r="J2164" s="41"/>
      <c r="L2164" s="42"/>
      <c r="N2164" s="42"/>
      <c r="O2164" s="42"/>
      <c r="T2164" s="44"/>
      <c r="U2164" s="41"/>
      <c r="X2164" s="140"/>
      <c r="Y2164" s="159"/>
    </row>
    <row r="2165" spans="6:25" s="43" customFormat="1" x14ac:dyDescent="0.25">
      <c r="F2165" s="41"/>
      <c r="G2165" s="41"/>
      <c r="H2165" s="40"/>
      <c r="I2165" s="41"/>
      <c r="J2165" s="41"/>
      <c r="L2165" s="42"/>
      <c r="N2165" s="42"/>
      <c r="O2165" s="42"/>
      <c r="T2165" s="44"/>
      <c r="U2165" s="41"/>
      <c r="X2165" s="140"/>
      <c r="Y2165" s="159"/>
    </row>
    <row r="2166" spans="6:25" s="43" customFormat="1" x14ac:dyDescent="0.25">
      <c r="F2166" s="41"/>
      <c r="G2166" s="41"/>
      <c r="H2166" s="40"/>
      <c r="I2166" s="41"/>
      <c r="J2166" s="41"/>
      <c r="L2166" s="42"/>
      <c r="N2166" s="42"/>
      <c r="O2166" s="42"/>
      <c r="T2166" s="44"/>
      <c r="U2166" s="41"/>
      <c r="X2166" s="140"/>
      <c r="Y2166" s="159"/>
    </row>
    <row r="2167" spans="6:25" s="43" customFormat="1" x14ac:dyDescent="0.25">
      <c r="F2167" s="41"/>
      <c r="G2167" s="41"/>
      <c r="H2167" s="40"/>
      <c r="I2167" s="41"/>
      <c r="J2167" s="41"/>
      <c r="L2167" s="42"/>
      <c r="N2167" s="42"/>
      <c r="O2167" s="42"/>
      <c r="T2167" s="44"/>
      <c r="U2167" s="41"/>
      <c r="X2167" s="140"/>
      <c r="Y2167" s="159"/>
    </row>
    <row r="2168" spans="6:25" s="43" customFormat="1" x14ac:dyDescent="0.25">
      <c r="F2168" s="41"/>
      <c r="G2168" s="41"/>
      <c r="H2168" s="40"/>
      <c r="I2168" s="41"/>
      <c r="J2168" s="41"/>
      <c r="L2168" s="42"/>
      <c r="N2168" s="42"/>
      <c r="O2168" s="42"/>
      <c r="T2168" s="44"/>
      <c r="U2168" s="41"/>
      <c r="X2168" s="140"/>
      <c r="Y2168" s="159"/>
    </row>
    <row r="2169" spans="6:25" s="43" customFormat="1" x14ac:dyDescent="0.25">
      <c r="F2169" s="41"/>
      <c r="G2169" s="41"/>
      <c r="H2169" s="40"/>
      <c r="I2169" s="41"/>
      <c r="J2169" s="41"/>
      <c r="L2169" s="42"/>
      <c r="N2169" s="42"/>
      <c r="O2169" s="42"/>
      <c r="T2169" s="44"/>
      <c r="U2169" s="41"/>
      <c r="X2169" s="140"/>
      <c r="Y2169" s="159"/>
    </row>
    <row r="2170" spans="6:25" s="43" customFormat="1" x14ac:dyDescent="0.25">
      <c r="F2170" s="41"/>
      <c r="G2170" s="41"/>
      <c r="H2170" s="40"/>
      <c r="I2170" s="41"/>
      <c r="J2170" s="41"/>
      <c r="L2170" s="42"/>
      <c r="N2170" s="42"/>
      <c r="O2170" s="42"/>
      <c r="T2170" s="44"/>
      <c r="U2170" s="41"/>
      <c r="X2170" s="140"/>
      <c r="Y2170" s="159"/>
    </row>
    <row r="2171" spans="6:25" s="43" customFormat="1" x14ac:dyDescent="0.25">
      <c r="F2171" s="41"/>
      <c r="G2171" s="41"/>
      <c r="H2171" s="40"/>
      <c r="I2171" s="41"/>
      <c r="J2171" s="41"/>
      <c r="L2171" s="42"/>
      <c r="N2171" s="42"/>
      <c r="O2171" s="42"/>
      <c r="T2171" s="44"/>
      <c r="U2171" s="41"/>
      <c r="X2171" s="140"/>
      <c r="Y2171" s="159"/>
    </row>
    <row r="2172" spans="6:25" s="43" customFormat="1" x14ac:dyDescent="0.25">
      <c r="F2172" s="41"/>
      <c r="G2172" s="41"/>
      <c r="H2172" s="40"/>
      <c r="I2172" s="41"/>
      <c r="J2172" s="41"/>
      <c r="L2172" s="42"/>
      <c r="N2172" s="42"/>
      <c r="O2172" s="42"/>
      <c r="T2172" s="44"/>
      <c r="U2172" s="41"/>
      <c r="X2172" s="140"/>
      <c r="Y2172" s="159"/>
    </row>
    <row r="2173" spans="6:25" s="43" customFormat="1" x14ac:dyDescent="0.25">
      <c r="F2173" s="41"/>
      <c r="G2173" s="41"/>
      <c r="H2173" s="40"/>
      <c r="I2173" s="41"/>
      <c r="J2173" s="41"/>
      <c r="L2173" s="42"/>
      <c r="N2173" s="42"/>
      <c r="O2173" s="42"/>
      <c r="T2173" s="44"/>
      <c r="U2173" s="41"/>
      <c r="X2173" s="140"/>
      <c r="Y2173" s="159"/>
    </row>
    <row r="2174" spans="6:25" s="43" customFormat="1" x14ac:dyDescent="0.25">
      <c r="F2174" s="41"/>
      <c r="G2174" s="41"/>
      <c r="H2174" s="40"/>
      <c r="I2174" s="41"/>
      <c r="J2174" s="41"/>
      <c r="L2174" s="42"/>
      <c r="N2174" s="42"/>
      <c r="O2174" s="42"/>
      <c r="T2174" s="44"/>
      <c r="U2174" s="41"/>
      <c r="X2174" s="140"/>
      <c r="Y2174" s="159"/>
    </row>
    <row r="2175" spans="6:25" s="43" customFormat="1" x14ac:dyDescent="0.25">
      <c r="F2175" s="41"/>
      <c r="G2175" s="41"/>
      <c r="H2175" s="40"/>
      <c r="I2175" s="41"/>
      <c r="J2175" s="41"/>
      <c r="L2175" s="42"/>
      <c r="N2175" s="42"/>
      <c r="O2175" s="42"/>
      <c r="T2175" s="44"/>
      <c r="U2175" s="41"/>
      <c r="X2175" s="140"/>
      <c r="Y2175" s="159"/>
    </row>
    <row r="2176" spans="6:25" s="43" customFormat="1" x14ac:dyDescent="0.25">
      <c r="F2176" s="41"/>
      <c r="G2176" s="41"/>
      <c r="H2176" s="40"/>
      <c r="I2176" s="41"/>
      <c r="J2176" s="41"/>
      <c r="L2176" s="42"/>
      <c r="N2176" s="42"/>
      <c r="O2176" s="42"/>
      <c r="T2176" s="44"/>
      <c r="U2176" s="41"/>
      <c r="X2176" s="140"/>
      <c r="Y2176" s="159"/>
    </row>
    <row r="2177" spans="6:25" s="43" customFormat="1" x14ac:dyDescent="0.25">
      <c r="F2177" s="41"/>
      <c r="G2177" s="41"/>
      <c r="H2177" s="40"/>
      <c r="I2177" s="41"/>
      <c r="J2177" s="41"/>
      <c r="L2177" s="42"/>
      <c r="N2177" s="42"/>
      <c r="O2177" s="42"/>
      <c r="T2177" s="44"/>
      <c r="U2177" s="41"/>
      <c r="X2177" s="140"/>
      <c r="Y2177" s="159"/>
    </row>
    <row r="2178" spans="6:25" s="43" customFormat="1" x14ac:dyDescent="0.25">
      <c r="F2178" s="41"/>
      <c r="G2178" s="41"/>
      <c r="H2178" s="40"/>
      <c r="I2178" s="41"/>
      <c r="J2178" s="41"/>
      <c r="L2178" s="42"/>
      <c r="N2178" s="42"/>
      <c r="O2178" s="42"/>
      <c r="T2178" s="44"/>
      <c r="U2178" s="41"/>
      <c r="X2178" s="140"/>
      <c r="Y2178" s="159"/>
    </row>
    <row r="2179" spans="6:25" s="43" customFormat="1" x14ac:dyDescent="0.25">
      <c r="F2179" s="41"/>
      <c r="G2179" s="41"/>
      <c r="H2179" s="40"/>
      <c r="I2179" s="41"/>
      <c r="J2179" s="41"/>
      <c r="L2179" s="42"/>
      <c r="N2179" s="42"/>
      <c r="O2179" s="42"/>
      <c r="T2179" s="44"/>
      <c r="U2179" s="41"/>
      <c r="X2179" s="140"/>
      <c r="Y2179" s="159"/>
    </row>
    <row r="2180" spans="6:25" s="43" customFormat="1" x14ac:dyDescent="0.25">
      <c r="F2180" s="41"/>
      <c r="G2180" s="41"/>
      <c r="H2180" s="40"/>
      <c r="I2180" s="41"/>
      <c r="J2180" s="41"/>
      <c r="L2180" s="42"/>
      <c r="N2180" s="42"/>
      <c r="O2180" s="42"/>
      <c r="T2180" s="44"/>
      <c r="U2180" s="41"/>
      <c r="X2180" s="140"/>
      <c r="Y2180" s="159"/>
    </row>
    <row r="2181" spans="6:25" s="43" customFormat="1" x14ac:dyDescent="0.25">
      <c r="F2181" s="41"/>
      <c r="G2181" s="41"/>
      <c r="H2181" s="40"/>
      <c r="I2181" s="41"/>
      <c r="J2181" s="41"/>
      <c r="L2181" s="42"/>
      <c r="N2181" s="42"/>
      <c r="O2181" s="42"/>
      <c r="T2181" s="44"/>
      <c r="U2181" s="41"/>
      <c r="X2181" s="140"/>
      <c r="Y2181" s="159"/>
    </row>
    <row r="2182" spans="6:25" s="43" customFormat="1" x14ac:dyDescent="0.25">
      <c r="F2182" s="41"/>
      <c r="G2182" s="41"/>
      <c r="H2182" s="40"/>
      <c r="I2182" s="41"/>
      <c r="J2182" s="41"/>
      <c r="L2182" s="42"/>
      <c r="N2182" s="42"/>
      <c r="O2182" s="42"/>
      <c r="T2182" s="44"/>
      <c r="U2182" s="41"/>
      <c r="X2182" s="140"/>
      <c r="Y2182" s="159"/>
    </row>
    <row r="2183" spans="6:25" s="43" customFormat="1" x14ac:dyDescent="0.25">
      <c r="F2183" s="41"/>
      <c r="G2183" s="41"/>
      <c r="H2183" s="40"/>
      <c r="I2183" s="41"/>
      <c r="J2183" s="41"/>
      <c r="L2183" s="42"/>
      <c r="N2183" s="42"/>
      <c r="O2183" s="42"/>
      <c r="T2183" s="44"/>
      <c r="U2183" s="41"/>
      <c r="X2183" s="140"/>
      <c r="Y2183" s="159"/>
    </row>
    <row r="2184" spans="6:25" s="43" customFormat="1" x14ac:dyDescent="0.25">
      <c r="F2184" s="41"/>
      <c r="G2184" s="41"/>
      <c r="H2184" s="40"/>
      <c r="I2184" s="41"/>
      <c r="J2184" s="41"/>
      <c r="L2184" s="42"/>
      <c r="N2184" s="42"/>
      <c r="O2184" s="42"/>
      <c r="T2184" s="44"/>
      <c r="U2184" s="41"/>
      <c r="X2184" s="140"/>
      <c r="Y2184" s="159"/>
    </row>
    <row r="2185" spans="6:25" s="43" customFormat="1" x14ac:dyDescent="0.25">
      <c r="F2185" s="41"/>
      <c r="G2185" s="41"/>
      <c r="H2185" s="40"/>
      <c r="I2185" s="41"/>
      <c r="J2185" s="41"/>
      <c r="L2185" s="42"/>
      <c r="N2185" s="42"/>
      <c r="O2185" s="42"/>
      <c r="T2185" s="44"/>
      <c r="U2185" s="41"/>
      <c r="X2185" s="140"/>
      <c r="Y2185" s="159"/>
    </row>
    <row r="2186" spans="6:25" s="43" customFormat="1" x14ac:dyDescent="0.25">
      <c r="F2186" s="41"/>
      <c r="G2186" s="41"/>
      <c r="H2186" s="40"/>
      <c r="I2186" s="41"/>
      <c r="J2186" s="41"/>
      <c r="L2186" s="42"/>
      <c r="N2186" s="42"/>
      <c r="O2186" s="42"/>
      <c r="T2186" s="44"/>
      <c r="U2186" s="41"/>
      <c r="X2186" s="140"/>
      <c r="Y2186" s="159"/>
    </row>
    <row r="2187" spans="6:25" s="43" customFormat="1" x14ac:dyDescent="0.25">
      <c r="F2187" s="41"/>
      <c r="G2187" s="41"/>
      <c r="H2187" s="40"/>
      <c r="I2187" s="41"/>
      <c r="J2187" s="41"/>
      <c r="L2187" s="42"/>
      <c r="N2187" s="42"/>
      <c r="O2187" s="42"/>
      <c r="T2187" s="44"/>
      <c r="U2187" s="41"/>
      <c r="X2187" s="140"/>
      <c r="Y2187" s="159"/>
    </row>
    <row r="2188" spans="6:25" s="43" customFormat="1" x14ac:dyDescent="0.25">
      <c r="F2188" s="41"/>
      <c r="G2188" s="41"/>
      <c r="H2188" s="40"/>
      <c r="I2188" s="41"/>
      <c r="J2188" s="41"/>
      <c r="L2188" s="42"/>
      <c r="N2188" s="42"/>
      <c r="O2188" s="42"/>
      <c r="T2188" s="44"/>
      <c r="U2188" s="41"/>
      <c r="X2188" s="140"/>
      <c r="Y2188" s="159"/>
    </row>
    <row r="2189" spans="6:25" s="43" customFormat="1" x14ac:dyDescent="0.25">
      <c r="F2189" s="41"/>
      <c r="G2189" s="41"/>
      <c r="H2189" s="40"/>
      <c r="I2189" s="41"/>
      <c r="J2189" s="41"/>
      <c r="L2189" s="42"/>
      <c r="N2189" s="42"/>
      <c r="O2189" s="42"/>
      <c r="T2189" s="44"/>
      <c r="U2189" s="41"/>
      <c r="X2189" s="140"/>
      <c r="Y2189" s="159"/>
    </row>
    <row r="2190" spans="6:25" s="43" customFormat="1" x14ac:dyDescent="0.25">
      <c r="F2190" s="41"/>
      <c r="G2190" s="41"/>
      <c r="H2190" s="40"/>
      <c r="I2190" s="41"/>
      <c r="J2190" s="41"/>
      <c r="L2190" s="42"/>
      <c r="N2190" s="42"/>
      <c r="O2190" s="42"/>
      <c r="T2190" s="44"/>
      <c r="U2190" s="41"/>
      <c r="X2190" s="140"/>
      <c r="Y2190" s="159"/>
    </row>
    <row r="2191" spans="6:25" s="43" customFormat="1" x14ac:dyDescent="0.25">
      <c r="F2191" s="41"/>
      <c r="G2191" s="41"/>
      <c r="H2191" s="40"/>
      <c r="I2191" s="41"/>
      <c r="J2191" s="41"/>
      <c r="L2191" s="42"/>
      <c r="N2191" s="42"/>
      <c r="O2191" s="42"/>
      <c r="T2191" s="44"/>
      <c r="U2191" s="41"/>
      <c r="X2191" s="140"/>
      <c r="Y2191" s="159"/>
    </row>
    <row r="2192" spans="6:25" s="43" customFormat="1" x14ac:dyDescent="0.25">
      <c r="F2192" s="41"/>
      <c r="G2192" s="41"/>
      <c r="H2192" s="40"/>
      <c r="I2192" s="41"/>
      <c r="J2192" s="41"/>
      <c r="L2192" s="42"/>
      <c r="N2192" s="42"/>
      <c r="O2192" s="42"/>
      <c r="T2192" s="44"/>
      <c r="U2192" s="41"/>
      <c r="X2192" s="140"/>
      <c r="Y2192" s="159"/>
    </row>
    <row r="2193" spans="6:25" s="43" customFormat="1" x14ac:dyDescent="0.25">
      <c r="F2193" s="41"/>
      <c r="G2193" s="41"/>
      <c r="H2193" s="40"/>
      <c r="I2193" s="41"/>
      <c r="J2193" s="41"/>
      <c r="L2193" s="42"/>
      <c r="N2193" s="42"/>
      <c r="O2193" s="42"/>
      <c r="T2193" s="44"/>
      <c r="U2193" s="41"/>
      <c r="X2193" s="140"/>
      <c r="Y2193" s="159"/>
    </row>
    <row r="2194" spans="6:25" s="43" customFormat="1" x14ac:dyDescent="0.25">
      <c r="F2194" s="41"/>
      <c r="G2194" s="41"/>
      <c r="H2194" s="40"/>
      <c r="I2194" s="41"/>
      <c r="J2194" s="41"/>
      <c r="L2194" s="42"/>
      <c r="N2194" s="42"/>
      <c r="O2194" s="42"/>
      <c r="T2194" s="44"/>
      <c r="U2194" s="41"/>
      <c r="X2194" s="140"/>
      <c r="Y2194" s="159"/>
    </row>
    <row r="2195" spans="6:25" s="43" customFormat="1" x14ac:dyDescent="0.25">
      <c r="F2195" s="41"/>
      <c r="G2195" s="41"/>
      <c r="H2195" s="40"/>
      <c r="I2195" s="41"/>
      <c r="J2195" s="41"/>
      <c r="L2195" s="42"/>
      <c r="N2195" s="42"/>
      <c r="O2195" s="42"/>
      <c r="T2195" s="44"/>
      <c r="U2195" s="41"/>
      <c r="X2195" s="140"/>
      <c r="Y2195" s="159"/>
    </row>
    <row r="2196" spans="6:25" s="43" customFormat="1" x14ac:dyDescent="0.25">
      <c r="F2196" s="41"/>
      <c r="G2196" s="41"/>
      <c r="H2196" s="40"/>
      <c r="I2196" s="41"/>
      <c r="J2196" s="41"/>
      <c r="L2196" s="42"/>
      <c r="N2196" s="42"/>
      <c r="O2196" s="42"/>
      <c r="T2196" s="44"/>
      <c r="U2196" s="41"/>
      <c r="X2196" s="140"/>
      <c r="Y2196" s="159"/>
    </row>
    <row r="2197" spans="6:25" s="43" customFormat="1" x14ac:dyDescent="0.25">
      <c r="F2197" s="41"/>
      <c r="G2197" s="41"/>
      <c r="H2197" s="40"/>
      <c r="I2197" s="41"/>
      <c r="J2197" s="41"/>
      <c r="L2197" s="42"/>
      <c r="N2197" s="42"/>
      <c r="O2197" s="42"/>
      <c r="T2197" s="44"/>
      <c r="U2197" s="41"/>
      <c r="X2197" s="140"/>
      <c r="Y2197" s="159"/>
    </row>
    <row r="2198" spans="6:25" s="43" customFormat="1" x14ac:dyDescent="0.25">
      <c r="F2198" s="41"/>
      <c r="G2198" s="41"/>
      <c r="H2198" s="40"/>
      <c r="I2198" s="41"/>
      <c r="J2198" s="41"/>
      <c r="L2198" s="42"/>
      <c r="N2198" s="42"/>
      <c r="O2198" s="42"/>
      <c r="T2198" s="44"/>
      <c r="U2198" s="41"/>
      <c r="X2198" s="140"/>
      <c r="Y2198" s="159"/>
    </row>
    <row r="2199" spans="6:25" s="43" customFormat="1" x14ac:dyDescent="0.25">
      <c r="F2199" s="41"/>
      <c r="G2199" s="41"/>
      <c r="H2199" s="40"/>
      <c r="I2199" s="41"/>
      <c r="J2199" s="41"/>
      <c r="L2199" s="42"/>
      <c r="N2199" s="42"/>
      <c r="O2199" s="42"/>
      <c r="T2199" s="44"/>
      <c r="U2199" s="41"/>
      <c r="X2199" s="140"/>
      <c r="Y2199" s="159"/>
    </row>
    <row r="2200" spans="6:25" s="43" customFormat="1" x14ac:dyDescent="0.25">
      <c r="F2200" s="41"/>
      <c r="G2200" s="41"/>
      <c r="H2200" s="40"/>
      <c r="I2200" s="41"/>
      <c r="J2200" s="41"/>
      <c r="L2200" s="42"/>
      <c r="N2200" s="42"/>
      <c r="O2200" s="42"/>
      <c r="T2200" s="44"/>
      <c r="U2200" s="41"/>
      <c r="X2200" s="140"/>
      <c r="Y2200" s="159"/>
    </row>
    <row r="2201" spans="6:25" s="43" customFormat="1" x14ac:dyDescent="0.25">
      <c r="F2201" s="41"/>
      <c r="G2201" s="41"/>
      <c r="H2201" s="40"/>
      <c r="I2201" s="41"/>
      <c r="J2201" s="41"/>
      <c r="L2201" s="42"/>
      <c r="N2201" s="42"/>
      <c r="O2201" s="42"/>
      <c r="T2201" s="44"/>
      <c r="U2201" s="41"/>
      <c r="X2201" s="140"/>
      <c r="Y2201" s="159"/>
    </row>
    <row r="2202" spans="6:25" s="43" customFormat="1" x14ac:dyDescent="0.25">
      <c r="F2202" s="41"/>
      <c r="G2202" s="41"/>
      <c r="H2202" s="40"/>
      <c r="I2202" s="41"/>
      <c r="J2202" s="41"/>
      <c r="L2202" s="42"/>
      <c r="N2202" s="42"/>
      <c r="O2202" s="42"/>
      <c r="T2202" s="44"/>
      <c r="U2202" s="41"/>
      <c r="X2202" s="140"/>
      <c r="Y2202" s="159"/>
    </row>
    <row r="2203" spans="6:25" s="43" customFormat="1" x14ac:dyDescent="0.25">
      <c r="F2203" s="41"/>
      <c r="G2203" s="41"/>
      <c r="H2203" s="40"/>
      <c r="I2203" s="41"/>
      <c r="J2203" s="41"/>
      <c r="L2203" s="42"/>
      <c r="N2203" s="42"/>
      <c r="O2203" s="42"/>
      <c r="T2203" s="44"/>
      <c r="U2203" s="41"/>
      <c r="X2203" s="140"/>
      <c r="Y2203" s="159"/>
    </row>
    <row r="2204" spans="6:25" s="43" customFormat="1" x14ac:dyDescent="0.25">
      <c r="F2204" s="41"/>
      <c r="G2204" s="41"/>
      <c r="H2204" s="40"/>
      <c r="I2204" s="41"/>
      <c r="J2204" s="41"/>
      <c r="L2204" s="42"/>
      <c r="N2204" s="42"/>
      <c r="O2204" s="42"/>
      <c r="T2204" s="44"/>
      <c r="U2204" s="41"/>
      <c r="X2204" s="140"/>
      <c r="Y2204" s="159"/>
    </row>
    <row r="2205" spans="6:25" s="43" customFormat="1" x14ac:dyDescent="0.25">
      <c r="F2205" s="41"/>
      <c r="G2205" s="41"/>
      <c r="H2205" s="40"/>
      <c r="I2205" s="41"/>
      <c r="J2205" s="41"/>
      <c r="L2205" s="42"/>
      <c r="N2205" s="42"/>
      <c r="O2205" s="42"/>
      <c r="T2205" s="44"/>
      <c r="U2205" s="41"/>
      <c r="X2205" s="140"/>
      <c r="Y2205" s="159"/>
    </row>
    <row r="2206" spans="6:25" s="43" customFormat="1" x14ac:dyDescent="0.25">
      <c r="F2206" s="41"/>
      <c r="G2206" s="41"/>
      <c r="H2206" s="40"/>
      <c r="I2206" s="41"/>
      <c r="J2206" s="41"/>
      <c r="L2206" s="42"/>
      <c r="N2206" s="42"/>
      <c r="O2206" s="42"/>
      <c r="T2206" s="44"/>
      <c r="U2206" s="41"/>
      <c r="X2206" s="140"/>
      <c r="Y2206" s="159"/>
    </row>
    <row r="2207" spans="6:25" s="43" customFormat="1" x14ac:dyDescent="0.25">
      <c r="F2207" s="41"/>
      <c r="G2207" s="41"/>
      <c r="H2207" s="40"/>
      <c r="I2207" s="41"/>
      <c r="J2207" s="41"/>
      <c r="L2207" s="42"/>
      <c r="N2207" s="42"/>
      <c r="O2207" s="42"/>
      <c r="T2207" s="44"/>
      <c r="U2207" s="41"/>
      <c r="X2207" s="140"/>
      <c r="Y2207" s="159"/>
    </row>
    <row r="2208" spans="6:25" s="43" customFormat="1" x14ac:dyDescent="0.25">
      <c r="F2208" s="41"/>
      <c r="G2208" s="41"/>
      <c r="H2208" s="40"/>
      <c r="I2208" s="41"/>
      <c r="J2208" s="41"/>
      <c r="L2208" s="42"/>
      <c r="N2208" s="42"/>
      <c r="O2208" s="42"/>
      <c r="T2208" s="44"/>
      <c r="U2208" s="41"/>
      <c r="X2208" s="140"/>
      <c r="Y2208" s="159"/>
    </row>
    <row r="2209" spans="6:25" s="43" customFormat="1" x14ac:dyDescent="0.25">
      <c r="F2209" s="41"/>
      <c r="G2209" s="41"/>
      <c r="H2209" s="40"/>
      <c r="I2209" s="41"/>
      <c r="J2209" s="41"/>
      <c r="L2209" s="42"/>
      <c r="N2209" s="42"/>
      <c r="O2209" s="42"/>
      <c r="T2209" s="44"/>
      <c r="U2209" s="41"/>
      <c r="X2209" s="140"/>
      <c r="Y2209" s="159"/>
    </row>
    <row r="2210" spans="6:25" s="43" customFormat="1" x14ac:dyDescent="0.25">
      <c r="F2210" s="41"/>
      <c r="G2210" s="41"/>
      <c r="H2210" s="40"/>
      <c r="I2210" s="41"/>
      <c r="J2210" s="41"/>
      <c r="L2210" s="42"/>
      <c r="N2210" s="42"/>
      <c r="O2210" s="42"/>
      <c r="T2210" s="44"/>
      <c r="U2210" s="41"/>
      <c r="X2210" s="140"/>
      <c r="Y2210" s="159"/>
    </row>
    <row r="2211" spans="6:25" s="43" customFormat="1" x14ac:dyDescent="0.25">
      <c r="F2211" s="41"/>
      <c r="G2211" s="41"/>
      <c r="H2211" s="40"/>
      <c r="I2211" s="41"/>
      <c r="J2211" s="41"/>
      <c r="L2211" s="42"/>
      <c r="N2211" s="42"/>
      <c r="O2211" s="42"/>
      <c r="T2211" s="44"/>
      <c r="U2211" s="41"/>
      <c r="X2211" s="140"/>
      <c r="Y2211" s="159"/>
    </row>
    <row r="2212" spans="6:25" s="43" customFormat="1" x14ac:dyDescent="0.25">
      <c r="F2212" s="41"/>
      <c r="G2212" s="41"/>
      <c r="H2212" s="40"/>
      <c r="I2212" s="41"/>
      <c r="J2212" s="41"/>
      <c r="L2212" s="42"/>
      <c r="N2212" s="42"/>
      <c r="O2212" s="42"/>
      <c r="T2212" s="44"/>
      <c r="U2212" s="41"/>
      <c r="X2212" s="140"/>
      <c r="Y2212" s="159"/>
    </row>
    <row r="2213" spans="6:25" s="43" customFormat="1" x14ac:dyDescent="0.25">
      <c r="F2213" s="41"/>
      <c r="G2213" s="41"/>
      <c r="H2213" s="40"/>
      <c r="I2213" s="41"/>
      <c r="J2213" s="41"/>
      <c r="L2213" s="42"/>
      <c r="N2213" s="42"/>
      <c r="O2213" s="42"/>
      <c r="T2213" s="44"/>
      <c r="U2213" s="41"/>
      <c r="X2213" s="140"/>
      <c r="Y2213" s="159"/>
    </row>
    <row r="2214" spans="6:25" s="43" customFormat="1" x14ac:dyDescent="0.25">
      <c r="F2214" s="41"/>
      <c r="G2214" s="41"/>
      <c r="H2214" s="40"/>
      <c r="I2214" s="41"/>
      <c r="J2214" s="41"/>
      <c r="L2214" s="42"/>
      <c r="N2214" s="42"/>
      <c r="O2214" s="42"/>
      <c r="T2214" s="44"/>
      <c r="U2214" s="41"/>
      <c r="X2214" s="140"/>
      <c r="Y2214" s="159"/>
    </row>
    <row r="2215" spans="6:25" s="43" customFormat="1" x14ac:dyDescent="0.25">
      <c r="F2215" s="41"/>
      <c r="G2215" s="41"/>
      <c r="H2215" s="40"/>
      <c r="I2215" s="41"/>
      <c r="J2215" s="41"/>
      <c r="L2215" s="42"/>
      <c r="N2215" s="42"/>
      <c r="O2215" s="42"/>
      <c r="T2215" s="44"/>
      <c r="U2215" s="41"/>
      <c r="X2215" s="140"/>
      <c r="Y2215" s="159"/>
    </row>
    <row r="2216" spans="6:25" s="43" customFormat="1" x14ac:dyDescent="0.25">
      <c r="F2216" s="41"/>
      <c r="G2216" s="41"/>
      <c r="H2216" s="40"/>
      <c r="I2216" s="41"/>
      <c r="J2216" s="41"/>
      <c r="L2216" s="42"/>
      <c r="N2216" s="42"/>
      <c r="O2216" s="42"/>
      <c r="T2216" s="44"/>
      <c r="U2216" s="41"/>
      <c r="X2216" s="140"/>
      <c r="Y2216" s="159"/>
    </row>
    <row r="2217" spans="6:25" s="43" customFormat="1" x14ac:dyDescent="0.25">
      <c r="F2217" s="41"/>
      <c r="G2217" s="41"/>
      <c r="H2217" s="40"/>
      <c r="I2217" s="41"/>
      <c r="J2217" s="41"/>
      <c r="L2217" s="42"/>
      <c r="N2217" s="42"/>
      <c r="O2217" s="42"/>
      <c r="T2217" s="44"/>
      <c r="U2217" s="41"/>
      <c r="X2217" s="140"/>
      <c r="Y2217" s="159"/>
    </row>
    <row r="2218" spans="6:25" s="43" customFormat="1" x14ac:dyDescent="0.25">
      <c r="F2218" s="41"/>
      <c r="G2218" s="41"/>
      <c r="H2218" s="40"/>
      <c r="I2218" s="41"/>
      <c r="J2218" s="41"/>
      <c r="L2218" s="42"/>
      <c r="N2218" s="42"/>
      <c r="O2218" s="42"/>
      <c r="T2218" s="44"/>
      <c r="U2218" s="41"/>
      <c r="X2218" s="140"/>
      <c r="Y2218" s="159"/>
    </row>
    <row r="2219" spans="6:25" s="43" customFormat="1" x14ac:dyDescent="0.25">
      <c r="F2219" s="41"/>
      <c r="G2219" s="41"/>
      <c r="H2219" s="40"/>
      <c r="I2219" s="41"/>
      <c r="J2219" s="41"/>
      <c r="L2219" s="42"/>
      <c r="N2219" s="42"/>
      <c r="O2219" s="42"/>
      <c r="T2219" s="44"/>
      <c r="U2219" s="41"/>
      <c r="X2219" s="140"/>
      <c r="Y2219" s="159"/>
    </row>
    <row r="2220" spans="6:25" s="43" customFormat="1" x14ac:dyDescent="0.25">
      <c r="F2220" s="41"/>
      <c r="G2220" s="41"/>
      <c r="H2220" s="40"/>
      <c r="I2220" s="41"/>
      <c r="J2220" s="41"/>
      <c r="L2220" s="42"/>
      <c r="N2220" s="42"/>
      <c r="O2220" s="42"/>
      <c r="T2220" s="44"/>
      <c r="U2220" s="41"/>
      <c r="X2220" s="140"/>
      <c r="Y2220" s="159"/>
    </row>
    <row r="2221" spans="6:25" s="43" customFormat="1" x14ac:dyDescent="0.25">
      <c r="F2221" s="41"/>
      <c r="G2221" s="41"/>
      <c r="H2221" s="40"/>
      <c r="I2221" s="41"/>
      <c r="J2221" s="41"/>
      <c r="L2221" s="42"/>
      <c r="N2221" s="42"/>
      <c r="O2221" s="42"/>
      <c r="T2221" s="44"/>
      <c r="U2221" s="41"/>
      <c r="X2221" s="140"/>
      <c r="Y2221" s="159"/>
    </row>
    <row r="2222" spans="6:25" s="43" customFormat="1" x14ac:dyDescent="0.25">
      <c r="F2222" s="41"/>
      <c r="G2222" s="41"/>
      <c r="H2222" s="40"/>
      <c r="I2222" s="41"/>
      <c r="J2222" s="41"/>
      <c r="L2222" s="42"/>
      <c r="N2222" s="42"/>
      <c r="O2222" s="42"/>
      <c r="T2222" s="44"/>
      <c r="U2222" s="41"/>
      <c r="X2222" s="140"/>
      <c r="Y2222" s="159"/>
    </row>
    <row r="2223" spans="6:25" s="43" customFormat="1" x14ac:dyDescent="0.25">
      <c r="F2223" s="41"/>
      <c r="G2223" s="41"/>
      <c r="H2223" s="40"/>
      <c r="I2223" s="41"/>
      <c r="J2223" s="41"/>
      <c r="L2223" s="42"/>
      <c r="N2223" s="42"/>
      <c r="O2223" s="42"/>
      <c r="T2223" s="44"/>
      <c r="U2223" s="41"/>
      <c r="X2223" s="140"/>
      <c r="Y2223" s="159"/>
    </row>
    <row r="2224" spans="6:25" s="43" customFormat="1" x14ac:dyDescent="0.25">
      <c r="F2224" s="41"/>
      <c r="G2224" s="41"/>
      <c r="H2224" s="40"/>
      <c r="I2224" s="41"/>
      <c r="J2224" s="41"/>
      <c r="L2224" s="42"/>
      <c r="N2224" s="42"/>
      <c r="O2224" s="42"/>
      <c r="T2224" s="44"/>
      <c r="U2224" s="41"/>
      <c r="X2224" s="140"/>
      <c r="Y2224" s="159"/>
    </row>
    <row r="2225" spans="6:25" s="43" customFormat="1" x14ac:dyDescent="0.25">
      <c r="F2225" s="41"/>
      <c r="G2225" s="41"/>
      <c r="H2225" s="40"/>
      <c r="I2225" s="41"/>
      <c r="J2225" s="41"/>
      <c r="L2225" s="42"/>
      <c r="N2225" s="42"/>
      <c r="O2225" s="42"/>
      <c r="T2225" s="44"/>
      <c r="U2225" s="41"/>
      <c r="X2225" s="140"/>
      <c r="Y2225" s="159"/>
    </row>
    <row r="2226" spans="6:25" s="43" customFormat="1" x14ac:dyDescent="0.25">
      <c r="F2226" s="41"/>
      <c r="G2226" s="41"/>
      <c r="H2226" s="40"/>
      <c r="I2226" s="41"/>
      <c r="J2226" s="41"/>
      <c r="L2226" s="42"/>
      <c r="N2226" s="42"/>
      <c r="O2226" s="42"/>
      <c r="T2226" s="44"/>
      <c r="U2226" s="41"/>
      <c r="X2226" s="140"/>
      <c r="Y2226" s="159"/>
    </row>
    <row r="2227" spans="6:25" s="43" customFormat="1" x14ac:dyDescent="0.25">
      <c r="F2227" s="41"/>
      <c r="G2227" s="41"/>
      <c r="H2227" s="40"/>
      <c r="I2227" s="41"/>
      <c r="J2227" s="41"/>
      <c r="L2227" s="42"/>
      <c r="N2227" s="42"/>
      <c r="O2227" s="42"/>
      <c r="T2227" s="44"/>
      <c r="U2227" s="41"/>
      <c r="X2227" s="140"/>
      <c r="Y2227" s="159"/>
    </row>
    <row r="2228" spans="6:25" s="43" customFormat="1" x14ac:dyDescent="0.25">
      <c r="F2228" s="41"/>
      <c r="G2228" s="41"/>
      <c r="H2228" s="40"/>
      <c r="I2228" s="41"/>
      <c r="J2228" s="41"/>
      <c r="L2228" s="42"/>
      <c r="N2228" s="42"/>
      <c r="O2228" s="42"/>
      <c r="T2228" s="44"/>
      <c r="U2228" s="41"/>
      <c r="X2228" s="140"/>
      <c r="Y2228" s="159"/>
    </row>
    <row r="2229" spans="6:25" s="43" customFormat="1" x14ac:dyDescent="0.25">
      <c r="F2229" s="41"/>
      <c r="G2229" s="41"/>
      <c r="H2229" s="40"/>
      <c r="I2229" s="41"/>
      <c r="J2229" s="41"/>
      <c r="L2229" s="42"/>
      <c r="N2229" s="42"/>
      <c r="O2229" s="42"/>
      <c r="T2229" s="44"/>
      <c r="U2229" s="41"/>
      <c r="X2229" s="140"/>
      <c r="Y2229" s="159"/>
    </row>
    <row r="2230" spans="6:25" s="43" customFormat="1" x14ac:dyDescent="0.25">
      <c r="F2230" s="41"/>
      <c r="G2230" s="41"/>
      <c r="H2230" s="40"/>
      <c r="I2230" s="41"/>
      <c r="J2230" s="41"/>
      <c r="L2230" s="42"/>
      <c r="N2230" s="42"/>
      <c r="O2230" s="42"/>
      <c r="T2230" s="44"/>
      <c r="U2230" s="41"/>
      <c r="X2230" s="140"/>
      <c r="Y2230" s="159"/>
    </row>
    <row r="2231" spans="6:25" s="43" customFormat="1" x14ac:dyDescent="0.25">
      <c r="F2231" s="41"/>
      <c r="G2231" s="41"/>
      <c r="H2231" s="40"/>
      <c r="I2231" s="41"/>
      <c r="J2231" s="41"/>
      <c r="L2231" s="42"/>
      <c r="N2231" s="42"/>
      <c r="O2231" s="42"/>
      <c r="T2231" s="44"/>
      <c r="U2231" s="41"/>
      <c r="X2231" s="140"/>
      <c r="Y2231" s="159"/>
    </row>
    <row r="2232" spans="6:25" s="43" customFormat="1" x14ac:dyDescent="0.25">
      <c r="F2232" s="41"/>
      <c r="G2232" s="41"/>
      <c r="H2232" s="40"/>
      <c r="I2232" s="41"/>
      <c r="J2232" s="41"/>
      <c r="L2232" s="42"/>
      <c r="N2232" s="42"/>
      <c r="O2232" s="42"/>
      <c r="T2232" s="44"/>
      <c r="U2232" s="41"/>
      <c r="X2232" s="140"/>
      <c r="Y2232" s="159"/>
    </row>
    <row r="2233" spans="6:25" s="43" customFormat="1" x14ac:dyDescent="0.25">
      <c r="F2233" s="41"/>
      <c r="G2233" s="41"/>
      <c r="H2233" s="40"/>
      <c r="I2233" s="41"/>
      <c r="J2233" s="41"/>
      <c r="L2233" s="42"/>
      <c r="N2233" s="42"/>
      <c r="O2233" s="42"/>
      <c r="T2233" s="44"/>
      <c r="U2233" s="41"/>
      <c r="X2233" s="140"/>
      <c r="Y2233" s="159"/>
    </row>
    <row r="2234" spans="6:25" s="43" customFormat="1" x14ac:dyDescent="0.25">
      <c r="F2234" s="41"/>
      <c r="G2234" s="41"/>
      <c r="H2234" s="40"/>
      <c r="I2234" s="41"/>
      <c r="J2234" s="41"/>
      <c r="L2234" s="42"/>
      <c r="N2234" s="42"/>
      <c r="O2234" s="42"/>
      <c r="T2234" s="44"/>
      <c r="U2234" s="41"/>
      <c r="X2234" s="140"/>
      <c r="Y2234" s="159"/>
    </row>
    <row r="2235" spans="6:25" s="43" customFormat="1" x14ac:dyDescent="0.25">
      <c r="F2235" s="41"/>
      <c r="G2235" s="41"/>
      <c r="H2235" s="40"/>
      <c r="I2235" s="41"/>
      <c r="J2235" s="41"/>
      <c r="L2235" s="42"/>
      <c r="N2235" s="42"/>
      <c r="O2235" s="42"/>
      <c r="T2235" s="44"/>
      <c r="U2235" s="41"/>
      <c r="X2235" s="140"/>
      <c r="Y2235" s="159"/>
    </row>
    <row r="2236" spans="6:25" s="43" customFormat="1" x14ac:dyDescent="0.25">
      <c r="F2236" s="41"/>
      <c r="G2236" s="41"/>
      <c r="H2236" s="40"/>
      <c r="I2236" s="41"/>
      <c r="J2236" s="41"/>
      <c r="L2236" s="42"/>
      <c r="N2236" s="42"/>
      <c r="O2236" s="42"/>
      <c r="T2236" s="44"/>
      <c r="U2236" s="41"/>
      <c r="X2236" s="140"/>
      <c r="Y2236" s="159"/>
    </row>
    <row r="2237" spans="6:25" s="43" customFormat="1" x14ac:dyDescent="0.25">
      <c r="F2237" s="41"/>
      <c r="G2237" s="41"/>
      <c r="H2237" s="40"/>
      <c r="I2237" s="41"/>
      <c r="J2237" s="41"/>
      <c r="L2237" s="42"/>
      <c r="N2237" s="42"/>
      <c r="O2237" s="42"/>
      <c r="T2237" s="44"/>
      <c r="U2237" s="41"/>
      <c r="X2237" s="140"/>
      <c r="Y2237" s="159"/>
    </row>
    <row r="2238" spans="6:25" s="43" customFormat="1" x14ac:dyDescent="0.25">
      <c r="F2238" s="41"/>
      <c r="G2238" s="41"/>
      <c r="H2238" s="40"/>
      <c r="I2238" s="41"/>
      <c r="J2238" s="41"/>
      <c r="L2238" s="42"/>
      <c r="N2238" s="42"/>
      <c r="O2238" s="42"/>
      <c r="T2238" s="44"/>
      <c r="U2238" s="41"/>
      <c r="X2238" s="140"/>
      <c r="Y2238" s="159"/>
    </row>
    <row r="2239" spans="6:25" s="43" customFormat="1" x14ac:dyDescent="0.25">
      <c r="F2239" s="41"/>
      <c r="G2239" s="41"/>
      <c r="H2239" s="40"/>
      <c r="I2239" s="41"/>
      <c r="J2239" s="41"/>
      <c r="L2239" s="42"/>
      <c r="N2239" s="42"/>
      <c r="O2239" s="42"/>
      <c r="T2239" s="44"/>
      <c r="U2239" s="41"/>
      <c r="X2239" s="140"/>
      <c r="Y2239" s="159"/>
    </row>
    <row r="2240" spans="6:25" s="43" customFormat="1" x14ac:dyDescent="0.25">
      <c r="F2240" s="41"/>
      <c r="G2240" s="41"/>
      <c r="H2240" s="40"/>
      <c r="I2240" s="41"/>
      <c r="J2240" s="41"/>
      <c r="L2240" s="42"/>
      <c r="N2240" s="42"/>
      <c r="O2240" s="42"/>
      <c r="T2240" s="44"/>
      <c r="U2240" s="41"/>
      <c r="X2240" s="140"/>
      <c r="Y2240" s="159"/>
    </row>
    <row r="2241" spans="6:25" s="43" customFormat="1" x14ac:dyDescent="0.25">
      <c r="F2241" s="41"/>
      <c r="G2241" s="41"/>
      <c r="H2241" s="40"/>
      <c r="I2241" s="41"/>
      <c r="J2241" s="41"/>
      <c r="L2241" s="42"/>
      <c r="N2241" s="42"/>
      <c r="O2241" s="42"/>
      <c r="T2241" s="44"/>
      <c r="U2241" s="41"/>
      <c r="X2241" s="140"/>
      <c r="Y2241" s="159"/>
    </row>
    <row r="2242" spans="6:25" s="43" customFormat="1" x14ac:dyDescent="0.25">
      <c r="F2242" s="41"/>
      <c r="G2242" s="41"/>
      <c r="H2242" s="40"/>
      <c r="I2242" s="41"/>
      <c r="J2242" s="41"/>
      <c r="L2242" s="42"/>
      <c r="N2242" s="42"/>
      <c r="O2242" s="42"/>
      <c r="T2242" s="44"/>
      <c r="U2242" s="41"/>
      <c r="X2242" s="140"/>
      <c r="Y2242" s="159"/>
    </row>
    <row r="2243" spans="6:25" s="43" customFormat="1" x14ac:dyDescent="0.25">
      <c r="F2243" s="41"/>
      <c r="G2243" s="41"/>
      <c r="H2243" s="40"/>
      <c r="I2243" s="41"/>
      <c r="J2243" s="41"/>
      <c r="L2243" s="42"/>
      <c r="N2243" s="42"/>
      <c r="O2243" s="42"/>
      <c r="T2243" s="44"/>
      <c r="U2243" s="41"/>
      <c r="X2243" s="140"/>
      <c r="Y2243" s="159"/>
    </row>
    <row r="2244" spans="6:25" s="43" customFormat="1" x14ac:dyDescent="0.25">
      <c r="F2244" s="41"/>
      <c r="G2244" s="41"/>
      <c r="H2244" s="40"/>
      <c r="I2244" s="41"/>
      <c r="J2244" s="41"/>
      <c r="L2244" s="42"/>
      <c r="N2244" s="42"/>
      <c r="O2244" s="42"/>
      <c r="T2244" s="44"/>
      <c r="U2244" s="41"/>
      <c r="X2244" s="140"/>
      <c r="Y2244" s="159"/>
    </row>
    <row r="2245" spans="6:25" s="43" customFormat="1" x14ac:dyDescent="0.25">
      <c r="F2245" s="41"/>
      <c r="G2245" s="41"/>
      <c r="H2245" s="40"/>
      <c r="I2245" s="41"/>
      <c r="J2245" s="41"/>
      <c r="L2245" s="42"/>
      <c r="N2245" s="42"/>
      <c r="O2245" s="42"/>
      <c r="T2245" s="44"/>
      <c r="U2245" s="41"/>
      <c r="X2245" s="140"/>
      <c r="Y2245" s="159"/>
    </row>
    <row r="2246" spans="6:25" s="43" customFormat="1" x14ac:dyDescent="0.25">
      <c r="F2246" s="41"/>
      <c r="G2246" s="41"/>
      <c r="H2246" s="40"/>
      <c r="I2246" s="41"/>
      <c r="J2246" s="41"/>
      <c r="L2246" s="42"/>
      <c r="N2246" s="42"/>
      <c r="O2246" s="42"/>
      <c r="T2246" s="44"/>
      <c r="U2246" s="41"/>
      <c r="X2246" s="140"/>
      <c r="Y2246" s="159"/>
    </row>
    <row r="2247" spans="6:25" s="43" customFormat="1" x14ac:dyDescent="0.25">
      <c r="F2247" s="41"/>
      <c r="G2247" s="41"/>
      <c r="H2247" s="40"/>
      <c r="I2247" s="41"/>
      <c r="J2247" s="41"/>
      <c r="L2247" s="42"/>
      <c r="N2247" s="42"/>
      <c r="O2247" s="42"/>
      <c r="T2247" s="44"/>
      <c r="U2247" s="41"/>
      <c r="X2247" s="140"/>
      <c r="Y2247" s="159"/>
    </row>
    <row r="2248" spans="6:25" s="43" customFormat="1" x14ac:dyDescent="0.25">
      <c r="F2248" s="41"/>
      <c r="G2248" s="41"/>
      <c r="H2248" s="40"/>
      <c r="I2248" s="41"/>
      <c r="J2248" s="41"/>
      <c r="L2248" s="42"/>
      <c r="N2248" s="42"/>
      <c r="O2248" s="42"/>
      <c r="T2248" s="44"/>
      <c r="U2248" s="41"/>
      <c r="X2248" s="140"/>
      <c r="Y2248" s="159"/>
    </row>
    <row r="2249" spans="6:25" s="43" customFormat="1" x14ac:dyDescent="0.25">
      <c r="F2249" s="41"/>
      <c r="G2249" s="41"/>
      <c r="H2249" s="40"/>
      <c r="I2249" s="41"/>
      <c r="J2249" s="41"/>
      <c r="L2249" s="42"/>
      <c r="N2249" s="42"/>
      <c r="O2249" s="42"/>
      <c r="T2249" s="44"/>
      <c r="U2249" s="41"/>
      <c r="X2249" s="140"/>
      <c r="Y2249" s="159"/>
    </row>
    <row r="2250" spans="6:25" s="43" customFormat="1" x14ac:dyDescent="0.25">
      <c r="F2250" s="41"/>
      <c r="G2250" s="41"/>
      <c r="H2250" s="40"/>
      <c r="I2250" s="41"/>
      <c r="J2250" s="41"/>
      <c r="L2250" s="42"/>
      <c r="N2250" s="42"/>
      <c r="O2250" s="42"/>
      <c r="T2250" s="44"/>
      <c r="U2250" s="41"/>
      <c r="X2250" s="140"/>
      <c r="Y2250" s="159"/>
    </row>
    <row r="2251" spans="6:25" s="43" customFormat="1" x14ac:dyDescent="0.25">
      <c r="F2251" s="41"/>
      <c r="G2251" s="41"/>
      <c r="H2251" s="40"/>
      <c r="I2251" s="41"/>
      <c r="J2251" s="41"/>
      <c r="L2251" s="42"/>
      <c r="N2251" s="42"/>
      <c r="O2251" s="42"/>
      <c r="T2251" s="44"/>
      <c r="U2251" s="41"/>
      <c r="X2251" s="140"/>
      <c r="Y2251" s="159"/>
    </row>
    <row r="2252" spans="6:25" s="43" customFormat="1" x14ac:dyDescent="0.25">
      <c r="F2252" s="41"/>
      <c r="G2252" s="41"/>
      <c r="H2252" s="40"/>
      <c r="I2252" s="41"/>
      <c r="J2252" s="41"/>
      <c r="L2252" s="42"/>
      <c r="N2252" s="42"/>
      <c r="O2252" s="42"/>
      <c r="T2252" s="44"/>
      <c r="U2252" s="41"/>
      <c r="X2252" s="140"/>
      <c r="Y2252" s="159"/>
    </row>
    <row r="2253" spans="6:25" s="43" customFormat="1" x14ac:dyDescent="0.25">
      <c r="F2253" s="41"/>
      <c r="G2253" s="41"/>
      <c r="H2253" s="40"/>
      <c r="I2253" s="41"/>
      <c r="J2253" s="41"/>
      <c r="L2253" s="42"/>
      <c r="N2253" s="42"/>
      <c r="O2253" s="42"/>
      <c r="T2253" s="44"/>
      <c r="U2253" s="41"/>
      <c r="X2253" s="140"/>
      <c r="Y2253" s="159"/>
    </row>
    <row r="2254" spans="6:25" s="43" customFormat="1" x14ac:dyDescent="0.25">
      <c r="F2254" s="41"/>
      <c r="G2254" s="41"/>
      <c r="H2254" s="40"/>
      <c r="I2254" s="41"/>
      <c r="J2254" s="41"/>
      <c r="L2254" s="42"/>
      <c r="N2254" s="42"/>
      <c r="O2254" s="42"/>
      <c r="T2254" s="44"/>
      <c r="U2254" s="41"/>
      <c r="X2254" s="140"/>
      <c r="Y2254" s="159"/>
    </row>
    <row r="2255" spans="6:25" s="43" customFormat="1" x14ac:dyDescent="0.25">
      <c r="F2255" s="41"/>
      <c r="G2255" s="41"/>
      <c r="H2255" s="40"/>
      <c r="I2255" s="41"/>
      <c r="J2255" s="41"/>
      <c r="L2255" s="42"/>
      <c r="N2255" s="42"/>
      <c r="O2255" s="42"/>
      <c r="T2255" s="44"/>
      <c r="U2255" s="41"/>
      <c r="X2255" s="140"/>
      <c r="Y2255" s="159"/>
    </row>
    <row r="2256" spans="6:25" s="43" customFormat="1" x14ac:dyDescent="0.25">
      <c r="F2256" s="41"/>
      <c r="G2256" s="41"/>
      <c r="H2256" s="40"/>
      <c r="I2256" s="41"/>
      <c r="J2256" s="41"/>
      <c r="L2256" s="42"/>
      <c r="N2256" s="42"/>
      <c r="O2256" s="42"/>
      <c r="T2256" s="44"/>
      <c r="U2256" s="41"/>
      <c r="X2256" s="140"/>
      <c r="Y2256" s="159"/>
    </row>
    <row r="2257" spans="6:25" s="43" customFormat="1" x14ac:dyDescent="0.25">
      <c r="F2257" s="41"/>
      <c r="G2257" s="41"/>
      <c r="H2257" s="40"/>
      <c r="I2257" s="41"/>
      <c r="J2257" s="41"/>
      <c r="L2257" s="42"/>
      <c r="N2257" s="42"/>
      <c r="O2257" s="42"/>
      <c r="T2257" s="44"/>
      <c r="U2257" s="41"/>
      <c r="X2257" s="140"/>
      <c r="Y2257" s="159"/>
    </row>
    <row r="2258" spans="6:25" s="43" customFormat="1" x14ac:dyDescent="0.25">
      <c r="F2258" s="41"/>
      <c r="G2258" s="41"/>
      <c r="H2258" s="40"/>
      <c r="I2258" s="41"/>
      <c r="J2258" s="41"/>
      <c r="L2258" s="42"/>
      <c r="N2258" s="42"/>
      <c r="O2258" s="42"/>
      <c r="T2258" s="44"/>
      <c r="U2258" s="41"/>
      <c r="X2258" s="140"/>
      <c r="Y2258" s="159"/>
    </row>
    <row r="2259" spans="6:25" s="43" customFormat="1" x14ac:dyDescent="0.25">
      <c r="F2259" s="41"/>
      <c r="G2259" s="41"/>
      <c r="H2259" s="40"/>
      <c r="I2259" s="41"/>
      <c r="J2259" s="41"/>
      <c r="L2259" s="42"/>
      <c r="N2259" s="42"/>
      <c r="O2259" s="42"/>
      <c r="T2259" s="44"/>
      <c r="U2259" s="41"/>
      <c r="X2259" s="140"/>
      <c r="Y2259" s="159"/>
    </row>
    <row r="2260" spans="6:25" s="43" customFormat="1" x14ac:dyDescent="0.25">
      <c r="F2260" s="41"/>
      <c r="G2260" s="41"/>
      <c r="H2260" s="40"/>
      <c r="I2260" s="41"/>
      <c r="J2260" s="41"/>
      <c r="L2260" s="42"/>
      <c r="N2260" s="42"/>
      <c r="O2260" s="42"/>
      <c r="T2260" s="44"/>
      <c r="U2260" s="41"/>
      <c r="X2260" s="140"/>
      <c r="Y2260" s="159"/>
    </row>
    <row r="2261" spans="6:25" s="43" customFormat="1" x14ac:dyDescent="0.25">
      <c r="F2261" s="41"/>
      <c r="G2261" s="41"/>
      <c r="H2261" s="40"/>
      <c r="I2261" s="41"/>
      <c r="J2261" s="41"/>
      <c r="L2261" s="42"/>
      <c r="N2261" s="42"/>
      <c r="O2261" s="42"/>
      <c r="T2261" s="44"/>
      <c r="U2261" s="41"/>
      <c r="X2261" s="140"/>
      <c r="Y2261" s="159"/>
    </row>
    <row r="2262" spans="6:25" s="43" customFormat="1" x14ac:dyDescent="0.25">
      <c r="F2262" s="41"/>
      <c r="G2262" s="41"/>
      <c r="H2262" s="40"/>
      <c r="I2262" s="41"/>
      <c r="J2262" s="41"/>
      <c r="L2262" s="42"/>
      <c r="N2262" s="42"/>
      <c r="O2262" s="42"/>
      <c r="T2262" s="44"/>
      <c r="U2262" s="41"/>
      <c r="X2262" s="140"/>
      <c r="Y2262" s="159"/>
    </row>
    <row r="2263" spans="6:25" s="43" customFormat="1" x14ac:dyDescent="0.25">
      <c r="F2263" s="41"/>
      <c r="G2263" s="41"/>
      <c r="H2263" s="40"/>
      <c r="I2263" s="41"/>
      <c r="J2263" s="41"/>
      <c r="L2263" s="42"/>
      <c r="N2263" s="42"/>
      <c r="O2263" s="42"/>
      <c r="T2263" s="44"/>
      <c r="U2263" s="41"/>
      <c r="X2263" s="140"/>
      <c r="Y2263" s="159"/>
    </row>
    <row r="2264" spans="6:25" s="43" customFormat="1" x14ac:dyDescent="0.25">
      <c r="F2264" s="41"/>
      <c r="G2264" s="41"/>
      <c r="H2264" s="40"/>
      <c r="I2264" s="41"/>
      <c r="J2264" s="41"/>
      <c r="L2264" s="42"/>
      <c r="N2264" s="42"/>
      <c r="O2264" s="42"/>
      <c r="T2264" s="44"/>
      <c r="U2264" s="41"/>
      <c r="X2264" s="140"/>
      <c r="Y2264" s="159"/>
    </row>
    <row r="2265" spans="6:25" s="43" customFormat="1" x14ac:dyDescent="0.25">
      <c r="F2265" s="41"/>
      <c r="G2265" s="41"/>
      <c r="H2265" s="40"/>
      <c r="I2265" s="41"/>
      <c r="J2265" s="41"/>
      <c r="L2265" s="42"/>
      <c r="N2265" s="42"/>
      <c r="O2265" s="42"/>
      <c r="T2265" s="44"/>
      <c r="U2265" s="41"/>
      <c r="X2265" s="140"/>
      <c r="Y2265" s="159"/>
    </row>
    <row r="2266" spans="6:25" s="43" customFormat="1" x14ac:dyDescent="0.25">
      <c r="F2266" s="41"/>
      <c r="G2266" s="41"/>
      <c r="H2266" s="40"/>
      <c r="I2266" s="41"/>
      <c r="J2266" s="41"/>
      <c r="L2266" s="42"/>
      <c r="N2266" s="42"/>
      <c r="O2266" s="42"/>
      <c r="T2266" s="44"/>
      <c r="U2266" s="41"/>
      <c r="X2266" s="140"/>
      <c r="Y2266" s="159"/>
    </row>
    <row r="2267" spans="6:25" s="43" customFormat="1" x14ac:dyDescent="0.25">
      <c r="F2267" s="41"/>
      <c r="G2267" s="41"/>
      <c r="H2267" s="40"/>
      <c r="I2267" s="41"/>
      <c r="J2267" s="41"/>
      <c r="L2267" s="42"/>
      <c r="N2267" s="42"/>
      <c r="O2267" s="42"/>
      <c r="T2267" s="44"/>
      <c r="U2267" s="41"/>
      <c r="X2267" s="140"/>
      <c r="Y2267" s="159"/>
    </row>
    <row r="2268" spans="6:25" s="43" customFormat="1" x14ac:dyDescent="0.25">
      <c r="F2268" s="41"/>
      <c r="G2268" s="41"/>
      <c r="H2268" s="40"/>
      <c r="I2268" s="41"/>
      <c r="J2268" s="41"/>
      <c r="L2268" s="42"/>
      <c r="N2268" s="42"/>
      <c r="O2268" s="42"/>
      <c r="T2268" s="44"/>
      <c r="U2268" s="41"/>
      <c r="X2268" s="140"/>
      <c r="Y2268" s="159"/>
    </row>
    <row r="2269" spans="6:25" s="43" customFormat="1" x14ac:dyDescent="0.25">
      <c r="F2269" s="41"/>
      <c r="G2269" s="41"/>
      <c r="H2269" s="40"/>
      <c r="I2269" s="41"/>
      <c r="J2269" s="41"/>
      <c r="L2269" s="42"/>
      <c r="N2269" s="42"/>
      <c r="O2269" s="42"/>
      <c r="T2269" s="44"/>
      <c r="U2269" s="41"/>
      <c r="X2269" s="140"/>
      <c r="Y2269" s="159"/>
    </row>
    <row r="2270" spans="6:25" s="43" customFormat="1" x14ac:dyDescent="0.25">
      <c r="F2270" s="41"/>
      <c r="G2270" s="41"/>
      <c r="H2270" s="40"/>
      <c r="I2270" s="41"/>
      <c r="J2270" s="41"/>
      <c r="L2270" s="42"/>
      <c r="N2270" s="42"/>
      <c r="O2270" s="42"/>
      <c r="T2270" s="44"/>
      <c r="U2270" s="41"/>
      <c r="X2270" s="140"/>
      <c r="Y2270" s="159"/>
    </row>
    <row r="2271" spans="6:25" s="43" customFormat="1" x14ac:dyDescent="0.25">
      <c r="F2271" s="41"/>
      <c r="G2271" s="41"/>
      <c r="H2271" s="40"/>
      <c r="I2271" s="41"/>
      <c r="J2271" s="41"/>
      <c r="L2271" s="42"/>
      <c r="N2271" s="42"/>
      <c r="O2271" s="42"/>
      <c r="T2271" s="44"/>
      <c r="U2271" s="41"/>
      <c r="X2271" s="140"/>
      <c r="Y2271" s="159"/>
    </row>
    <row r="2272" spans="6:25" s="43" customFormat="1" x14ac:dyDescent="0.25">
      <c r="F2272" s="41"/>
      <c r="G2272" s="41"/>
      <c r="H2272" s="40"/>
      <c r="I2272" s="41"/>
      <c r="J2272" s="41"/>
      <c r="L2272" s="42"/>
      <c r="N2272" s="42"/>
      <c r="O2272" s="42"/>
      <c r="T2272" s="44"/>
      <c r="U2272" s="41"/>
      <c r="X2272" s="140"/>
      <c r="Y2272" s="159"/>
    </row>
    <row r="2273" spans="6:25" s="43" customFormat="1" x14ac:dyDescent="0.25">
      <c r="F2273" s="41"/>
      <c r="G2273" s="41"/>
      <c r="H2273" s="40"/>
      <c r="I2273" s="41"/>
      <c r="J2273" s="41"/>
      <c r="L2273" s="42"/>
      <c r="N2273" s="42"/>
      <c r="O2273" s="42"/>
      <c r="T2273" s="44"/>
      <c r="U2273" s="41"/>
      <c r="X2273" s="140"/>
      <c r="Y2273" s="159"/>
    </row>
    <row r="2274" spans="6:25" s="43" customFormat="1" x14ac:dyDescent="0.25">
      <c r="F2274" s="41"/>
      <c r="G2274" s="41"/>
      <c r="H2274" s="40"/>
      <c r="I2274" s="41"/>
      <c r="J2274" s="41"/>
      <c r="L2274" s="42"/>
      <c r="N2274" s="42"/>
      <c r="O2274" s="42"/>
      <c r="T2274" s="44"/>
      <c r="U2274" s="41"/>
      <c r="X2274" s="140"/>
      <c r="Y2274" s="159"/>
    </row>
    <row r="2275" spans="6:25" s="43" customFormat="1" x14ac:dyDescent="0.25">
      <c r="F2275" s="41"/>
      <c r="G2275" s="41"/>
      <c r="H2275" s="40"/>
      <c r="I2275" s="41"/>
      <c r="J2275" s="41"/>
      <c r="L2275" s="42"/>
      <c r="N2275" s="42"/>
      <c r="O2275" s="42"/>
      <c r="T2275" s="44"/>
      <c r="U2275" s="41"/>
      <c r="X2275" s="140"/>
      <c r="Y2275" s="159"/>
    </row>
    <row r="2276" spans="6:25" s="43" customFormat="1" x14ac:dyDescent="0.25">
      <c r="F2276" s="41"/>
      <c r="G2276" s="41"/>
      <c r="H2276" s="40"/>
      <c r="I2276" s="41"/>
      <c r="J2276" s="41"/>
      <c r="L2276" s="42"/>
      <c r="N2276" s="42"/>
      <c r="O2276" s="42"/>
      <c r="T2276" s="44"/>
      <c r="U2276" s="41"/>
      <c r="X2276" s="140"/>
      <c r="Y2276" s="159"/>
    </row>
    <row r="2277" spans="6:25" s="43" customFormat="1" x14ac:dyDescent="0.25">
      <c r="F2277" s="41"/>
      <c r="G2277" s="41"/>
      <c r="H2277" s="40"/>
      <c r="I2277" s="41"/>
      <c r="J2277" s="41"/>
      <c r="L2277" s="42"/>
      <c r="N2277" s="42"/>
      <c r="O2277" s="42"/>
      <c r="T2277" s="44"/>
      <c r="U2277" s="41"/>
      <c r="X2277" s="140"/>
      <c r="Y2277" s="159"/>
    </row>
    <row r="2278" spans="6:25" s="43" customFormat="1" x14ac:dyDescent="0.25">
      <c r="F2278" s="41"/>
      <c r="G2278" s="41"/>
      <c r="H2278" s="40"/>
      <c r="I2278" s="41"/>
      <c r="J2278" s="41"/>
      <c r="L2278" s="42"/>
      <c r="N2278" s="42"/>
      <c r="O2278" s="42"/>
      <c r="T2278" s="44"/>
      <c r="U2278" s="41"/>
      <c r="X2278" s="140"/>
      <c r="Y2278" s="159"/>
    </row>
    <row r="2279" spans="6:25" s="43" customFormat="1" x14ac:dyDescent="0.25">
      <c r="F2279" s="41"/>
      <c r="G2279" s="41"/>
      <c r="H2279" s="40"/>
      <c r="I2279" s="41"/>
      <c r="J2279" s="41"/>
      <c r="L2279" s="42"/>
      <c r="N2279" s="42"/>
      <c r="O2279" s="42"/>
      <c r="T2279" s="44"/>
      <c r="U2279" s="41"/>
      <c r="X2279" s="140"/>
      <c r="Y2279" s="159"/>
    </row>
    <row r="2280" spans="6:25" s="43" customFormat="1" x14ac:dyDescent="0.25">
      <c r="F2280" s="41"/>
      <c r="G2280" s="41"/>
      <c r="H2280" s="40"/>
      <c r="I2280" s="41"/>
      <c r="J2280" s="41"/>
      <c r="L2280" s="42"/>
      <c r="N2280" s="42"/>
      <c r="O2280" s="42"/>
      <c r="T2280" s="44"/>
      <c r="U2280" s="41"/>
      <c r="X2280" s="140"/>
      <c r="Y2280" s="159"/>
    </row>
    <row r="2281" spans="6:25" s="43" customFormat="1" x14ac:dyDescent="0.25">
      <c r="F2281" s="41"/>
      <c r="G2281" s="41"/>
      <c r="H2281" s="40"/>
      <c r="I2281" s="41"/>
      <c r="J2281" s="41"/>
      <c r="L2281" s="42"/>
      <c r="N2281" s="42"/>
      <c r="O2281" s="42"/>
      <c r="T2281" s="44"/>
      <c r="U2281" s="41"/>
      <c r="X2281" s="140"/>
      <c r="Y2281" s="159"/>
    </row>
    <row r="2282" spans="6:25" s="43" customFormat="1" x14ac:dyDescent="0.25">
      <c r="F2282" s="41"/>
      <c r="G2282" s="41"/>
      <c r="H2282" s="40"/>
      <c r="I2282" s="41"/>
      <c r="J2282" s="41"/>
      <c r="L2282" s="42"/>
      <c r="N2282" s="42"/>
      <c r="O2282" s="42"/>
      <c r="T2282" s="44"/>
      <c r="U2282" s="41"/>
      <c r="X2282" s="140"/>
      <c r="Y2282" s="159"/>
    </row>
    <row r="2283" spans="6:25" s="43" customFormat="1" x14ac:dyDescent="0.25">
      <c r="F2283" s="41"/>
      <c r="G2283" s="41"/>
      <c r="H2283" s="40"/>
      <c r="I2283" s="41"/>
      <c r="J2283" s="41"/>
      <c r="L2283" s="42"/>
      <c r="N2283" s="42"/>
      <c r="O2283" s="42"/>
      <c r="T2283" s="44"/>
      <c r="U2283" s="41"/>
      <c r="X2283" s="140"/>
      <c r="Y2283" s="159"/>
    </row>
    <row r="2284" spans="6:25" s="43" customFormat="1" x14ac:dyDescent="0.25">
      <c r="F2284" s="41"/>
      <c r="G2284" s="41"/>
      <c r="H2284" s="40"/>
      <c r="I2284" s="41"/>
      <c r="J2284" s="41"/>
      <c r="L2284" s="42"/>
      <c r="N2284" s="42"/>
      <c r="O2284" s="42"/>
      <c r="T2284" s="44"/>
      <c r="U2284" s="41"/>
      <c r="X2284" s="140"/>
      <c r="Y2284" s="159"/>
    </row>
    <row r="2285" spans="6:25" s="43" customFormat="1" x14ac:dyDescent="0.25">
      <c r="F2285" s="41"/>
      <c r="G2285" s="41"/>
      <c r="H2285" s="40"/>
      <c r="I2285" s="41"/>
      <c r="J2285" s="41"/>
      <c r="L2285" s="42"/>
      <c r="N2285" s="42"/>
      <c r="O2285" s="42"/>
      <c r="T2285" s="44"/>
      <c r="U2285" s="41"/>
      <c r="X2285" s="140"/>
      <c r="Y2285" s="159"/>
    </row>
    <row r="2286" spans="6:25" s="43" customFormat="1" x14ac:dyDescent="0.25">
      <c r="F2286" s="41"/>
      <c r="G2286" s="41"/>
      <c r="H2286" s="40"/>
      <c r="I2286" s="41"/>
      <c r="J2286" s="41"/>
      <c r="L2286" s="42"/>
      <c r="N2286" s="42"/>
      <c r="O2286" s="42"/>
      <c r="T2286" s="44"/>
      <c r="U2286" s="41"/>
      <c r="X2286" s="140"/>
      <c r="Y2286" s="159"/>
    </row>
    <row r="2287" spans="6:25" s="43" customFormat="1" x14ac:dyDescent="0.25">
      <c r="F2287" s="41"/>
      <c r="G2287" s="41"/>
      <c r="H2287" s="40"/>
      <c r="I2287" s="41"/>
      <c r="J2287" s="41"/>
      <c r="L2287" s="42"/>
      <c r="N2287" s="42"/>
      <c r="O2287" s="42"/>
      <c r="T2287" s="44"/>
      <c r="U2287" s="41"/>
      <c r="X2287" s="140"/>
      <c r="Y2287" s="159"/>
    </row>
    <row r="2288" spans="6:25" s="43" customFormat="1" x14ac:dyDescent="0.25">
      <c r="F2288" s="41"/>
      <c r="G2288" s="41"/>
      <c r="H2288" s="40"/>
      <c r="I2288" s="41"/>
      <c r="J2288" s="41"/>
      <c r="L2288" s="42"/>
      <c r="N2288" s="42"/>
      <c r="O2288" s="42"/>
      <c r="T2288" s="44"/>
      <c r="U2288" s="41"/>
      <c r="X2288" s="140"/>
      <c r="Y2288" s="159"/>
    </row>
    <row r="2289" spans="6:25" s="43" customFormat="1" x14ac:dyDescent="0.25">
      <c r="F2289" s="41"/>
      <c r="G2289" s="41"/>
      <c r="H2289" s="40"/>
      <c r="I2289" s="41"/>
      <c r="J2289" s="41"/>
      <c r="L2289" s="42"/>
      <c r="N2289" s="42"/>
      <c r="O2289" s="42"/>
      <c r="T2289" s="44"/>
      <c r="U2289" s="41"/>
      <c r="X2289" s="140"/>
      <c r="Y2289" s="159"/>
    </row>
    <row r="2290" spans="6:25" s="43" customFormat="1" x14ac:dyDescent="0.25">
      <c r="F2290" s="41"/>
      <c r="G2290" s="41"/>
      <c r="H2290" s="40"/>
      <c r="I2290" s="41"/>
      <c r="J2290" s="41"/>
      <c r="L2290" s="42"/>
      <c r="N2290" s="42"/>
      <c r="O2290" s="42"/>
      <c r="T2290" s="44"/>
      <c r="U2290" s="41"/>
      <c r="X2290" s="140"/>
      <c r="Y2290" s="159"/>
    </row>
    <row r="2291" spans="6:25" s="43" customFormat="1" x14ac:dyDescent="0.25">
      <c r="F2291" s="41"/>
      <c r="G2291" s="41"/>
      <c r="H2291" s="40"/>
      <c r="I2291" s="41"/>
      <c r="J2291" s="41"/>
      <c r="L2291" s="42"/>
      <c r="N2291" s="42"/>
      <c r="O2291" s="42"/>
      <c r="T2291" s="44"/>
      <c r="U2291" s="41"/>
      <c r="X2291" s="140"/>
      <c r="Y2291" s="159"/>
    </row>
    <row r="2292" spans="6:25" s="43" customFormat="1" x14ac:dyDescent="0.25">
      <c r="F2292" s="41"/>
      <c r="G2292" s="41"/>
      <c r="H2292" s="40"/>
      <c r="I2292" s="41"/>
      <c r="J2292" s="41"/>
      <c r="L2292" s="42"/>
      <c r="N2292" s="42"/>
      <c r="O2292" s="42"/>
      <c r="T2292" s="44"/>
      <c r="U2292" s="41"/>
      <c r="X2292" s="140"/>
      <c r="Y2292" s="159"/>
    </row>
    <row r="2293" spans="6:25" s="43" customFormat="1" x14ac:dyDescent="0.25">
      <c r="F2293" s="41"/>
      <c r="G2293" s="41"/>
      <c r="H2293" s="40"/>
      <c r="I2293" s="41"/>
      <c r="J2293" s="41"/>
      <c r="L2293" s="42"/>
      <c r="N2293" s="42"/>
      <c r="O2293" s="42"/>
      <c r="T2293" s="44"/>
      <c r="U2293" s="41"/>
      <c r="X2293" s="140"/>
      <c r="Y2293" s="159"/>
    </row>
    <row r="2294" spans="6:25" s="43" customFormat="1" x14ac:dyDescent="0.25">
      <c r="F2294" s="41"/>
      <c r="G2294" s="41"/>
      <c r="H2294" s="40"/>
      <c r="I2294" s="41"/>
      <c r="J2294" s="41"/>
      <c r="L2294" s="42"/>
      <c r="N2294" s="42"/>
      <c r="O2294" s="42"/>
      <c r="T2294" s="44"/>
      <c r="U2294" s="41"/>
      <c r="X2294" s="140"/>
      <c r="Y2294" s="159"/>
    </row>
    <row r="2295" spans="6:25" s="43" customFormat="1" x14ac:dyDescent="0.25">
      <c r="F2295" s="41"/>
      <c r="G2295" s="41"/>
      <c r="H2295" s="40"/>
      <c r="I2295" s="41"/>
      <c r="J2295" s="41"/>
      <c r="L2295" s="42"/>
      <c r="N2295" s="42"/>
      <c r="O2295" s="42"/>
      <c r="T2295" s="44"/>
      <c r="U2295" s="41"/>
      <c r="X2295" s="140"/>
      <c r="Y2295" s="159"/>
    </row>
    <row r="2296" spans="6:25" s="43" customFormat="1" x14ac:dyDescent="0.25">
      <c r="F2296" s="41"/>
      <c r="G2296" s="41"/>
      <c r="H2296" s="40"/>
      <c r="I2296" s="41"/>
      <c r="J2296" s="41"/>
      <c r="L2296" s="42"/>
      <c r="N2296" s="42"/>
      <c r="O2296" s="42"/>
      <c r="T2296" s="44"/>
      <c r="U2296" s="41"/>
      <c r="X2296" s="140"/>
      <c r="Y2296" s="159"/>
    </row>
    <row r="2297" spans="6:25" s="43" customFormat="1" x14ac:dyDescent="0.25">
      <c r="F2297" s="41"/>
      <c r="G2297" s="41"/>
      <c r="H2297" s="40"/>
      <c r="I2297" s="41"/>
      <c r="J2297" s="41"/>
      <c r="L2297" s="42"/>
      <c r="N2297" s="42"/>
      <c r="O2297" s="42"/>
      <c r="T2297" s="44"/>
      <c r="U2297" s="41"/>
      <c r="X2297" s="140"/>
      <c r="Y2297" s="159"/>
    </row>
    <row r="2298" spans="6:25" s="43" customFormat="1" x14ac:dyDescent="0.25">
      <c r="F2298" s="41"/>
      <c r="G2298" s="41"/>
      <c r="H2298" s="40"/>
      <c r="I2298" s="41"/>
      <c r="J2298" s="41"/>
      <c r="L2298" s="42"/>
      <c r="N2298" s="42"/>
      <c r="O2298" s="42"/>
      <c r="T2298" s="44"/>
      <c r="U2298" s="41"/>
      <c r="X2298" s="140"/>
      <c r="Y2298" s="159"/>
    </row>
    <row r="2299" spans="6:25" s="43" customFormat="1" x14ac:dyDescent="0.25">
      <c r="F2299" s="41"/>
      <c r="G2299" s="41"/>
      <c r="H2299" s="40"/>
      <c r="I2299" s="41"/>
      <c r="J2299" s="41"/>
      <c r="L2299" s="42"/>
      <c r="N2299" s="42"/>
      <c r="O2299" s="42"/>
      <c r="T2299" s="44"/>
      <c r="U2299" s="41"/>
      <c r="X2299" s="140"/>
      <c r="Y2299" s="159"/>
    </row>
    <row r="2300" spans="6:25" s="43" customFormat="1" x14ac:dyDescent="0.25">
      <c r="F2300" s="41"/>
      <c r="G2300" s="41"/>
      <c r="H2300" s="40"/>
      <c r="I2300" s="41"/>
      <c r="J2300" s="41"/>
      <c r="L2300" s="42"/>
      <c r="N2300" s="42"/>
      <c r="O2300" s="42"/>
      <c r="T2300" s="44"/>
      <c r="U2300" s="41"/>
      <c r="X2300" s="140"/>
      <c r="Y2300" s="159"/>
    </row>
    <row r="2301" spans="6:25" s="43" customFormat="1" x14ac:dyDescent="0.25">
      <c r="F2301" s="41"/>
      <c r="G2301" s="41"/>
      <c r="H2301" s="40"/>
      <c r="I2301" s="41"/>
      <c r="J2301" s="41"/>
      <c r="L2301" s="42"/>
      <c r="N2301" s="42"/>
      <c r="O2301" s="42"/>
      <c r="T2301" s="44"/>
      <c r="U2301" s="41"/>
      <c r="X2301" s="140"/>
      <c r="Y2301" s="159"/>
    </row>
    <row r="2302" spans="6:25" s="43" customFormat="1" x14ac:dyDescent="0.25">
      <c r="F2302" s="41"/>
      <c r="G2302" s="41"/>
      <c r="H2302" s="40"/>
      <c r="I2302" s="41"/>
      <c r="J2302" s="41"/>
      <c r="L2302" s="42"/>
      <c r="N2302" s="42"/>
      <c r="O2302" s="42"/>
      <c r="T2302" s="44"/>
      <c r="U2302" s="41"/>
      <c r="X2302" s="140"/>
      <c r="Y2302" s="159"/>
    </row>
    <row r="2303" spans="6:25" s="43" customFormat="1" x14ac:dyDescent="0.25">
      <c r="F2303" s="41"/>
      <c r="G2303" s="41"/>
      <c r="H2303" s="40"/>
      <c r="I2303" s="41"/>
      <c r="J2303" s="41"/>
      <c r="L2303" s="42"/>
      <c r="N2303" s="42"/>
      <c r="O2303" s="42"/>
      <c r="T2303" s="44"/>
      <c r="U2303" s="41"/>
      <c r="X2303" s="140"/>
      <c r="Y2303" s="159"/>
    </row>
    <row r="2304" spans="6:25" s="43" customFormat="1" x14ac:dyDescent="0.25">
      <c r="F2304" s="41"/>
      <c r="G2304" s="41"/>
      <c r="H2304" s="40"/>
      <c r="I2304" s="41"/>
      <c r="J2304" s="41"/>
      <c r="L2304" s="42"/>
      <c r="N2304" s="42"/>
      <c r="O2304" s="42"/>
      <c r="T2304" s="44"/>
      <c r="U2304" s="41"/>
      <c r="X2304" s="140"/>
      <c r="Y2304" s="159"/>
    </row>
    <row r="2305" spans="6:25" s="43" customFormat="1" x14ac:dyDescent="0.25">
      <c r="F2305" s="41"/>
      <c r="G2305" s="41"/>
      <c r="H2305" s="40"/>
      <c r="I2305" s="41"/>
      <c r="J2305" s="41"/>
      <c r="L2305" s="42"/>
      <c r="N2305" s="42"/>
      <c r="O2305" s="42"/>
      <c r="T2305" s="44"/>
      <c r="U2305" s="41"/>
      <c r="X2305" s="140"/>
      <c r="Y2305" s="159"/>
    </row>
    <row r="2306" spans="6:25" s="43" customFormat="1" x14ac:dyDescent="0.25">
      <c r="F2306" s="41"/>
      <c r="G2306" s="41"/>
      <c r="H2306" s="40"/>
      <c r="I2306" s="41"/>
      <c r="J2306" s="41"/>
      <c r="L2306" s="42"/>
      <c r="N2306" s="42"/>
      <c r="O2306" s="42"/>
      <c r="T2306" s="44"/>
      <c r="U2306" s="41"/>
      <c r="X2306" s="140"/>
      <c r="Y2306" s="159"/>
    </row>
    <row r="2307" spans="6:25" s="43" customFormat="1" x14ac:dyDescent="0.25">
      <c r="F2307" s="41"/>
      <c r="G2307" s="41"/>
      <c r="H2307" s="40"/>
      <c r="I2307" s="41"/>
      <c r="J2307" s="41"/>
      <c r="L2307" s="42"/>
      <c r="N2307" s="42"/>
      <c r="O2307" s="42"/>
      <c r="T2307" s="44"/>
      <c r="U2307" s="41"/>
      <c r="X2307" s="140"/>
      <c r="Y2307" s="159"/>
    </row>
    <row r="2308" spans="6:25" s="43" customFormat="1" x14ac:dyDescent="0.25">
      <c r="F2308" s="41"/>
      <c r="G2308" s="41"/>
      <c r="H2308" s="40"/>
      <c r="I2308" s="41"/>
      <c r="J2308" s="41"/>
      <c r="L2308" s="42"/>
      <c r="N2308" s="42"/>
      <c r="O2308" s="42"/>
      <c r="T2308" s="44"/>
      <c r="U2308" s="41"/>
      <c r="X2308" s="140"/>
      <c r="Y2308" s="159"/>
    </row>
    <row r="2309" spans="6:25" s="43" customFormat="1" x14ac:dyDescent="0.25">
      <c r="F2309" s="41"/>
      <c r="G2309" s="41"/>
      <c r="H2309" s="40"/>
      <c r="I2309" s="41"/>
      <c r="J2309" s="41"/>
      <c r="L2309" s="42"/>
      <c r="N2309" s="42"/>
      <c r="O2309" s="42"/>
      <c r="T2309" s="44"/>
      <c r="U2309" s="41"/>
      <c r="X2309" s="140"/>
      <c r="Y2309" s="159"/>
    </row>
    <row r="2310" spans="6:25" s="43" customFormat="1" x14ac:dyDescent="0.25">
      <c r="F2310" s="41"/>
      <c r="G2310" s="41"/>
      <c r="H2310" s="40"/>
      <c r="I2310" s="41"/>
      <c r="J2310" s="41"/>
      <c r="L2310" s="42"/>
      <c r="N2310" s="42"/>
      <c r="O2310" s="42"/>
      <c r="T2310" s="44"/>
      <c r="U2310" s="41"/>
      <c r="X2310" s="140"/>
      <c r="Y2310" s="159"/>
    </row>
    <row r="2311" spans="6:25" s="43" customFormat="1" x14ac:dyDescent="0.25">
      <c r="F2311" s="41"/>
      <c r="G2311" s="41"/>
      <c r="H2311" s="40"/>
      <c r="I2311" s="41"/>
      <c r="J2311" s="41"/>
      <c r="L2311" s="42"/>
      <c r="N2311" s="42"/>
      <c r="O2311" s="42"/>
      <c r="T2311" s="44"/>
      <c r="U2311" s="41"/>
      <c r="X2311" s="140"/>
      <c r="Y2311" s="159"/>
    </row>
    <row r="2312" spans="6:25" s="43" customFormat="1" x14ac:dyDescent="0.25">
      <c r="F2312" s="41"/>
      <c r="G2312" s="41"/>
      <c r="H2312" s="40"/>
      <c r="I2312" s="41"/>
      <c r="J2312" s="41"/>
      <c r="L2312" s="42"/>
      <c r="N2312" s="42"/>
      <c r="O2312" s="42"/>
      <c r="T2312" s="44"/>
      <c r="U2312" s="41"/>
      <c r="X2312" s="140"/>
      <c r="Y2312" s="159"/>
    </row>
    <row r="2313" spans="6:25" s="43" customFormat="1" x14ac:dyDescent="0.25">
      <c r="F2313" s="41"/>
      <c r="G2313" s="41"/>
      <c r="H2313" s="40"/>
      <c r="I2313" s="41"/>
      <c r="J2313" s="41"/>
      <c r="L2313" s="42"/>
      <c r="N2313" s="42"/>
      <c r="O2313" s="42"/>
      <c r="T2313" s="44"/>
      <c r="U2313" s="41"/>
      <c r="X2313" s="140"/>
      <c r="Y2313" s="159"/>
    </row>
    <row r="2314" spans="6:25" s="43" customFormat="1" x14ac:dyDescent="0.25">
      <c r="F2314" s="41"/>
      <c r="G2314" s="41"/>
      <c r="H2314" s="40"/>
      <c r="I2314" s="41"/>
      <c r="J2314" s="41"/>
      <c r="L2314" s="42"/>
      <c r="N2314" s="42"/>
      <c r="O2314" s="42"/>
      <c r="T2314" s="44"/>
      <c r="U2314" s="41"/>
      <c r="X2314" s="140"/>
      <c r="Y2314" s="159"/>
    </row>
    <row r="2315" spans="6:25" s="43" customFormat="1" x14ac:dyDescent="0.25">
      <c r="F2315" s="41"/>
      <c r="G2315" s="41"/>
      <c r="H2315" s="40"/>
      <c r="I2315" s="41"/>
      <c r="J2315" s="41"/>
      <c r="L2315" s="42"/>
      <c r="N2315" s="42"/>
      <c r="O2315" s="42"/>
      <c r="T2315" s="44"/>
      <c r="U2315" s="41"/>
      <c r="X2315" s="140"/>
      <c r="Y2315" s="159"/>
    </row>
    <row r="2316" spans="6:25" s="43" customFormat="1" x14ac:dyDescent="0.25">
      <c r="F2316" s="41"/>
      <c r="G2316" s="41"/>
      <c r="H2316" s="40"/>
      <c r="I2316" s="41"/>
      <c r="J2316" s="41"/>
      <c r="L2316" s="42"/>
      <c r="N2316" s="42"/>
      <c r="O2316" s="42"/>
      <c r="T2316" s="44"/>
      <c r="U2316" s="41"/>
      <c r="X2316" s="140"/>
      <c r="Y2316" s="159"/>
    </row>
    <row r="2317" spans="6:25" s="43" customFormat="1" x14ac:dyDescent="0.25">
      <c r="F2317" s="41"/>
      <c r="G2317" s="41"/>
      <c r="H2317" s="40"/>
      <c r="I2317" s="41"/>
      <c r="J2317" s="41"/>
      <c r="L2317" s="42"/>
      <c r="N2317" s="42"/>
      <c r="O2317" s="42"/>
      <c r="T2317" s="44"/>
      <c r="U2317" s="41"/>
      <c r="X2317" s="140"/>
      <c r="Y2317" s="159"/>
    </row>
    <row r="2318" spans="6:25" s="43" customFormat="1" x14ac:dyDescent="0.25">
      <c r="F2318" s="41"/>
      <c r="G2318" s="41"/>
      <c r="H2318" s="40"/>
      <c r="I2318" s="41"/>
      <c r="J2318" s="41"/>
      <c r="L2318" s="42"/>
      <c r="N2318" s="42"/>
      <c r="O2318" s="42"/>
      <c r="T2318" s="44"/>
      <c r="U2318" s="41"/>
      <c r="X2318" s="140"/>
      <c r="Y2318" s="159"/>
    </row>
    <row r="2319" spans="6:25" s="43" customFormat="1" x14ac:dyDescent="0.25">
      <c r="F2319" s="41"/>
      <c r="G2319" s="41"/>
      <c r="H2319" s="40"/>
      <c r="I2319" s="41"/>
      <c r="J2319" s="41"/>
      <c r="L2319" s="42"/>
      <c r="N2319" s="42"/>
      <c r="O2319" s="42"/>
      <c r="T2319" s="44"/>
      <c r="U2319" s="41"/>
      <c r="X2319" s="140"/>
      <c r="Y2319" s="159"/>
    </row>
    <row r="2320" spans="6:25" s="43" customFormat="1" x14ac:dyDescent="0.25">
      <c r="F2320" s="41"/>
      <c r="G2320" s="41"/>
      <c r="H2320" s="40"/>
      <c r="I2320" s="41"/>
      <c r="J2320" s="41"/>
      <c r="L2320" s="42"/>
      <c r="N2320" s="42"/>
      <c r="O2320" s="42"/>
      <c r="T2320" s="44"/>
      <c r="U2320" s="41"/>
      <c r="X2320" s="140"/>
      <c r="Y2320" s="159"/>
    </row>
    <row r="2321" spans="6:25" s="43" customFormat="1" x14ac:dyDescent="0.25">
      <c r="F2321" s="41"/>
      <c r="G2321" s="41"/>
      <c r="H2321" s="40"/>
      <c r="I2321" s="41"/>
      <c r="J2321" s="41"/>
      <c r="L2321" s="42"/>
      <c r="N2321" s="42"/>
      <c r="O2321" s="42"/>
      <c r="T2321" s="44"/>
      <c r="U2321" s="41"/>
      <c r="X2321" s="140"/>
      <c r="Y2321" s="159"/>
    </row>
    <row r="2322" spans="6:25" s="43" customFormat="1" x14ac:dyDescent="0.25">
      <c r="F2322" s="41"/>
      <c r="G2322" s="41"/>
      <c r="H2322" s="40"/>
      <c r="I2322" s="41"/>
      <c r="J2322" s="41"/>
      <c r="L2322" s="42"/>
      <c r="N2322" s="42"/>
      <c r="O2322" s="42"/>
      <c r="T2322" s="44"/>
      <c r="U2322" s="41"/>
      <c r="X2322" s="140"/>
      <c r="Y2322" s="159"/>
    </row>
    <row r="2323" spans="6:25" s="43" customFormat="1" x14ac:dyDescent="0.25">
      <c r="F2323" s="41"/>
      <c r="G2323" s="41"/>
      <c r="H2323" s="40"/>
      <c r="I2323" s="41"/>
      <c r="J2323" s="41"/>
      <c r="L2323" s="42"/>
      <c r="N2323" s="42"/>
      <c r="O2323" s="42"/>
      <c r="T2323" s="44"/>
      <c r="U2323" s="41"/>
      <c r="X2323" s="140"/>
      <c r="Y2323" s="159"/>
    </row>
    <row r="2324" spans="6:25" s="43" customFormat="1" x14ac:dyDescent="0.25">
      <c r="F2324" s="41"/>
      <c r="G2324" s="41"/>
      <c r="H2324" s="40"/>
      <c r="I2324" s="41"/>
      <c r="J2324" s="41"/>
      <c r="L2324" s="42"/>
      <c r="N2324" s="42"/>
      <c r="O2324" s="42"/>
      <c r="T2324" s="44"/>
      <c r="U2324" s="41"/>
      <c r="X2324" s="140"/>
      <c r="Y2324" s="159"/>
    </row>
    <row r="2325" spans="6:25" s="43" customFormat="1" x14ac:dyDescent="0.25">
      <c r="F2325" s="41"/>
      <c r="G2325" s="41"/>
      <c r="H2325" s="40"/>
      <c r="I2325" s="41"/>
      <c r="J2325" s="41"/>
      <c r="L2325" s="42"/>
      <c r="N2325" s="42"/>
      <c r="O2325" s="42"/>
      <c r="T2325" s="44"/>
      <c r="U2325" s="41"/>
      <c r="X2325" s="140"/>
      <c r="Y2325" s="159"/>
    </row>
    <row r="2326" spans="6:25" s="43" customFormat="1" x14ac:dyDescent="0.25">
      <c r="F2326" s="41"/>
      <c r="G2326" s="41"/>
      <c r="H2326" s="40"/>
      <c r="I2326" s="41"/>
      <c r="J2326" s="41"/>
      <c r="L2326" s="42"/>
      <c r="N2326" s="42"/>
      <c r="O2326" s="42"/>
      <c r="T2326" s="44"/>
      <c r="U2326" s="41"/>
      <c r="X2326" s="140"/>
      <c r="Y2326" s="159"/>
    </row>
    <row r="2327" spans="6:25" s="43" customFormat="1" x14ac:dyDescent="0.25">
      <c r="F2327" s="41"/>
      <c r="G2327" s="41"/>
      <c r="H2327" s="40"/>
      <c r="I2327" s="41"/>
      <c r="J2327" s="41"/>
      <c r="L2327" s="42"/>
      <c r="N2327" s="42"/>
      <c r="O2327" s="42"/>
      <c r="T2327" s="44"/>
      <c r="U2327" s="41"/>
      <c r="X2327" s="140"/>
      <c r="Y2327" s="159"/>
    </row>
    <row r="2328" spans="6:25" s="43" customFormat="1" x14ac:dyDescent="0.25">
      <c r="F2328" s="41"/>
      <c r="G2328" s="41"/>
      <c r="H2328" s="40"/>
      <c r="I2328" s="41"/>
      <c r="J2328" s="41"/>
      <c r="L2328" s="42"/>
      <c r="N2328" s="42"/>
      <c r="O2328" s="42"/>
      <c r="T2328" s="44"/>
      <c r="U2328" s="41"/>
      <c r="X2328" s="140"/>
      <c r="Y2328" s="159"/>
    </row>
    <row r="2329" spans="6:25" s="43" customFormat="1" x14ac:dyDescent="0.25">
      <c r="F2329" s="41"/>
      <c r="G2329" s="41"/>
      <c r="H2329" s="40"/>
      <c r="I2329" s="41"/>
      <c r="J2329" s="41"/>
      <c r="L2329" s="42"/>
      <c r="N2329" s="42"/>
      <c r="O2329" s="42"/>
      <c r="T2329" s="44"/>
      <c r="U2329" s="41"/>
      <c r="X2329" s="140"/>
      <c r="Y2329" s="159"/>
    </row>
    <row r="2330" spans="6:25" s="43" customFormat="1" x14ac:dyDescent="0.25">
      <c r="F2330" s="41"/>
      <c r="G2330" s="41"/>
      <c r="H2330" s="40"/>
      <c r="I2330" s="41"/>
      <c r="J2330" s="41"/>
      <c r="L2330" s="42"/>
      <c r="N2330" s="42"/>
      <c r="O2330" s="42"/>
      <c r="T2330" s="44"/>
      <c r="U2330" s="41"/>
      <c r="X2330" s="140"/>
      <c r="Y2330" s="159"/>
    </row>
    <row r="2331" spans="6:25" s="43" customFormat="1" x14ac:dyDescent="0.25">
      <c r="F2331" s="41"/>
      <c r="G2331" s="41"/>
      <c r="H2331" s="40"/>
      <c r="I2331" s="41"/>
      <c r="J2331" s="41"/>
      <c r="L2331" s="42"/>
      <c r="N2331" s="42"/>
      <c r="O2331" s="42"/>
      <c r="T2331" s="44"/>
      <c r="U2331" s="41"/>
      <c r="X2331" s="140"/>
      <c r="Y2331" s="159"/>
    </row>
    <row r="2332" spans="6:25" s="43" customFormat="1" x14ac:dyDescent="0.25">
      <c r="F2332" s="41"/>
      <c r="G2332" s="41"/>
      <c r="H2332" s="40"/>
      <c r="I2332" s="41"/>
      <c r="J2332" s="41"/>
      <c r="L2332" s="42"/>
      <c r="N2332" s="42"/>
      <c r="O2332" s="42"/>
      <c r="T2332" s="44"/>
      <c r="U2332" s="41"/>
      <c r="X2332" s="140"/>
      <c r="Y2332" s="159"/>
    </row>
    <row r="2333" spans="6:25" s="43" customFormat="1" x14ac:dyDescent="0.25">
      <c r="F2333" s="41"/>
      <c r="G2333" s="41"/>
      <c r="H2333" s="40"/>
      <c r="I2333" s="41"/>
      <c r="J2333" s="41"/>
      <c r="L2333" s="42"/>
      <c r="N2333" s="42"/>
      <c r="O2333" s="42"/>
      <c r="T2333" s="44"/>
      <c r="U2333" s="41"/>
      <c r="X2333" s="140"/>
      <c r="Y2333" s="159"/>
    </row>
    <row r="2334" spans="6:25" s="43" customFormat="1" x14ac:dyDescent="0.25">
      <c r="F2334" s="41"/>
      <c r="G2334" s="41"/>
      <c r="H2334" s="40"/>
      <c r="I2334" s="41"/>
      <c r="J2334" s="41"/>
      <c r="L2334" s="42"/>
      <c r="N2334" s="42"/>
      <c r="O2334" s="42"/>
      <c r="T2334" s="44"/>
      <c r="U2334" s="41"/>
      <c r="X2334" s="140"/>
      <c r="Y2334" s="159"/>
    </row>
    <row r="2335" spans="6:25" s="43" customFormat="1" x14ac:dyDescent="0.25">
      <c r="F2335" s="41"/>
      <c r="G2335" s="41"/>
      <c r="H2335" s="40"/>
      <c r="I2335" s="41"/>
      <c r="J2335" s="41"/>
      <c r="L2335" s="42"/>
      <c r="N2335" s="42"/>
      <c r="O2335" s="42"/>
      <c r="T2335" s="44"/>
      <c r="U2335" s="41"/>
      <c r="X2335" s="140"/>
      <c r="Y2335" s="159"/>
    </row>
    <row r="2336" spans="6:25" s="43" customFormat="1" x14ac:dyDescent="0.25">
      <c r="F2336" s="41"/>
      <c r="G2336" s="41"/>
      <c r="H2336" s="40"/>
      <c r="I2336" s="41"/>
      <c r="J2336" s="41"/>
      <c r="L2336" s="42"/>
      <c r="N2336" s="42"/>
      <c r="O2336" s="42"/>
      <c r="T2336" s="44"/>
      <c r="U2336" s="41"/>
      <c r="X2336" s="140"/>
      <c r="Y2336" s="159"/>
    </row>
    <row r="2337" spans="6:25" s="43" customFormat="1" x14ac:dyDescent="0.25">
      <c r="F2337" s="41"/>
      <c r="G2337" s="41"/>
      <c r="H2337" s="40"/>
      <c r="I2337" s="41"/>
      <c r="J2337" s="41"/>
      <c r="L2337" s="42"/>
      <c r="N2337" s="42"/>
      <c r="O2337" s="42"/>
      <c r="T2337" s="44"/>
      <c r="U2337" s="41"/>
      <c r="X2337" s="140"/>
      <c r="Y2337" s="159"/>
    </row>
    <row r="2338" spans="6:25" s="43" customFormat="1" x14ac:dyDescent="0.25">
      <c r="F2338" s="41"/>
      <c r="G2338" s="41"/>
      <c r="H2338" s="40"/>
      <c r="I2338" s="41"/>
      <c r="J2338" s="41"/>
      <c r="L2338" s="42"/>
      <c r="N2338" s="42"/>
      <c r="O2338" s="42"/>
      <c r="T2338" s="44"/>
      <c r="U2338" s="41"/>
      <c r="X2338" s="140"/>
      <c r="Y2338" s="159"/>
    </row>
    <row r="2339" spans="6:25" s="43" customFormat="1" x14ac:dyDescent="0.25">
      <c r="F2339" s="41"/>
      <c r="G2339" s="41"/>
      <c r="H2339" s="40"/>
      <c r="I2339" s="41"/>
      <c r="J2339" s="41"/>
      <c r="L2339" s="42"/>
      <c r="N2339" s="42"/>
      <c r="O2339" s="42"/>
      <c r="T2339" s="44"/>
      <c r="U2339" s="41"/>
      <c r="X2339" s="140"/>
      <c r="Y2339" s="159"/>
    </row>
    <row r="2340" spans="6:25" s="43" customFormat="1" x14ac:dyDescent="0.25">
      <c r="F2340" s="41"/>
      <c r="G2340" s="41"/>
      <c r="H2340" s="40"/>
      <c r="I2340" s="41"/>
      <c r="J2340" s="41"/>
      <c r="L2340" s="42"/>
      <c r="N2340" s="42"/>
      <c r="O2340" s="42"/>
      <c r="T2340" s="44"/>
      <c r="U2340" s="41"/>
      <c r="X2340" s="140"/>
      <c r="Y2340" s="159"/>
    </row>
    <row r="2341" spans="6:25" s="43" customFormat="1" x14ac:dyDescent="0.25">
      <c r="F2341" s="41"/>
      <c r="G2341" s="41"/>
      <c r="H2341" s="40"/>
      <c r="I2341" s="41"/>
      <c r="J2341" s="41"/>
      <c r="L2341" s="42"/>
      <c r="N2341" s="42"/>
      <c r="O2341" s="42"/>
      <c r="T2341" s="44"/>
      <c r="U2341" s="41"/>
      <c r="X2341" s="140"/>
      <c r="Y2341" s="159"/>
    </row>
    <row r="2342" spans="6:25" s="43" customFormat="1" x14ac:dyDescent="0.25">
      <c r="F2342" s="41"/>
      <c r="G2342" s="41"/>
      <c r="H2342" s="40"/>
      <c r="I2342" s="41"/>
      <c r="J2342" s="41"/>
      <c r="L2342" s="42"/>
      <c r="N2342" s="42"/>
      <c r="O2342" s="42"/>
      <c r="T2342" s="44"/>
      <c r="U2342" s="41"/>
      <c r="X2342" s="140"/>
      <c r="Y2342" s="159"/>
    </row>
    <row r="2343" spans="6:25" s="43" customFormat="1" x14ac:dyDescent="0.25">
      <c r="F2343" s="41"/>
      <c r="G2343" s="41"/>
      <c r="H2343" s="40"/>
      <c r="I2343" s="41"/>
      <c r="J2343" s="41"/>
      <c r="L2343" s="42"/>
      <c r="N2343" s="42"/>
      <c r="O2343" s="42"/>
      <c r="T2343" s="44"/>
      <c r="U2343" s="41"/>
      <c r="X2343" s="140"/>
      <c r="Y2343" s="159"/>
    </row>
    <row r="2344" spans="6:25" s="43" customFormat="1" x14ac:dyDescent="0.25">
      <c r="F2344" s="41"/>
      <c r="G2344" s="41"/>
      <c r="H2344" s="40"/>
      <c r="I2344" s="41"/>
      <c r="J2344" s="41"/>
      <c r="L2344" s="42"/>
      <c r="N2344" s="42"/>
      <c r="O2344" s="42"/>
      <c r="T2344" s="44"/>
      <c r="U2344" s="41"/>
      <c r="X2344" s="140"/>
      <c r="Y2344" s="159"/>
    </row>
    <row r="2345" spans="6:25" s="43" customFormat="1" x14ac:dyDescent="0.25">
      <c r="F2345" s="41"/>
      <c r="G2345" s="41"/>
      <c r="H2345" s="40"/>
      <c r="I2345" s="41"/>
      <c r="J2345" s="41"/>
      <c r="L2345" s="42"/>
      <c r="N2345" s="42"/>
      <c r="O2345" s="42"/>
      <c r="T2345" s="44"/>
      <c r="U2345" s="41"/>
      <c r="X2345" s="140"/>
      <c r="Y2345" s="159"/>
    </row>
    <row r="2346" spans="6:25" s="43" customFormat="1" x14ac:dyDescent="0.25">
      <c r="F2346" s="41"/>
      <c r="G2346" s="41"/>
      <c r="H2346" s="40"/>
      <c r="I2346" s="41"/>
      <c r="J2346" s="41"/>
      <c r="L2346" s="42"/>
      <c r="N2346" s="42"/>
      <c r="O2346" s="42"/>
      <c r="T2346" s="44"/>
      <c r="U2346" s="41"/>
      <c r="X2346" s="140"/>
      <c r="Y2346" s="159"/>
    </row>
    <row r="2347" spans="6:25" s="43" customFormat="1" x14ac:dyDescent="0.25">
      <c r="F2347" s="41"/>
      <c r="G2347" s="41"/>
      <c r="H2347" s="40"/>
      <c r="I2347" s="41"/>
      <c r="J2347" s="41"/>
      <c r="L2347" s="42"/>
      <c r="N2347" s="42"/>
      <c r="O2347" s="42"/>
      <c r="T2347" s="44"/>
      <c r="U2347" s="41"/>
      <c r="X2347" s="140"/>
      <c r="Y2347" s="159"/>
    </row>
    <row r="2348" spans="6:25" s="43" customFormat="1" x14ac:dyDescent="0.25">
      <c r="F2348" s="41"/>
      <c r="G2348" s="41"/>
      <c r="H2348" s="40"/>
      <c r="I2348" s="41"/>
      <c r="J2348" s="41"/>
      <c r="L2348" s="42"/>
      <c r="N2348" s="42"/>
      <c r="O2348" s="42"/>
      <c r="T2348" s="44"/>
      <c r="U2348" s="41"/>
      <c r="X2348" s="140"/>
      <c r="Y2348" s="159"/>
    </row>
    <row r="2349" spans="6:25" s="43" customFormat="1" x14ac:dyDescent="0.25">
      <c r="F2349" s="41"/>
      <c r="G2349" s="41"/>
      <c r="H2349" s="40"/>
      <c r="I2349" s="41"/>
      <c r="J2349" s="41"/>
      <c r="L2349" s="42"/>
      <c r="N2349" s="42"/>
      <c r="O2349" s="42"/>
      <c r="T2349" s="44"/>
      <c r="U2349" s="41"/>
      <c r="X2349" s="140"/>
      <c r="Y2349" s="159"/>
    </row>
    <row r="2350" spans="6:25" s="43" customFormat="1" x14ac:dyDescent="0.25">
      <c r="F2350" s="41"/>
      <c r="G2350" s="41"/>
      <c r="H2350" s="40"/>
      <c r="I2350" s="41"/>
      <c r="J2350" s="41"/>
      <c r="L2350" s="42"/>
      <c r="N2350" s="42"/>
      <c r="O2350" s="42"/>
      <c r="T2350" s="44"/>
      <c r="U2350" s="41"/>
      <c r="X2350" s="140"/>
      <c r="Y2350" s="159"/>
    </row>
    <row r="2351" spans="6:25" s="43" customFormat="1" x14ac:dyDescent="0.25">
      <c r="F2351" s="41"/>
      <c r="G2351" s="41"/>
      <c r="H2351" s="40"/>
      <c r="I2351" s="41"/>
      <c r="J2351" s="41"/>
      <c r="L2351" s="42"/>
      <c r="N2351" s="42"/>
      <c r="O2351" s="42"/>
      <c r="T2351" s="44"/>
      <c r="U2351" s="41"/>
      <c r="X2351" s="140"/>
      <c r="Y2351" s="159"/>
    </row>
    <row r="2352" spans="6:25" s="43" customFormat="1" x14ac:dyDescent="0.25">
      <c r="F2352" s="41"/>
      <c r="G2352" s="41"/>
      <c r="H2352" s="40"/>
      <c r="I2352" s="41"/>
      <c r="J2352" s="41"/>
      <c r="L2352" s="42"/>
      <c r="N2352" s="42"/>
      <c r="O2352" s="42"/>
      <c r="T2352" s="44"/>
      <c r="U2352" s="41"/>
      <c r="X2352" s="140"/>
      <c r="Y2352" s="159"/>
    </row>
    <row r="2353" spans="6:25" s="43" customFormat="1" x14ac:dyDescent="0.25">
      <c r="F2353" s="41"/>
      <c r="G2353" s="41"/>
      <c r="H2353" s="40"/>
      <c r="I2353" s="41"/>
      <c r="J2353" s="41"/>
      <c r="L2353" s="42"/>
      <c r="N2353" s="42"/>
      <c r="O2353" s="42"/>
      <c r="T2353" s="44"/>
      <c r="U2353" s="41"/>
      <c r="X2353" s="140"/>
      <c r="Y2353" s="159"/>
    </row>
    <row r="2354" spans="6:25" s="43" customFormat="1" x14ac:dyDescent="0.25">
      <c r="F2354" s="41"/>
      <c r="G2354" s="41"/>
      <c r="H2354" s="40"/>
      <c r="I2354" s="41"/>
      <c r="J2354" s="41"/>
      <c r="L2354" s="42"/>
      <c r="N2354" s="42"/>
      <c r="O2354" s="42"/>
      <c r="T2354" s="44"/>
      <c r="U2354" s="41"/>
      <c r="X2354" s="140"/>
      <c r="Y2354" s="159"/>
    </row>
    <row r="2355" spans="6:25" s="43" customFormat="1" x14ac:dyDescent="0.25">
      <c r="F2355" s="41"/>
      <c r="G2355" s="41"/>
      <c r="H2355" s="40"/>
      <c r="I2355" s="41"/>
      <c r="J2355" s="41"/>
      <c r="L2355" s="42"/>
      <c r="N2355" s="42"/>
      <c r="O2355" s="42"/>
      <c r="T2355" s="44"/>
      <c r="U2355" s="41"/>
      <c r="X2355" s="140"/>
      <c r="Y2355" s="159"/>
    </row>
    <row r="2356" spans="6:25" s="43" customFormat="1" x14ac:dyDescent="0.25">
      <c r="F2356" s="41"/>
      <c r="G2356" s="41"/>
      <c r="H2356" s="40"/>
      <c r="I2356" s="41"/>
      <c r="J2356" s="41"/>
      <c r="L2356" s="42"/>
      <c r="N2356" s="42"/>
      <c r="O2356" s="42"/>
      <c r="T2356" s="44"/>
      <c r="U2356" s="41"/>
      <c r="X2356" s="140"/>
      <c r="Y2356" s="159"/>
    </row>
    <row r="2357" spans="6:25" s="43" customFormat="1" x14ac:dyDescent="0.25">
      <c r="F2357" s="41"/>
      <c r="G2357" s="41"/>
      <c r="H2357" s="40"/>
      <c r="I2357" s="41"/>
      <c r="J2357" s="41"/>
      <c r="L2357" s="42"/>
      <c r="N2357" s="42"/>
      <c r="O2357" s="42"/>
      <c r="T2357" s="44"/>
      <c r="U2357" s="41"/>
      <c r="X2357" s="140"/>
      <c r="Y2357" s="159"/>
    </row>
    <row r="2358" spans="6:25" s="43" customFormat="1" x14ac:dyDescent="0.25">
      <c r="F2358" s="41"/>
      <c r="G2358" s="41"/>
      <c r="H2358" s="40"/>
      <c r="I2358" s="41"/>
      <c r="J2358" s="41"/>
      <c r="L2358" s="42"/>
      <c r="N2358" s="42"/>
      <c r="O2358" s="42"/>
      <c r="T2358" s="44"/>
      <c r="U2358" s="41"/>
      <c r="X2358" s="140"/>
      <c r="Y2358" s="159"/>
    </row>
    <row r="2359" spans="6:25" s="43" customFormat="1" x14ac:dyDescent="0.25">
      <c r="F2359" s="41"/>
      <c r="G2359" s="41"/>
      <c r="H2359" s="40"/>
      <c r="I2359" s="41"/>
      <c r="J2359" s="41"/>
      <c r="L2359" s="42"/>
      <c r="N2359" s="42"/>
      <c r="O2359" s="42"/>
      <c r="T2359" s="44"/>
      <c r="U2359" s="41"/>
      <c r="X2359" s="140"/>
      <c r="Y2359" s="159"/>
    </row>
    <row r="2360" spans="6:25" s="43" customFormat="1" x14ac:dyDescent="0.25">
      <c r="F2360" s="41"/>
      <c r="G2360" s="41"/>
      <c r="H2360" s="40"/>
      <c r="I2360" s="41"/>
      <c r="J2360" s="41"/>
      <c r="L2360" s="42"/>
      <c r="N2360" s="42"/>
      <c r="O2360" s="42"/>
      <c r="T2360" s="44"/>
      <c r="U2360" s="41"/>
      <c r="X2360" s="140"/>
      <c r="Y2360" s="159"/>
    </row>
    <row r="2361" spans="6:25" s="43" customFormat="1" x14ac:dyDescent="0.25">
      <c r="F2361" s="41"/>
      <c r="G2361" s="41"/>
      <c r="H2361" s="40"/>
      <c r="I2361" s="41"/>
      <c r="J2361" s="41"/>
      <c r="L2361" s="42"/>
      <c r="N2361" s="42"/>
      <c r="O2361" s="42"/>
      <c r="T2361" s="44"/>
      <c r="U2361" s="41"/>
      <c r="X2361" s="140"/>
      <c r="Y2361" s="159"/>
    </row>
    <row r="2362" spans="6:25" s="43" customFormat="1" x14ac:dyDescent="0.25">
      <c r="F2362" s="41"/>
      <c r="G2362" s="41"/>
      <c r="H2362" s="40"/>
      <c r="I2362" s="41"/>
      <c r="J2362" s="41"/>
      <c r="L2362" s="42"/>
      <c r="N2362" s="42"/>
      <c r="O2362" s="42"/>
      <c r="T2362" s="44"/>
      <c r="U2362" s="41"/>
      <c r="X2362" s="140"/>
      <c r="Y2362" s="159"/>
    </row>
    <row r="2363" spans="6:25" s="43" customFormat="1" x14ac:dyDescent="0.25">
      <c r="F2363" s="41"/>
      <c r="G2363" s="41"/>
      <c r="H2363" s="40"/>
      <c r="I2363" s="41"/>
      <c r="J2363" s="41"/>
      <c r="L2363" s="42"/>
      <c r="N2363" s="42"/>
      <c r="O2363" s="42"/>
      <c r="T2363" s="44"/>
      <c r="U2363" s="41"/>
      <c r="X2363" s="140"/>
      <c r="Y2363" s="159"/>
    </row>
    <row r="2364" spans="6:25" s="43" customFormat="1" x14ac:dyDescent="0.25">
      <c r="F2364" s="41"/>
      <c r="G2364" s="41"/>
      <c r="H2364" s="40"/>
      <c r="I2364" s="41"/>
      <c r="J2364" s="41"/>
      <c r="L2364" s="42"/>
      <c r="N2364" s="42"/>
      <c r="O2364" s="42"/>
      <c r="T2364" s="44"/>
      <c r="U2364" s="41"/>
      <c r="X2364" s="140"/>
      <c r="Y2364" s="159"/>
    </row>
    <row r="2365" spans="6:25" s="43" customFormat="1" x14ac:dyDescent="0.25">
      <c r="F2365" s="41"/>
      <c r="G2365" s="41"/>
      <c r="H2365" s="40"/>
      <c r="I2365" s="41"/>
      <c r="J2365" s="41"/>
      <c r="L2365" s="42"/>
      <c r="N2365" s="42"/>
      <c r="O2365" s="42"/>
      <c r="T2365" s="44"/>
      <c r="U2365" s="41"/>
      <c r="X2365" s="140"/>
      <c r="Y2365" s="159"/>
    </row>
    <row r="2366" spans="6:25" s="43" customFormat="1" x14ac:dyDescent="0.25">
      <c r="F2366" s="41"/>
      <c r="G2366" s="41"/>
      <c r="H2366" s="40"/>
      <c r="I2366" s="41"/>
      <c r="J2366" s="41"/>
      <c r="L2366" s="42"/>
      <c r="N2366" s="42"/>
      <c r="O2366" s="42"/>
      <c r="T2366" s="44"/>
      <c r="U2366" s="41"/>
      <c r="X2366" s="140"/>
      <c r="Y2366" s="159"/>
    </row>
    <row r="2367" spans="6:25" s="43" customFormat="1" x14ac:dyDescent="0.25">
      <c r="F2367" s="41"/>
      <c r="G2367" s="41"/>
      <c r="H2367" s="40"/>
      <c r="I2367" s="41"/>
      <c r="J2367" s="41"/>
      <c r="L2367" s="42"/>
      <c r="N2367" s="42"/>
      <c r="O2367" s="42"/>
      <c r="T2367" s="44"/>
      <c r="U2367" s="41"/>
      <c r="X2367" s="140"/>
      <c r="Y2367" s="159"/>
    </row>
    <row r="2368" spans="6:25" s="43" customFormat="1" x14ac:dyDescent="0.25">
      <c r="F2368" s="41"/>
      <c r="G2368" s="41"/>
      <c r="H2368" s="40"/>
      <c r="I2368" s="41"/>
      <c r="J2368" s="41"/>
      <c r="L2368" s="42"/>
      <c r="N2368" s="42"/>
      <c r="O2368" s="42"/>
      <c r="T2368" s="44"/>
      <c r="U2368" s="41"/>
      <c r="X2368" s="140"/>
      <c r="Y2368" s="159"/>
    </row>
    <row r="2369" spans="6:25" s="43" customFormat="1" x14ac:dyDescent="0.25">
      <c r="F2369" s="41"/>
      <c r="G2369" s="41"/>
      <c r="H2369" s="40"/>
      <c r="I2369" s="41"/>
      <c r="J2369" s="41"/>
      <c r="L2369" s="42"/>
      <c r="N2369" s="42"/>
      <c r="O2369" s="42"/>
      <c r="T2369" s="44"/>
      <c r="U2369" s="41"/>
      <c r="X2369" s="140"/>
      <c r="Y2369" s="159"/>
    </row>
    <row r="2370" spans="6:25" s="43" customFormat="1" x14ac:dyDescent="0.25">
      <c r="F2370" s="41"/>
      <c r="G2370" s="41"/>
      <c r="H2370" s="40"/>
      <c r="I2370" s="41"/>
      <c r="J2370" s="41"/>
      <c r="L2370" s="42"/>
      <c r="N2370" s="42"/>
      <c r="O2370" s="42"/>
      <c r="T2370" s="44"/>
      <c r="U2370" s="41"/>
      <c r="X2370" s="140"/>
      <c r="Y2370" s="159"/>
    </row>
    <row r="2371" spans="6:25" s="43" customFormat="1" x14ac:dyDescent="0.25">
      <c r="F2371" s="41"/>
      <c r="G2371" s="41"/>
      <c r="H2371" s="40"/>
      <c r="I2371" s="41"/>
      <c r="J2371" s="41"/>
      <c r="L2371" s="42"/>
      <c r="N2371" s="42"/>
      <c r="O2371" s="42"/>
      <c r="T2371" s="44"/>
      <c r="U2371" s="41"/>
      <c r="X2371" s="140"/>
      <c r="Y2371" s="159"/>
    </row>
    <row r="2372" spans="6:25" s="43" customFormat="1" x14ac:dyDescent="0.25">
      <c r="F2372" s="41"/>
      <c r="G2372" s="41"/>
      <c r="H2372" s="40"/>
      <c r="I2372" s="41"/>
      <c r="J2372" s="41"/>
      <c r="L2372" s="42"/>
      <c r="N2372" s="42"/>
      <c r="O2372" s="42"/>
      <c r="T2372" s="44"/>
      <c r="U2372" s="41"/>
      <c r="X2372" s="140"/>
      <c r="Y2372" s="159"/>
    </row>
    <row r="2373" spans="6:25" s="43" customFormat="1" x14ac:dyDescent="0.25">
      <c r="F2373" s="41"/>
      <c r="G2373" s="41"/>
      <c r="H2373" s="40"/>
      <c r="I2373" s="41"/>
      <c r="J2373" s="41"/>
      <c r="L2373" s="42"/>
      <c r="N2373" s="42"/>
      <c r="O2373" s="42"/>
      <c r="T2373" s="44"/>
      <c r="U2373" s="41"/>
      <c r="X2373" s="140"/>
      <c r="Y2373" s="159"/>
    </row>
    <row r="2374" spans="6:25" s="43" customFormat="1" x14ac:dyDescent="0.25">
      <c r="F2374" s="41"/>
      <c r="G2374" s="41"/>
      <c r="H2374" s="40"/>
      <c r="I2374" s="41"/>
      <c r="J2374" s="41"/>
      <c r="L2374" s="42"/>
      <c r="N2374" s="42"/>
      <c r="O2374" s="42"/>
      <c r="T2374" s="44"/>
      <c r="U2374" s="41"/>
      <c r="X2374" s="140"/>
      <c r="Y2374" s="159"/>
    </row>
    <row r="2375" spans="6:25" s="43" customFormat="1" x14ac:dyDescent="0.25">
      <c r="F2375" s="41"/>
      <c r="G2375" s="41"/>
      <c r="H2375" s="40"/>
      <c r="I2375" s="41"/>
      <c r="J2375" s="41"/>
      <c r="L2375" s="42"/>
      <c r="N2375" s="42"/>
      <c r="O2375" s="42"/>
      <c r="T2375" s="44"/>
      <c r="U2375" s="41"/>
      <c r="X2375" s="140"/>
      <c r="Y2375" s="159"/>
    </row>
    <row r="2376" spans="6:25" s="43" customFormat="1" x14ac:dyDescent="0.25">
      <c r="F2376" s="41"/>
      <c r="G2376" s="41"/>
      <c r="H2376" s="40"/>
      <c r="I2376" s="41"/>
      <c r="J2376" s="41"/>
      <c r="L2376" s="42"/>
      <c r="N2376" s="42"/>
      <c r="O2376" s="42"/>
      <c r="T2376" s="44"/>
      <c r="U2376" s="41"/>
      <c r="X2376" s="140"/>
      <c r="Y2376" s="159"/>
    </row>
    <row r="2377" spans="6:25" s="43" customFormat="1" x14ac:dyDescent="0.25">
      <c r="F2377" s="41"/>
      <c r="G2377" s="41"/>
      <c r="H2377" s="40"/>
      <c r="I2377" s="41"/>
      <c r="J2377" s="41"/>
      <c r="L2377" s="42"/>
      <c r="N2377" s="42"/>
      <c r="O2377" s="42"/>
      <c r="T2377" s="44"/>
      <c r="U2377" s="41"/>
      <c r="X2377" s="140"/>
      <c r="Y2377" s="159"/>
    </row>
    <row r="2378" spans="6:25" s="43" customFormat="1" x14ac:dyDescent="0.25">
      <c r="F2378" s="41"/>
      <c r="G2378" s="41"/>
      <c r="H2378" s="40"/>
      <c r="I2378" s="41"/>
      <c r="J2378" s="41"/>
      <c r="L2378" s="42"/>
      <c r="N2378" s="42"/>
      <c r="O2378" s="42"/>
      <c r="T2378" s="44"/>
      <c r="U2378" s="41"/>
      <c r="X2378" s="140"/>
      <c r="Y2378" s="159"/>
    </row>
    <row r="2379" spans="6:25" s="43" customFormat="1" x14ac:dyDescent="0.25">
      <c r="F2379" s="41"/>
      <c r="G2379" s="41"/>
      <c r="H2379" s="40"/>
      <c r="I2379" s="41"/>
      <c r="J2379" s="41"/>
      <c r="L2379" s="42"/>
      <c r="N2379" s="42"/>
      <c r="O2379" s="42"/>
      <c r="T2379" s="44"/>
      <c r="U2379" s="41"/>
      <c r="X2379" s="140"/>
      <c r="Y2379" s="159"/>
    </row>
    <row r="2380" spans="6:25" s="43" customFormat="1" x14ac:dyDescent="0.25">
      <c r="F2380" s="41"/>
      <c r="G2380" s="41"/>
      <c r="H2380" s="40"/>
      <c r="I2380" s="41"/>
      <c r="J2380" s="41"/>
      <c r="L2380" s="42"/>
      <c r="N2380" s="42"/>
      <c r="O2380" s="42"/>
      <c r="T2380" s="44"/>
      <c r="U2380" s="41"/>
      <c r="X2380" s="140"/>
      <c r="Y2380" s="159"/>
    </row>
    <row r="2381" spans="6:25" s="43" customFormat="1" x14ac:dyDescent="0.25">
      <c r="F2381" s="41"/>
      <c r="G2381" s="41"/>
      <c r="H2381" s="40"/>
      <c r="I2381" s="41"/>
      <c r="J2381" s="41"/>
      <c r="L2381" s="42"/>
      <c r="N2381" s="42"/>
      <c r="O2381" s="42"/>
      <c r="T2381" s="44"/>
      <c r="U2381" s="41"/>
      <c r="X2381" s="140"/>
      <c r="Y2381" s="159"/>
    </row>
    <row r="2382" spans="6:25" s="43" customFormat="1" x14ac:dyDescent="0.25">
      <c r="F2382" s="41"/>
      <c r="G2382" s="41"/>
      <c r="H2382" s="40"/>
      <c r="I2382" s="41"/>
      <c r="J2382" s="41"/>
      <c r="L2382" s="42"/>
      <c r="N2382" s="42"/>
      <c r="O2382" s="42"/>
      <c r="T2382" s="44"/>
      <c r="U2382" s="41"/>
      <c r="X2382" s="140"/>
      <c r="Y2382" s="159"/>
    </row>
    <row r="2383" spans="6:25" s="43" customFormat="1" x14ac:dyDescent="0.25">
      <c r="F2383" s="41"/>
      <c r="G2383" s="41"/>
      <c r="H2383" s="40"/>
      <c r="I2383" s="41"/>
      <c r="J2383" s="41"/>
      <c r="L2383" s="42"/>
      <c r="N2383" s="42"/>
      <c r="O2383" s="42"/>
      <c r="T2383" s="44"/>
      <c r="U2383" s="41"/>
      <c r="X2383" s="140"/>
      <c r="Y2383" s="159"/>
    </row>
    <row r="2384" spans="6:25" s="43" customFormat="1" x14ac:dyDescent="0.25">
      <c r="F2384" s="41"/>
      <c r="G2384" s="41"/>
      <c r="H2384" s="40"/>
      <c r="I2384" s="41"/>
      <c r="J2384" s="41"/>
      <c r="L2384" s="42"/>
      <c r="N2384" s="42"/>
      <c r="O2384" s="42"/>
      <c r="T2384" s="44"/>
      <c r="U2384" s="41"/>
      <c r="X2384" s="140"/>
      <c r="Y2384" s="159"/>
    </row>
    <row r="2385" spans="6:25" s="43" customFormat="1" x14ac:dyDescent="0.25">
      <c r="F2385" s="41"/>
      <c r="G2385" s="41"/>
      <c r="H2385" s="40"/>
      <c r="I2385" s="41"/>
      <c r="J2385" s="41"/>
      <c r="L2385" s="42"/>
      <c r="N2385" s="42"/>
      <c r="O2385" s="42"/>
      <c r="T2385" s="44"/>
      <c r="U2385" s="41"/>
      <c r="X2385" s="140"/>
      <c r="Y2385" s="159"/>
    </row>
    <row r="2386" spans="6:25" s="43" customFormat="1" x14ac:dyDescent="0.25">
      <c r="F2386" s="41"/>
      <c r="G2386" s="41"/>
      <c r="H2386" s="40"/>
      <c r="I2386" s="41"/>
      <c r="J2386" s="41"/>
      <c r="L2386" s="42"/>
      <c r="N2386" s="42"/>
      <c r="O2386" s="42"/>
      <c r="T2386" s="44"/>
      <c r="U2386" s="41"/>
      <c r="X2386" s="140"/>
      <c r="Y2386" s="159"/>
    </row>
    <row r="2387" spans="6:25" s="43" customFormat="1" x14ac:dyDescent="0.25">
      <c r="F2387" s="41"/>
      <c r="G2387" s="41"/>
      <c r="H2387" s="40"/>
      <c r="I2387" s="41"/>
      <c r="J2387" s="41"/>
      <c r="L2387" s="42"/>
      <c r="N2387" s="42"/>
      <c r="O2387" s="42"/>
      <c r="T2387" s="44"/>
      <c r="U2387" s="41"/>
      <c r="X2387" s="140"/>
      <c r="Y2387" s="159"/>
    </row>
    <row r="2388" spans="6:25" s="43" customFormat="1" x14ac:dyDescent="0.25">
      <c r="F2388" s="41"/>
      <c r="G2388" s="41"/>
      <c r="H2388" s="40"/>
      <c r="I2388" s="41"/>
      <c r="J2388" s="41"/>
      <c r="L2388" s="42"/>
      <c r="N2388" s="42"/>
      <c r="O2388" s="42"/>
      <c r="T2388" s="44"/>
      <c r="U2388" s="41"/>
      <c r="X2388" s="140"/>
      <c r="Y2388" s="159"/>
    </row>
    <row r="2389" spans="6:25" s="43" customFormat="1" x14ac:dyDescent="0.25">
      <c r="F2389" s="41"/>
      <c r="G2389" s="41"/>
      <c r="H2389" s="40"/>
      <c r="I2389" s="41"/>
      <c r="J2389" s="41"/>
      <c r="L2389" s="42"/>
      <c r="N2389" s="42"/>
      <c r="O2389" s="42"/>
      <c r="T2389" s="44"/>
      <c r="U2389" s="41"/>
      <c r="X2389" s="140"/>
      <c r="Y2389" s="159"/>
    </row>
    <row r="2390" spans="6:25" s="43" customFormat="1" x14ac:dyDescent="0.25">
      <c r="F2390" s="41"/>
      <c r="G2390" s="41"/>
      <c r="H2390" s="40"/>
      <c r="I2390" s="41"/>
      <c r="J2390" s="41"/>
      <c r="L2390" s="42"/>
      <c r="N2390" s="42"/>
      <c r="O2390" s="42"/>
      <c r="T2390" s="44"/>
      <c r="U2390" s="41"/>
      <c r="X2390" s="140"/>
      <c r="Y2390" s="159"/>
    </row>
    <row r="2391" spans="6:25" s="43" customFormat="1" x14ac:dyDescent="0.25">
      <c r="F2391" s="41"/>
      <c r="G2391" s="41"/>
      <c r="H2391" s="40"/>
      <c r="I2391" s="41"/>
      <c r="J2391" s="41"/>
      <c r="L2391" s="42"/>
      <c r="N2391" s="42"/>
      <c r="O2391" s="42"/>
      <c r="T2391" s="44"/>
      <c r="U2391" s="41"/>
      <c r="X2391" s="140"/>
      <c r="Y2391" s="159"/>
    </row>
    <row r="2392" spans="6:25" s="43" customFormat="1" x14ac:dyDescent="0.25">
      <c r="F2392" s="41"/>
      <c r="G2392" s="41"/>
      <c r="H2392" s="40"/>
      <c r="I2392" s="41"/>
      <c r="J2392" s="41"/>
      <c r="L2392" s="42"/>
      <c r="N2392" s="42"/>
      <c r="O2392" s="42"/>
      <c r="T2392" s="44"/>
      <c r="U2392" s="41"/>
      <c r="X2392" s="140"/>
      <c r="Y2392" s="159"/>
    </row>
    <row r="2393" spans="6:25" s="43" customFormat="1" x14ac:dyDescent="0.25">
      <c r="F2393" s="41"/>
      <c r="G2393" s="41"/>
      <c r="H2393" s="40"/>
      <c r="I2393" s="41"/>
      <c r="J2393" s="41"/>
      <c r="L2393" s="42"/>
      <c r="N2393" s="42"/>
      <c r="O2393" s="42"/>
      <c r="T2393" s="44"/>
      <c r="U2393" s="41"/>
      <c r="X2393" s="140"/>
      <c r="Y2393" s="159"/>
    </row>
    <row r="2394" spans="6:25" s="43" customFormat="1" x14ac:dyDescent="0.25">
      <c r="F2394" s="41"/>
      <c r="G2394" s="41"/>
      <c r="H2394" s="40"/>
      <c r="I2394" s="41"/>
      <c r="J2394" s="41"/>
      <c r="L2394" s="42"/>
      <c r="N2394" s="42"/>
      <c r="O2394" s="42"/>
      <c r="T2394" s="44"/>
      <c r="U2394" s="41"/>
      <c r="X2394" s="140"/>
      <c r="Y2394" s="159"/>
    </row>
    <row r="2395" spans="6:25" s="43" customFormat="1" x14ac:dyDescent="0.25">
      <c r="F2395" s="41"/>
      <c r="G2395" s="41"/>
      <c r="H2395" s="40"/>
      <c r="I2395" s="41"/>
      <c r="J2395" s="41"/>
      <c r="L2395" s="42"/>
      <c r="N2395" s="42"/>
      <c r="O2395" s="42"/>
      <c r="T2395" s="44"/>
      <c r="U2395" s="41"/>
      <c r="X2395" s="140"/>
      <c r="Y2395" s="159"/>
    </row>
    <row r="2396" spans="6:25" s="43" customFormat="1" x14ac:dyDescent="0.25">
      <c r="F2396" s="41"/>
      <c r="G2396" s="41"/>
      <c r="H2396" s="40"/>
      <c r="I2396" s="41"/>
      <c r="J2396" s="41"/>
      <c r="L2396" s="42"/>
      <c r="N2396" s="42"/>
      <c r="O2396" s="42"/>
      <c r="T2396" s="44"/>
      <c r="U2396" s="41"/>
      <c r="X2396" s="140"/>
      <c r="Y2396" s="159"/>
    </row>
    <row r="2397" spans="6:25" s="43" customFormat="1" x14ac:dyDescent="0.25">
      <c r="F2397" s="41"/>
      <c r="G2397" s="41"/>
      <c r="H2397" s="40"/>
      <c r="I2397" s="41"/>
      <c r="J2397" s="41"/>
      <c r="L2397" s="42"/>
      <c r="N2397" s="42"/>
      <c r="O2397" s="42"/>
      <c r="T2397" s="44"/>
      <c r="U2397" s="41"/>
      <c r="X2397" s="140"/>
      <c r="Y2397" s="159"/>
    </row>
    <row r="2398" spans="6:25" s="43" customFormat="1" x14ac:dyDescent="0.25">
      <c r="F2398" s="41"/>
      <c r="G2398" s="41"/>
      <c r="H2398" s="40"/>
      <c r="I2398" s="41"/>
      <c r="J2398" s="41"/>
      <c r="L2398" s="42"/>
      <c r="N2398" s="42"/>
      <c r="O2398" s="42"/>
      <c r="T2398" s="44"/>
      <c r="U2398" s="41"/>
      <c r="X2398" s="140"/>
      <c r="Y2398" s="159"/>
    </row>
    <row r="2399" spans="6:25" s="43" customFormat="1" x14ac:dyDescent="0.25">
      <c r="F2399" s="41"/>
      <c r="G2399" s="41"/>
      <c r="H2399" s="40"/>
      <c r="I2399" s="41"/>
      <c r="J2399" s="41"/>
      <c r="L2399" s="42"/>
      <c r="N2399" s="42"/>
      <c r="O2399" s="42"/>
      <c r="T2399" s="44"/>
      <c r="U2399" s="41"/>
      <c r="X2399" s="140"/>
      <c r="Y2399" s="159"/>
    </row>
    <row r="2400" spans="6:25" s="43" customFormat="1" x14ac:dyDescent="0.25">
      <c r="F2400" s="41"/>
      <c r="G2400" s="41"/>
      <c r="H2400" s="40"/>
      <c r="I2400" s="41"/>
      <c r="J2400" s="41"/>
      <c r="L2400" s="42"/>
      <c r="N2400" s="42"/>
      <c r="O2400" s="42"/>
      <c r="T2400" s="44"/>
      <c r="U2400" s="41"/>
      <c r="X2400" s="140"/>
      <c r="Y2400" s="159"/>
    </row>
    <row r="2401" spans="6:25" s="43" customFormat="1" x14ac:dyDescent="0.25">
      <c r="F2401" s="41"/>
      <c r="G2401" s="41"/>
      <c r="H2401" s="40"/>
      <c r="I2401" s="41"/>
      <c r="J2401" s="41"/>
      <c r="L2401" s="42"/>
      <c r="N2401" s="42"/>
      <c r="O2401" s="42"/>
      <c r="T2401" s="44"/>
      <c r="U2401" s="41"/>
      <c r="X2401" s="140"/>
      <c r="Y2401" s="159"/>
    </row>
    <row r="2402" spans="6:25" s="43" customFormat="1" x14ac:dyDescent="0.25">
      <c r="F2402" s="41"/>
      <c r="G2402" s="41"/>
      <c r="H2402" s="40"/>
      <c r="I2402" s="41"/>
      <c r="J2402" s="41"/>
      <c r="L2402" s="42"/>
      <c r="N2402" s="42"/>
      <c r="O2402" s="42"/>
      <c r="T2402" s="44"/>
      <c r="U2402" s="41"/>
      <c r="X2402" s="140"/>
      <c r="Y2402" s="159"/>
    </row>
    <row r="2403" spans="6:25" s="43" customFormat="1" x14ac:dyDescent="0.25">
      <c r="F2403" s="41"/>
      <c r="G2403" s="41"/>
      <c r="H2403" s="40"/>
      <c r="I2403" s="41"/>
      <c r="J2403" s="41"/>
      <c r="L2403" s="42"/>
      <c r="N2403" s="42"/>
      <c r="O2403" s="42"/>
      <c r="T2403" s="44"/>
      <c r="U2403" s="41"/>
      <c r="X2403" s="140"/>
      <c r="Y2403" s="159"/>
    </row>
    <row r="2404" spans="6:25" s="43" customFormat="1" x14ac:dyDescent="0.25">
      <c r="F2404" s="41"/>
      <c r="G2404" s="41"/>
      <c r="H2404" s="40"/>
      <c r="I2404" s="41"/>
      <c r="J2404" s="41"/>
      <c r="L2404" s="42"/>
      <c r="N2404" s="42"/>
      <c r="O2404" s="42"/>
      <c r="T2404" s="44"/>
      <c r="U2404" s="41"/>
      <c r="X2404" s="140"/>
      <c r="Y2404" s="159"/>
    </row>
    <row r="2405" spans="6:25" s="43" customFormat="1" x14ac:dyDescent="0.25">
      <c r="F2405" s="41"/>
      <c r="G2405" s="41"/>
      <c r="H2405" s="40"/>
      <c r="I2405" s="41"/>
      <c r="J2405" s="41"/>
      <c r="L2405" s="42"/>
      <c r="N2405" s="42"/>
      <c r="O2405" s="42"/>
      <c r="T2405" s="44"/>
      <c r="U2405" s="41"/>
      <c r="X2405" s="140"/>
      <c r="Y2405" s="159"/>
    </row>
    <row r="2406" spans="6:25" s="43" customFormat="1" x14ac:dyDescent="0.25">
      <c r="F2406" s="41"/>
      <c r="G2406" s="41"/>
      <c r="H2406" s="40"/>
      <c r="I2406" s="41"/>
      <c r="J2406" s="41"/>
      <c r="L2406" s="42"/>
      <c r="N2406" s="42"/>
      <c r="O2406" s="42"/>
      <c r="T2406" s="44"/>
      <c r="U2406" s="41"/>
      <c r="X2406" s="140"/>
      <c r="Y2406" s="159"/>
    </row>
    <row r="2407" spans="6:25" s="43" customFormat="1" x14ac:dyDescent="0.25">
      <c r="F2407" s="41"/>
      <c r="G2407" s="41"/>
      <c r="H2407" s="40"/>
      <c r="I2407" s="41"/>
      <c r="J2407" s="41"/>
      <c r="L2407" s="42"/>
      <c r="N2407" s="42"/>
      <c r="O2407" s="42"/>
      <c r="T2407" s="44"/>
      <c r="U2407" s="41"/>
      <c r="X2407" s="140"/>
      <c r="Y2407" s="159"/>
    </row>
    <row r="2408" spans="6:25" s="43" customFormat="1" x14ac:dyDescent="0.25">
      <c r="F2408" s="41"/>
      <c r="G2408" s="41"/>
      <c r="H2408" s="40"/>
      <c r="I2408" s="41"/>
      <c r="J2408" s="41"/>
      <c r="L2408" s="42"/>
      <c r="N2408" s="42"/>
      <c r="O2408" s="42"/>
      <c r="T2408" s="44"/>
      <c r="U2408" s="41"/>
      <c r="X2408" s="140"/>
      <c r="Y2408" s="159"/>
    </row>
    <row r="2409" spans="6:25" s="43" customFormat="1" x14ac:dyDescent="0.25">
      <c r="F2409" s="41"/>
      <c r="G2409" s="41"/>
      <c r="H2409" s="40"/>
      <c r="I2409" s="41"/>
      <c r="J2409" s="41"/>
      <c r="L2409" s="42"/>
      <c r="N2409" s="42"/>
      <c r="O2409" s="42"/>
      <c r="T2409" s="44"/>
      <c r="U2409" s="41"/>
      <c r="X2409" s="140"/>
      <c r="Y2409" s="159"/>
    </row>
    <row r="2410" spans="6:25" s="43" customFormat="1" x14ac:dyDescent="0.25">
      <c r="F2410" s="41"/>
      <c r="G2410" s="41"/>
      <c r="H2410" s="40"/>
      <c r="I2410" s="41"/>
      <c r="J2410" s="41"/>
      <c r="L2410" s="42"/>
      <c r="N2410" s="42"/>
      <c r="O2410" s="42"/>
      <c r="T2410" s="44"/>
      <c r="U2410" s="41"/>
      <c r="X2410" s="140"/>
      <c r="Y2410" s="159"/>
    </row>
    <row r="2411" spans="6:25" s="43" customFormat="1" x14ac:dyDescent="0.25">
      <c r="F2411" s="41"/>
      <c r="G2411" s="41"/>
      <c r="H2411" s="40"/>
      <c r="I2411" s="41"/>
      <c r="J2411" s="41"/>
      <c r="L2411" s="42"/>
      <c r="N2411" s="42"/>
      <c r="O2411" s="42"/>
      <c r="T2411" s="44"/>
      <c r="U2411" s="41"/>
      <c r="X2411" s="140"/>
      <c r="Y2411" s="159"/>
    </row>
    <row r="2412" spans="6:25" s="43" customFormat="1" x14ac:dyDescent="0.25">
      <c r="F2412" s="41"/>
      <c r="G2412" s="41"/>
      <c r="H2412" s="40"/>
      <c r="I2412" s="41"/>
      <c r="J2412" s="41"/>
      <c r="L2412" s="42"/>
      <c r="N2412" s="42"/>
      <c r="O2412" s="42"/>
      <c r="T2412" s="44"/>
      <c r="U2412" s="41"/>
      <c r="X2412" s="140"/>
      <c r="Y2412" s="159"/>
    </row>
    <row r="2413" spans="6:25" s="43" customFormat="1" x14ac:dyDescent="0.25">
      <c r="F2413" s="41"/>
      <c r="G2413" s="41"/>
      <c r="H2413" s="40"/>
      <c r="I2413" s="41"/>
      <c r="J2413" s="41"/>
      <c r="L2413" s="42"/>
      <c r="N2413" s="42"/>
      <c r="O2413" s="42"/>
      <c r="T2413" s="44"/>
      <c r="U2413" s="41"/>
      <c r="X2413" s="140"/>
      <c r="Y2413" s="159"/>
    </row>
    <row r="2414" spans="6:25" s="43" customFormat="1" x14ac:dyDescent="0.25">
      <c r="F2414" s="41"/>
      <c r="G2414" s="41"/>
      <c r="H2414" s="40"/>
      <c r="I2414" s="41"/>
      <c r="J2414" s="41"/>
      <c r="L2414" s="42"/>
      <c r="N2414" s="42"/>
      <c r="O2414" s="42"/>
      <c r="T2414" s="44"/>
      <c r="U2414" s="41"/>
      <c r="X2414" s="140"/>
      <c r="Y2414" s="159"/>
    </row>
    <row r="2415" spans="6:25" s="43" customFormat="1" x14ac:dyDescent="0.25">
      <c r="F2415" s="41"/>
      <c r="G2415" s="41"/>
      <c r="H2415" s="40"/>
      <c r="I2415" s="41"/>
      <c r="J2415" s="41"/>
      <c r="L2415" s="42"/>
      <c r="N2415" s="42"/>
      <c r="O2415" s="42"/>
      <c r="T2415" s="44"/>
      <c r="U2415" s="41"/>
      <c r="X2415" s="140"/>
      <c r="Y2415" s="159"/>
    </row>
    <row r="2416" spans="6:25" s="43" customFormat="1" x14ac:dyDescent="0.25">
      <c r="F2416" s="41"/>
      <c r="G2416" s="41"/>
      <c r="H2416" s="40"/>
      <c r="I2416" s="41"/>
      <c r="J2416" s="41"/>
      <c r="L2416" s="42"/>
      <c r="N2416" s="42"/>
      <c r="O2416" s="42"/>
      <c r="T2416" s="44"/>
      <c r="U2416" s="41"/>
      <c r="X2416" s="140"/>
      <c r="Y2416" s="159"/>
    </row>
    <row r="2417" spans="6:25" s="43" customFormat="1" x14ac:dyDescent="0.25">
      <c r="F2417" s="41"/>
      <c r="G2417" s="41"/>
      <c r="H2417" s="40"/>
      <c r="I2417" s="41"/>
      <c r="J2417" s="41"/>
      <c r="L2417" s="42"/>
      <c r="N2417" s="42"/>
      <c r="O2417" s="42"/>
      <c r="T2417" s="44"/>
      <c r="U2417" s="41"/>
      <c r="X2417" s="140"/>
      <c r="Y2417" s="159"/>
    </row>
    <row r="2418" spans="6:25" s="43" customFormat="1" x14ac:dyDescent="0.25">
      <c r="F2418" s="41"/>
      <c r="G2418" s="41"/>
      <c r="H2418" s="40"/>
      <c r="I2418" s="41"/>
      <c r="J2418" s="41"/>
      <c r="L2418" s="42"/>
      <c r="N2418" s="42"/>
      <c r="O2418" s="42"/>
      <c r="T2418" s="44"/>
      <c r="U2418" s="41"/>
      <c r="X2418" s="140"/>
      <c r="Y2418" s="159"/>
    </row>
    <row r="2419" spans="6:25" s="43" customFormat="1" x14ac:dyDescent="0.25">
      <c r="F2419" s="41"/>
      <c r="G2419" s="41"/>
      <c r="H2419" s="40"/>
      <c r="I2419" s="41"/>
      <c r="J2419" s="41"/>
      <c r="L2419" s="42"/>
      <c r="N2419" s="42"/>
      <c r="O2419" s="42"/>
      <c r="T2419" s="44"/>
      <c r="U2419" s="41"/>
      <c r="X2419" s="140"/>
      <c r="Y2419" s="159"/>
    </row>
    <row r="2420" spans="6:25" s="43" customFormat="1" x14ac:dyDescent="0.25">
      <c r="F2420" s="41"/>
      <c r="G2420" s="41"/>
      <c r="H2420" s="40"/>
      <c r="I2420" s="41"/>
      <c r="J2420" s="41"/>
      <c r="L2420" s="42"/>
      <c r="N2420" s="42"/>
      <c r="O2420" s="42"/>
      <c r="T2420" s="44"/>
      <c r="U2420" s="41"/>
      <c r="X2420" s="140"/>
      <c r="Y2420" s="159"/>
    </row>
    <row r="2421" spans="6:25" s="43" customFormat="1" x14ac:dyDescent="0.25">
      <c r="F2421" s="41"/>
      <c r="G2421" s="41"/>
      <c r="H2421" s="40"/>
      <c r="I2421" s="41"/>
      <c r="J2421" s="41"/>
      <c r="L2421" s="42"/>
      <c r="N2421" s="42"/>
      <c r="O2421" s="42"/>
      <c r="T2421" s="44"/>
      <c r="U2421" s="41"/>
      <c r="X2421" s="140"/>
      <c r="Y2421" s="159"/>
    </row>
    <row r="2422" spans="6:25" s="43" customFormat="1" x14ac:dyDescent="0.25">
      <c r="F2422" s="41"/>
      <c r="G2422" s="41"/>
      <c r="H2422" s="40"/>
      <c r="I2422" s="41"/>
      <c r="J2422" s="41"/>
      <c r="L2422" s="42"/>
      <c r="N2422" s="42"/>
      <c r="O2422" s="42"/>
      <c r="T2422" s="44"/>
      <c r="U2422" s="41"/>
      <c r="X2422" s="140"/>
      <c r="Y2422" s="159"/>
    </row>
    <row r="2423" spans="6:25" s="43" customFormat="1" x14ac:dyDescent="0.25">
      <c r="F2423" s="41"/>
      <c r="G2423" s="41"/>
      <c r="H2423" s="40"/>
      <c r="I2423" s="41"/>
      <c r="J2423" s="41"/>
      <c r="L2423" s="42"/>
      <c r="N2423" s="42"/>
      <c r="O2423" s="42"/>
      <c r="T2423" s="44"/>
      <c r="U2423" s="41"/>
      <c r="X2423" s="140"/>
      <c r="Y2423" s="159"/>
    </row>
    <row r="2424" spans="6:25" s="43" customFormat="1" x14ac:dyDescent="0.25">
      <c r="F2424" s="41"/>
      <c r="G2424" s="41"/>
      <c r="H2424" s="40"/>
      <c r="I2424" s="41"/>
      <c r="J2424" s="41"/>
      <c r="L2424" s="42"/>
      <c r="N2424" s="42"/>
      <c r="O2424" s="42"/>
      <c r="T2424" s="44"/>
      <c r="U2424" s="41"/>
      <c r="X2424" s="140"/>
      <c r="Y2424" s="159"/>
    </row>
    <row r="2425" spans="6:25" s="43" customFormat="1" x14ac:dyDescent="0.25">
      <c r="F2425" s="41"/>
      <c r="G2425" s="41"/>
      <c r="H2425" s="40"/>
      <c r="I2425" s="41"/>
      <c r="J2425" s="41"/>
      <c r="L2425" s="42"/>
      <c r="N2425" s="42"/>
      <c r="O2425" s="42"/>
      <c r="T2425" s="44"/>
      <c r="U2425" s="41"/>
      <c r="X2425" s="140"/>
      <c r="Y2425" s="159"/>
    </row>
    <row r="2426" spans="6:25" s="43" customFormat="1" x14ac:dyDescent="0.25">
      <c r="F2426" s="41"/>
      <c r="G2426" s="41"/>
      <c r="H2426" s="40"/>
      <c r="I2426" s="41"/>
      <c r="J2426" s="41"/>
      <c r="L2426" s="42"/>
      <c r="N2426" s="42"/>
      <c r="O2426" s="42"/>
      <c r="T2426" s="44"/>
      <c r="U2426" s="41"/>
      <c r="X2426" s="140"/>
      <c r="Y2426" s="159"/>
    </row>
    <row r="2427" spans="6:25" s="43" customFormat="1" x14ac:dyDescent="0.25">
      <c r="F2427" s="41"/>
      <c r="G2427" s="41"/>
      <c r="H2427" s="40"/>
      <c r="I2427" s="41"/>
      <c r="J2427" s="41"/>
      <c r="L2427" s="42"/>
      <c r="N2427" s="42"/>
      <c r="O2427" s="42"/>
      <c r="T2427" s="44"/>
      <c r="U2427" s="41"/>
      <c r="X2427" s="140"/>
      <c r="Y2427" s="159"/>
    </row>
    <row r="2428" spans="6:25" s="43" customFormat="1" x14ac:dyDescent="0.25">
      <c r="F2428" s="41"/>
      <c r="G2428" s="41"/>
      <c r="H2428" s="40"/>
      <c r="I2428" s="41"/>
      <c r="J2428" s="41"/>
      <c r="L2428" s="42"/>
      <c r="N2428" s="42"/>
      <c r="O2428" s="42"/>
      <c r="T2428" s="44"/>
      <c r="U2428" s="41"/>
      <c r="X2428" s="140"/>
      <c r="Y2428" s="159"/>
    </row>
    <row r="2429" spans="6:25" s="43" customFormat="1" x14ac:dyDescent="0.25">
      <c r="F2429" s="41"/>
      <c r="G2429" s="41"/>
      <c r="H2429" s="40"/>
      <c r="I2429" s="41"/>
      <c r="J2429" s="41"/>
      <c r="L2429" s="42"/>
      <c r="N2429" s="42"/>
      <c r="O2429" s="42"/>
      <c r="T2429" s="44"/>
      <c r="U2429" s="41"/>
      <c r="X2429" s="140"/>
      <c r="Y2429" s="159"/>
    </row>
    <row r="2430" spans="6:25" s="43" customFormat="1" x14ac:dyDescent="0.25">
      <c r="F2430" s="41"/>
      <c r="G2430" s="41"/>
      <c r="H2430" s="40"/>
      <c r="I2430" s="41"/>
      <c r="J2430" s="41"/>
      <c r="L2430" s="42"/>
      <c r="N2430" s="42"/>
      <c r="O2430" s="42"/>
      <c r="T2430" s="44"/>
      <c r="U2430" s="41"/>
      <c r="X2430" s="140"/>
      <c r="Y2430" s="159"/>
    </row>
    <row r="2431" spans="6:25" s="43" customFormat="1" x14ac:dyDescent="0.25">
      <c r="F2431" s="41"/>
      <c r="G2431" s="41"/>
      <c r="H2431" s="40"/>
      <c r="I2431" s="41"/>
      <c r="J2431" s="41"/>
      <c r="L2431" s="42"/>
      <c r="N2431" s="42"/>
      <c r="O2431" s="42"/>
      <c r="T2431" s="44"/>
      <c r="U2431" s="41"/>
      <c r="X2431" s="140"/>
      <c r="Y2431" s="159"/>
    </row>
    <row r="2432" spans="6:25" s="43" customFormat="1" x14ac:dyDescent="0.25">
      <c r="F2432" s="41"/>
      <c r="G2432" s="41"/>
      <c r="H2432" s="40"/>
      <c r="I2432" s="41"/>
      <c r="J2432" s="41"/>
      <c r="L2432" s="42"/>
      <c r="N2432" s="42"/>
      <c r="O2432" s="42"/>
      <c r="T2432" s="44"/>
      <c r="U2432" s="41"/>
      <c r="X2432" s="140"/>
      <c r="Y2432" s="159"/>
    </row>
    <row r="2433" spans="6:25" s="43" customFormat="1" x14ac:dyDescent="0.25">
      <c r="F2433" s="41"/>
      <c r="G2433" s="41"/>
      <c r="H2433" s="40"/>
      <c r="I2433" s="41"/>
      <c r="J2433" s="41"/>
      <c r="L2433" s="42"/>
      <c r="N2433" s="42"/>
      <c r="O2433" s="42"/>
      <c r="T2433" s="44"/>
      <c r="U2433" s="41"/>
      <c r="X2433" s="140"/>
      <c r="Y2433" s="159"/>
    </row>
    <row r="2434" spans="6:25" s="43" customFormat="1" x14ac:dyDescent="0.25">
      <c r="F2434" s="41"/>
      <c r="G2434" s="41"/>
      <c r="H2434" s="40"/>
      <c r="I2434" s="41"/>
      <c r="J2434" s="41"/>
      <c r="L2434" s="42"/>
      <c r="N2434" s="42"/>
      <c r="O2434" s="42"/>
      <c r="T2434" s="44"/>
      <c r="U2434" s="41"/>
      <c r="X2434" s="140"/>
      <c r="Y2434" s="159"/>
    </row>
    <row r="2435" spans="6:25" s="43" customFormat="1" x14ac:dyDescent="0.25">
      <c r="F2435" s="41"/>
      <c r="G2435" s="41"/>
      <c r="H2435" s="40"/>
      <c r="I2435" s="41"/>
      <c r="J2435" s="41"/>
      <c r="L2435" s="42"/>
      <c r="N2435" s="42"/>
      <c r="O2435" s="42"/>
      <c r="T2435" s="44"/>
      <c r="U2435" s="41"/>
      <c r="X2435" s="140"/>
      <c r="Y2435" s="159"/>
    </row>
    <row r="2436" spans="6:25" s="43" customFormat="1" x14ac:dyDescent="0.25">
      <c r="F2436" s="41"/>
      <c r="G2436" s="41"/>
      <c r="H2436" s="40"/>
      <c r="I2436" s="41"/>
      <c r="J2436" s="41"/>
      <c r="L2436" s="42"/>
      <c r="N2436" s="42"/>
      <c r="O2436" s="42"/>
      <c r="T2436" s="44"/>
      <c r="U2436" s="41"/>
      <c r="X2436" s="140"/>
      <c r="Y2436" s="159"/>
    </row>
    <row r="2437" spans="6:25" s="43" customFormat="1" x14ac:dyDescent="0.25">
      <c r="F2437" s="41"/>
      <c r="G2437" s="41"/>
      <c r="H2437" s="40"/>
      <c r="I2437" s="41"/>
      <c r="J2437" s="41"/>
      <c r="L2437" s="42"/>
      <c r="N2437" s="42"/>
      <c r="O2437" s="42"/>
      <c r="T2437" s="44"/>
      <c r="U2437" s="41"/>
      <c r="X2437" s="140"/>
      <c r="Y2437" s="159"/>
    </row>
    <row r="2438" spans="6:25" s="43" customFormat="1" x14ac:dyDescent="0.25">
      <c r="F2438" s="41"/>
      <c r="G2438" s="41"/>
      <c r="H2438" s="40"/>
      <c r="I2438" s="41"/>
      <c r="J2438" s="41"/>
      <c r="L2438" s="42"/>
      <c r="N2438" s="42"/>
      <c r="O2438" s="42"/>
      <c r="T2438" s="44"/>
      <c r="U2438" s="41"/>
      <c r="X2438" s="140"/>
      <c r="Y2438" s="159"/>
    </row>
    <row r="2439" spans="6:25" s="43" customFormat="1" x14ac:dyDescent="0.25">
      <c r="F2439" s="41"/>
      <c r="G2439" s="41"/>
      <c r="H2439" s="40"/>
      <c r="I2439" s="41"/>
      <c r="J2439" s="41"/>
      <c r="L2439" s="42"/>
      <c r="N2439" s="42"/>
      <c r="O2439" s="42"/>
      <c r="T2439" s="44"/>
      <c r="U2439" s="41"/>
      <c r="X2439" s="140"/>
      <c r="Y2439" s="159"/>
    </row>
    <row r="2440" spans="6:25" s="43" customFormat="1" x14ac:dyDescent="0.25">
      <c r="F2440" s="41"/>
      <c r="G2440" s="41"/>
      <c r="H2440" s="40"/>
      <c r="I2440" s="41"/>
      <c r="J2440" s="41"/>
      <c r="L2440" s="42"/>
      <c r="N2440" s="42"/>
      <c r="O2440" s="42"/>
      <c r="T2440" s="44"/>
      <c r="U2440" s="41"/>
      <c r="X2440" s="140"/>
      <c r="Y2440" s="159"/>
    </row>
    <row r="2441" spans="6:25" s="43" customFormat="1" x14ac:dyDescent="0.25">
      <c r="F2441" s="41"/>
      <c r="G2441" s="41"/>
      <c r="H2441" s="40"/>
      <c r="I2441" s="41"/>
      <c r="J2441" s="41"/>
      <c r="L2441" s="42"/>
      <c r="N2441" s="42"/>
      <c r="O2441" s="42"/>
      <c r="T2441" s="44"/>
      <c r="U2441" s="41"/>
      <c r="X2441" s="140"/>
      <c r="Y2441" s="159"/>
    </row>
    <row r="2442" spans="6:25" s="43" customFormat="1" x14ac:dyDescent="0.25">
      <c r="F2442" s="41"/>
      <c r="G2442" s="41"/>
      <c r="H2442" s="40"/>
      <c r="I2442" s="41"/>
      <c r="J2442" s="41"/>
      <c r="L2442" s="42"/>
      <c r="N2442" s="42"/>
      <c r="O2442" s="42"/>
      <c r="T2442" s="44"/>
      <c r="U2442" s="41"/>
      <c r="X2442" s="140"/>
      <c r="Y2442" s="159"/>
    </row>
    <row r="2443" spans="6:25" s="43" customFormat="1" x14ac:dyDescent="0.25">
      <c r="F2443" s="41"/>
      <c r="G2443" s="41"/>
      <c r="H2443" s="40"/>
      <c r="I2443" s="41"/>
      <c r="J2443" s="41"/>
      <c r="L2443" s="42"/>
      <c r="N2443" s="42"/>
      <c r="O2443" s="42"/>
      <c r="T2443" s="44"/>
      <c r="U2443" s="41"/>
      <c r="X2443" s="140"/>
      <c r="Y2443" s="159"/>
    </row>
    <row r="2444" spans="6:25" s="43" customFormat="1" x14ac:dyDescent="0.25">
      <c r="F2444" s="41"/>
      <c r="G2444" s="41"/>
      <c r="H2444" s="40"/>
      <c r="I2444" s="41"/>
      <c r="J2444" s="41"/>
      <c r="L2444" s="42"/>
      <c r="N2444" s="42"/>
      <c r="O2444" s="42"/>
      <c r="T2444" s="44"/>
      <c r="U2444" s="41"/>
      <c r="X2444" s="140"/>
      <c r="Y2444" s="159"/>
    </row>
    <row r="2445" spans="6:25" s="43" customFormat="1" x14ac:dyDescent="0.25">
      <c r="F2445" s="41"/>
      <c r="G2445" s="41"/>
      <c r="H2445" s="40"/>
      <c r="I2445" s="41"/>
      <c r="J2445" s="41"/>
      <c r="L2445" s="42"/>
      <c r="N2445" s="42"/>
      <c r="O2445" s="42"/>
      <c r="T2445" s="44"/>
      <c r="U2445" s="41"/>
      <c r="X2445" s="140"/>
      <c r="Y2445" s="159"/>
    </row>
    <row r="2446" spans="6:25" s="43" customFormat="1" x14ac:dyDescent="0.25">
      <c r="F2446" s="41"/>
      <c r="G2446" s="41"/>
      <c r="H2446" s="40"/>
      <c r="I2446" s="41"/>
      <c r="J2446" s="41"/>
      <c r="L2446" s="42"/>
      <c r="N2446" s="42"/>
      <c r="O2446" s="42"/>
      <c r="T2446" s="44"/>
      <c r="U2446" s="41"/>
      <c r="X2446" s="140"/>
      <c r="Y2446" s="159"/>
    </row>
    <row r="2447" spans="6:25" s="43" customFormat="1" x14ac:dyDescent="0.25">
      <c r="F2447" s="41"/>
      <c r="G2447" s="41"/>
      <c r="H2447" s="40"/>
      <c r="I2447" s="41"/>
      <c r="J2447" s="41"/>
      <c r="L2447" s="42"/>
      <c r="N2447" s="42"/>
      <c r="O2447" s="42"/>
      <c r="T2447" s="44"/>
      <c r="U2447" s="41"/>
      <c r="X2447" s="140"/>
      <c r="Y2447" s="159"/>
    </row>
    <row r="2448" spans="6:25" s="43" customFormat="1" x14ac:dyDescent="0.25">
      <c r="F2448" s="41"/>
      <c r="G2448" s="41"/>
      <c r="H2448" s="40"/>
      <c r="I2448" s="41"/>
      <c r="J2448" s="41"/>
      <c r="L2448" s="42"/>
      <c r="N2448" s="42"/>
      <c r="O2448" s="42"/>
      <c r="T2448" s="44"/>
      <c r="U2448" s="41"/>
      <c r="X2448" s="140"/>
      <c r="Y2448" s="159"/>
    </row>
    <row r="2449" spans="6:25" s="43" customFormat="1" x14ac:dyDescent="0.25">
      <c r="F2449" s="41"/>
      <c r="G2449" s="41"/>
      <c r="H2449" s="40"/>
      <c r="I2449" s="41"/>
      <c r="J2449" s="41"/>
      <c r="L2449" s="42"/>
      <c r="N2449" s="42"/>
      <c r="O2449" s="42"/>
      <c r="T2449" s="44"/>
      <c r="U2449" s="41"/>
      <c r="X2449" s="140"/>
      <c r="Y2449" s="159"/>
    </row>
    <row r="2450" spans="6:25" s="43" customFormat="1" x14ac:dyDescent="0.25">
      <c r="F2450" s="41"/>
      <c r="G2450" s="41"/>
      <c r="H2450" s="40"/>
      <c r="I2450" s="41"/>
      <c r="J2450" s="41"/>
      <c r="L2450" s="42"/>
      <c r="N2450" s="42"/>
      <c r="O2450" s="42"/>
      <c r="T2450" s="44"/>
      <c r="U2450" s="41"/>
      <c r="X2450" s="140"/>
      <c r="Y2450" s="159"/>
    </row>
    <row r="2451" spans="6:25" s="43" customFormat="1" x14ac:dyDescent="0.25">
      <c r="F2451" s="41"/>
      <c r="G2451" s="41"/>
      <c r="H2451" s="40"/>
      <c r="I2451" s="41"/>
      <c r="J2451" s="41"/>
      <c r="L2451" s="42"/>
      <c r="N2451" s="42"/>
      <c r="O2451" s="42"/>
      <c r="T2451" s="44"/>
      <c r="U2451" s="41"/>
      <c r="X2451" s="140"/>
      <c r="Y2451" s="159"/>
    </row>
    <row r="2452" spans="6:25" s="43" customFormat="1" x14ac:dyDescent="0.25">
      <c r="F2452" s="41"/>
      <c r="G2452" s="41"/>
      <c r="H2452" s="40"/>
      <c r="I2452" s="41"/>
      <c r="J2452" s="41"/>
      <c r="L2452" s="42"/>
      <c r="N2452" s="42"/>
      <c r="O2452" s="42"/>
      <c r="T2452" s="44"/>
      <c r="U2452" s="41"/>
      <c r="X2452" s="140"/>
      <c r="Y2452" s="159"/>
    </row>
    <row r="2453" spans="6:25" s="43" customFormat="1" x14ac:dyDescent="0.25">
      <c r="F2453" s="41"/>
      <c r="G2453" s="41"/>
      <c r="H2453" s="40"/>
      <c r="I2453" s="41"/>
      <c r="J2453" s="41"/>
      <c r="L2453" s="42"/>
      <c r="N2453" s="42"/>
      <c r="O2453" s="42"/>
      <c r="T2453" s="44"/>
      <c r="U2453" s="41"/>
      <c r="X2453" s="140"/>
      <c r="Y2453" s="159"/>
    </row>
    <row r="2454" spans="6:25" s="43" customFormat="1" x14ac:dyDescent="0.25">
      <c r="F2454" s="41"/>
      <c r="G2454" s="41"/>
      <c r="H2454" s="40"/>
      <c r="I2454" s="41"/>
      <c r="J2454" s="41"/>
      <c r="L2454" s="42"/>
      <c r="N2454" s="42"/>
      <c r="O2454" s="42"/>
      <c r="T2454" s="44"/>
      <c r="U2454" s="41"/>
      <c r="X2454" s="140"/>
      <c r="Y2454" s="159"/>
    </row>
    <row r="2455" spans="6:25" s="43" customFormat="1" x14ac:dyDescent="0.25">
      <c r="F2455" s="41"/>
      <c r="G2455" s="41"/>
      <c r="H2455" s="40"/>
      <c r="I2455" s="41"/>
      <c r="J2455" s="41"/>
      <c r="L2455" s="42"/>
      <c r="N2455" s="42"/>
      <c r="O2455" s="42"/>
      <c r="T2455" s="44"/>
      <c r="U2455" s="41"/>
      <c r="X2455" s="140"/>
      <c r="Y2455" s="159"/>
    </row>
    <row r="2456" spans="6:25" s="43" customFormat="1" x14ac:dyDescent="0.25">
      <c r="F2456" s="41"/>
      <c r="G2456" s="41"/>
      <c r="H2456" s="40"/>
      <c r="I2456" s="41"/>
      <c r="J2456" s="41"/>
      <c r="L2456" s="42"/>
      <c r="N2456" s="42"/>
      <c r="O2456" s="42"/>
      <c r="T2456" s="44"/>
      <c r="U2456" s="41"/>
      <c r="X2456" s="140"/>
      <c r="Y2456" s="159"/>
    </row>
    <row r="2457" spans="6:25" s="43" customFormat="1" x14ac:dyDescent="0.25">
      <c r="F2457" s="41"/>
      <c r="G2457" s="41"/>
      <c r="H2457" s="40"/>
      <c r="I2457" s="41"/>
      <c r="J2457" s="41"/>
      <c r="L2457" s="42"/>
      <c r="N2457" s="42"/>
      <c r="O2457" s="42"/>
      <c r="T2457" s="44"/>
      <c r="U2457" s="41"/>
      <c r="X2457" s="140"/>
      <c r="Y2457" s="159"/>
    </row>
    <row r="2458" spans="6:25" s="43" customFormat="1" x14ac:dyDescent="0.25">
      <c r="F2458" s="41"/>
      <c r="G2458" s="41"/>
      <c r="H2458" s="40"/>
      <c r="I2458" s="41"/>
      <c r="J2458" s="41"/>
      <c r="L2458" s="42"/>
      <c r="N2458" s="42"/>
      <c r="O2458" s="42"/>
      <c r="T2458" s="44"/>
      <c r="U2458" s="41"/>
      <c r="X2458" s="140"/>
      <c r="Y2458" s="159"/>
    </row>
    <row r="2459" spans="6:25" s="43" customFormat="1" x14ac:dyDescent="0.25">
      <c r="F2459" s="41"/>
      <c r="G2459" s="41"/>
      <c r="H2459" s="40"/>
      <c r="I2459" s="41"/>
      <c r="J2459" s="41"/>
      <c r="L2459" s="42"/>
      <c r="N2459" s="42"/>
      <c r="O2459" s="42"/>
      <c r="T2459" s="44"/>
      <c r="U2459" s="41"/>
      <c r="X2459" s="140"/>
      <c r="Y2459" s="159"/>
    </row>
    <row r="2460" spans="6:25" s="43" customFormat="1" x14ac:dyDescent="0.25">
      <c r="F2460" s="41"/>
      <c r="G2460" s="41"/>
      <c r="H2460" s="40"/>
      <c r="I2460" s="41"/>
      <c r="J2460" s="41"/>
      <c r="L2460" s="42"/>
      <c r="N2460" s="42"/>
      <c r="O2460" s="42"/>
      <c r="T2460" s="44"/>
      <c r="U2460" s="41"/>
      <c r="X2460" s="140"/>
      <c r="Y2460" s="159"/>
    </row>
    <row r="2461" spans="6:25" s="43" customFormat="1" x14ac:dyDescent="0.25">
      <c r="F2461" s="41"/>
      <c r="G2461" s="41"/>
      <c r="H2461" s="40"/>
      <c r="I2461" s="41"/>
      <c r="J2461" s="41"/>
      <c r="L2461" s="42"/>
      <c r="N2461" s="42"/>
      <c r="O2461" s="42"/>
      <c r="T2461" s="44"/>
      <c r="U2461" s="41"/>
      <c r="X2461" s="140"/>
      <c r="Y2461" s="159"/>
    </row>
    <row r="2462" spans="6:25" s="43" customFormat="1" x14ac:dyDescent="0.25">
      <c r="F2462" s="41"/>
      <c r="G2462" s="41"/>
      <c r="H2462" s="40"/>
      <c r="I2462" s="41"/>
      <c r="J2462" s="41"/>
      <c r="L2462" s="42"/>
      <c r="N2462" s="42"/>
      <c r="O2462" s="42"/>
      <c r="T2462" s="44"/>
      <c r="U2462" s="41"/>
      <c r="X2462" s="140"/>
      <c r="Y2462" s="159"/>
    </row>
    <row r="2463" spans="6:25" s="43" customFormat="1" x14ac:dyDescent="0.25">
      <c r="F2463" s="41"/>
      <c r="G2463" s="41"/>
      <c r="H2463" s="40"/>
      <c r="I2463" s="41"/>
      <c r="J2463" s="41"/>
      <c r="L2463" s="42"/>
      <c r="N2463" s="42"/>
      <c r="O2463" s="42"/>
      <c r="T2463" s="44"/>
      <c r="U2463" s="41"/>
      <c r="X2463" s="140"/>
      <c r="Y2463" s="159"/>
    </row>
    <row r="2464" spans="6:25" s="43" customFormat="1" x14ac:dyDescent="0.25">
      <c r="F2464" s="41"/>
      <c r="G2464" s="41"/>
      <c r="H2464" s="40"/>
      <c r="I2464" s="41"/>
      <c r="J2464" s="41"/>
      <c r="L2464" s="42"/>
      <c r="N2464" s="42"/>
      <c r="O2464" s="42"/>
      <c r="T2464" s="44"/>
      <c r="U2464" s="41"/>
      <c r="X2464" s="140"/>
      <c r="Y2464" s="159"/>
    </row>
    <row r="2465" spans="6:25" s="43" customFormat="1" x14ac:dyDescent="0.25">
      <c r="F2465" s="41"/>
      <c r="G2465" s="41"/>
      <c r="H2465" s="40"/>
      <c r="I2465" s="41"/>
      <c r="J2465" s="41"/>
      <c r="L2465" s="42"/>
      <c r="N2465" s="42"/>
      <c r="O2465" s="42"/>
      <c r="T2465" s="44"/>
      <c r="U2465" s="41"/>
      <c r="X2465" s="140"/>
      <c r="Y2465" s="159"/>
    </row>
    <row r="2466" spans="6:25" s="43" customFormat="1" x14ac:dyDescent="0.25">
      <c r="F2466" s="41"/>
      <c r="G2466" s="41"/>
      <c r="H2466" s="40"/>
      <c r="I2466" s="41"/>
      <c r="J2466" s="41"/>
      <c r="L2466" s="42"/>
      <c r="N2466" s="42"/>
      <c r="O2466" s="42"/>
      <c r="T2466" s="44"/>
      <c r="U2466" s="41"/>
      <c r="X2466" s="140"/>
      <c r="Y2466" s="159"/>
    </row>
    <row r="2467" spans="6:25" s="43" customFormat="1" x14ac:dyDescent="0.25">
      <c r="F2467" s="41"/>
      <c r="G2467" s="41"/>
      <c r="H2467" s="40"/>
      <c r="I2467" s="41"/>
      <c r="J2467" s="41"/>
      <c r="L2467" s="42"/>
      <c r="N2467" s="42"/>
      <c r="O2467" s="42"/>
      <c r="T2467" s="44"/>
      <c r="U2467" s="41"/>
      <c r="X2467" s="140"/>
      <c r="Y2467" s="159"/>
    </row>
    <row r="2468" spans="6:25" s="43" customFormat="1" x14ac:dyDescent="0.25">
      <c r="F2468" s="41"/>
      <c r="G2468" s="41"/>
      <c r="H2468" s="40"/>
      <c r="I2468" s="41"/>
      <c r="J2468" s="41"/>
      <c r="L2468" s="42"/>
      <c r="N2468" s="42"/>
      <c r="O2468" s="42"/>
      <c r="T2468" s="44"/>
      <c r="U2468" s="41"/>
      <c r="X2468" s="140"/>
      <c r="Y2468" s="159"/>
    </row>
    <row r="2469" spans="6:25" s="43" customFormat="1" x14ac:dyDescent="0.25">
      <c r="F2469" s="41"/>
      <c r="G2469" s="41"/>
      <c r="H2469" s="40"/>
      <c r="I2469" s="41"/>
      <c r="J2469" s="41"/>
      <c r="L2469" s="42"/>
      <c r="N2469" s="42"/>
      <c r="O2469" s="42"/>
      <c r="T2469" s="44"/>
      <c r="U2469" s="41"/>
      <c r="X2469" s="140"/>
      <c r="Y2469" s="159"/>
    </row>
    <row r="2470" spans="6:25" s="43" customFormat="1" x14ac:dyDescent="0.25">
      <c r="F2470" s="41"/>
      <c r="G2470" s="41"/>
      <c r="H2470" s="40"/>
      <c r="I2470" s="41"/>
      <c r="J2470" s="41"/>
      <c r="L2470" s="42"/>
      <c r="N2470" s="42"/>
      <c r="O2470" s="42"/>
      <c r="T2470" s="44"/>
      <c r="U2470" s="41"/>
      <c r="X2470" s="140"/>
      <c r="Y2470" s="159"/>
    </row>
    <row r="2471" spans="6:25" s="43" customFormat="1" x14ac:dyDescent="0.25">
      <c r="F2471" s="41"/>
      <c r="G2471" s="41"/>
      <c r="H2471" s="40"/>
      <c r="I2471" s="41"/>
      <c r="J2471" s="41"/>
      <c r="L2471" s="42"/>
      <c r="N2471" s="42"/>
      <c r="O2471" s="42"/>
      <c r="T2471" s="44"/>
      <c r="U2471" s="41"/>
      <c r="X2471" s="140"/>
      <c r="Y2471" s="159"/>
    </row>
    <row r="2472" spans="6:25" s="43" customFormat="1" x14ac:dyDescent="0.25">
      <c r="F2472" s="41"/>
      <c r="G2472" s="41"/>
      <c r="H2472" s="40"/>
      <c r="I2472" s="41"/>
      <c r="J2472" s="41"/>
      <c r="L2472" s="42"/>
      <c r="N2472" s="42"/>
      <c r="O2472" s="42"/>
      <c r="T2472" s="44"/>
      <c r="U2472" s="41"/>
      <c r="X2472" s="140"/>
      <c r="Y2472" s="159"/>
    </row>
    <row r="2473" spans="6:25" s="43" customFormat="1" x14ac:dyDescent="0.25">
      <c r="F2473" s="41"/>
      <c r="G2473" s="41"/>
      <c r="H2473" s="40"/>
      <c r="I2473" s="41"/>
      <c r="J2473" s="41"/>
      <c r="L2473" s="42"/>
      <c r="N2473" s="42"/>
      <c r="O2473" s="42"/>
      <c r="T2473" s="44"/>
      <c r="U2473" s="41"/>
      <c r="X2473" s="140"/>
      <c r="Y2473" s="159"/>
    </row>
    <row r="2474" spans="6:25" s="43" customFormat="1" x14ac:dyDescent="0.25">
      <c r="F2474" s="41"/>
      <c r="G2474" s="41"/>
      <c r="H2474" s="40"/>
      <c r="I2474" s="41"/>
      <c r="J2474" s="41"/>
      <c r="L2474" s="42"/>
      <c r="N2474" s="42"/>
      <c r="O2474" s="42"/>
      <c r="T2474" s="44"/>
      <c r="U2474" s="41"/>
      <c r="X2474" s="140"/>
      <c r="Y2474" s="159"/>
    </row>
    <row r="2475" spans="6:25" s="43" customFormat="1" x14ac:dyDescent="0.25">
      <c r="F2475" s="41"/>
      <c r="G2475" s="41"/>
      <c r="H2475" s="40"/>
      <c r="I2475" s="41"/>
      <c r="J2475" s="41"/>
      <c r="L2475" s="42"/>
      <c r="N2475" s="42"/>
      <c r="O2475" s="42"/>
      <c r="T2475" s="44"/>
      <c r="U2475" s="41"/>
      <c r="X2475" s="140"/>
      <c r="Y2475" s="159"/>
    </row>
    <row r="2476" spans="6:25" s="43" customFormat="1" x14ac:dyDescent="0.25">
      <c r="F2476" s="41"/>
      <c r="G2476" s="41"/>
      <c r="H2476" s="40"/>
      <c r="I2476" s="41"/>
      <c r="J2476" s="41"/>
      <c r="L2476" s="42"/>
      <c r="N2476" s="42"/>
      <c r="O2476" s="42"/>
      <c r="T2476" s="44"/>
      <c r="U2476" s="41"/>
      <c r="X2476" s="140"/>
      <c r="Y2476" s="159"/>
    </row>
    <row r="2477" spans="6:25" s="43" customFormat="1" x14ac:dyDescent="0.25">
      <c r="F2477" s="41"/>
      <c r="G2477" s="41"/>
      <c r="H2477" s="40"/>
      <c r="I2477" s="41"/>
      <c r="J2477" s="41"/>
      <c r="L2477" s="42"/>
      <c r="N2477" s="42"/>
      <c r="O2477" s="42"/>
      <c r="T2477" s="44"/>
      <c r="U2477" s="41"/>
      <c r="X2477" s="140"/>
      <c r="Y2477" s="159"/>
    </row>
    <row r="2478" spans="6:25" s="43" customFormat="1" x14ac:dyDescent="0.25">
      <c r="F2478" s="41"/>
      <c r="G2478" s="41"/>
      <c r="H2478" s="40"/>
      <c r="I2478" s="41"/>
      <c r="J2478" s="41"/>
      <c r="L2478" s="42"/>
      <c r="N2478" s="42"/>
      <c r="O2478" s="42"/>
      <c r="T2478" s="44"/>
      <c r="U2478" s="41"/>
      <c r="X2478" s="140"/>
      <c r="Y2478" s="159"/>
    </row>
    <row r="2479" spans="6:25" s="43" customFormat="1" x14ac:dyDescent="0.25">
      <c r="F2479" s="41"/>
      <c r="G2479" s="41"/>
      <c r="H2479" s="40"/>
      <c r="I2479" s="41"/>
      <c r="J2479" s="41"/>
      <c r="L2479" s="42"/>
      <c r="N2479" s="42"/>
      <c r="O2479" s="42"/>
      <c r="T2479" s="44"/>
      <c r="U2479" s="41"/>
      <c r="X2479" s="140"/>
      <c r="Y2479" s="159"/>
    </row>
    <row r="2480" spans="6:25" s="43" customFormat="1" x14ac:dyDescent="0.25">
      <c r="F2480" s="41"/>
      <c r="G2480" s="41"/>
      <c r="H2480" s="40"/>
      <c r="I2480" s="41"/>
      <c r="J2480" s="41"/>
      <c r="L2480" s="42"/>
      <c r="N2480" s="42"/>
      <c r="O2480" s="42"/>
      <c r="T2480" s="44"/>
      <c r="U2480" s="41"/>
      <c r="X2480" s="140"/>
      <c r="Y2480" s="159"/>
    </row>
    <row r="2481" spans="6:25" s="43" customFormat="1" x14ac:dyDescent="0.25">
      <c r="F2481" s="41"/>
      <c r="G2481" s="41"/>
      <c r="H2481" s="40"/>
      <c r="I2481" s="41"/>
      <c r="J2481" s="41"/>
      <c r="L2481" s="42"/>
      <c r="N2481" s="42"/>
      <c r="O2481" s="42"/>
      <c r="T2481" s="44"/>
      <c r="U2481" s="41"/>
      <c r="X2481" s="140"/>
      <c r="Y2481" s="159"/>
    </row>
    <row r="2482" spans="6:25" s="43" customFormat="1" x14ac:dyDescent="0.25">
      <c r="F2482" s="41"/>
      <c r="G2482" s="41"/>
      <c r="H2482" s="40"/>
      <c r="I2482" s="41"/>
      <c r="J2482" s="41"/>
      <c r="L2482" s="42"/>
      <c r="N2482" s="42"/>
      <c r="O2482" s="42"/>
      <c r="T2482" s="44"/>
      <c r="U2482" s="41"/>
      <c r="X2482" s="140"/>
      <c r="Y2482" s="159"/>
    </row>
    <row r="2483" spans="6:25" s="43" customFormat="1" x14ac:dyDescent="0.25">
      <c r="F2483" s="41"/>
      <c r="G2483" s="41"/>
      <c r="H2483" s="40"/>
      <c r="I2483" s="41"/>
      <c r="J2483" s="41"/>
      <c r="L2483" s="42"/>
      <c r="N2483" s="42"/>
      <c r="O2483" s="42"/>
      <c r="T2483" s="44"/>
      <c r="U2483" s="41"/>
      <c r="X2483" s="140"/>
      <c r="Y2483" s="159"/>
    </row>
    <row r="2484" spans="6:25" s="43" customFormat="1" x14ac:dyDescent="0.25">
      <c r="F2484" s="41"/>
      <c r="G2484" s="41"/>
      <c r="H2484" s="40"/>
      <c r="I2484" s="41"/>
      <c r="J2484" s="41"/>
      <c r="L2484" s="42"/>
      <c r="N2484" s="42"/>
      <c r="O2484" s="42"/>
      <c r="T2484" s="44"/>
      <c r="U2484" s="41"/>
      <c r="X2484" s="140"/>
      <c r="Y2484" s="159"/>
    </row>
    <row r="2485" spans="6:25" s="43" customFormat="1" x14ac:dyDescent="0.25">
      <c r="F2485" s="41"/>
      <c r="G2485" s="41"/>
      <c r="H2485" s="40"/>
      <c r="I2485" s="41"/>
      <c r="J2485" s="41"/>
      <c r="L2485" s="42"/>
      <c r="N2485" s="42"/>
      <c r="O2485" s="42"/>
      <c r="T2485" s="44"/>
      <c r="U2485" s="41"/>
      <c r="X2485" s="140"/>
      <c r="Y2485" s="159"/>
    </row>
    <row r="2486" spans="6:25" s="43" customFormat="1" x14ac:dyDescent="0.25">
      <c r="F2486" s="41"/>
      <c r="G2486" s="41"/>
      <c r="H2486" s="40"/>
      <c r="I2486" s="41"/>
      <c r="J2486" s="41"/>
      <c r="L2486" s="42"/>
      <c r="N2486" s="42"/>
      <c r="O2486" s="42"/>
      <c r="T2486" s="44"/>
      <c r="U2486" s="41"/>
      <c r="X2486" s="140"/>
      <c r="Y2486" s="159"/>
    </row>
    <row r="2487" spans="6:25" s="43" customFormat="1" x14ac:dyDescent="0.25">
      <c r="F2487" s="41"/>
      <c r="G2487" s="41"/>
      <c r="H2487" s="40"/>
      <c r="I2487" s="41"/>
      <c r="J2487" s="41"/>
      <c r="L2487" s="42"/>
      <c r="N2487" s="42"/>
      <c r="O2487" s="42"/>
      <c r="T2487" s="44"/>
      <c r="U2487" s="41"/>
      <c r="X2487" s="140"/>
      <c r="Y2487" s="159"/>
    </row>
    <row r="2488" spans="6:25" s="43" customFormat="1" x14ac:dyDescent="0.25">
      <c r="F2488" s="41"/>
      <c r="G2488" s="41"/>
      <c r="H2488" s="40"/>
      <c r="I2488" s="41"/>
      <c r="J2488" s="41"/>
      <c r="L2488" s="42"/>
      <c r="N2488" s="42"/>
      <c r="O2488" s="42"/>
      <c r="T2488" s="44"/>
      <c r="U2488" s="41"/>
      <c r="X2488" s="140"/>
      <c r="Y2488" s="159"/>
    </row>
    <row r="2489" spans="6:25" s="43" customFormat="1" x14ac:dyDescent="0.25">
      <c r="F2489" s="41"/>
      <c r="G2489" s="41"/>
      <c r="H2489" s="40"/>
      <c r="I2489" s="41"/>
      <c r="J2489" s="41"/>
      <c r="L2489" s="42"/>
      <c r="N2489" s="42"/>
      <c r="O2489" s="42"/>
      <c r="T2489" s="44"/>
      <c r="U2489" s="41"/>
      <c r="X2489" s="140"/>
      <c r="Y2489" s="159"/>
    </row>
    <row r="2490" spans="6:25" s="43" customFormat="1" x14ac:dyDescent="0.25">
      <c r="F2490" s="41"/>
      <c r="G2490" s="41"/>
      <c r="H2490" s="40"/>
      <c r="I2490" s="41"/>
      <c r="J2490" s="41"/>
      <c r="L2490" s="42"/>
      <c r="N2490" s="42"/>
      <c r="O2490" s="42"/>
      <c r="T2490" s="44"/>
      <c r="U2490" s="41"/>
      <c r="X2490" s="140"/>
      <c r="Y2490" s="159"/>
    </row>
    <row r="2491" spans="6:25" s="43" customFormat="1" x14ac:dyDescent="0.25">
      <c r="F2491" s="41"/>
      <c r="G2491" s="41"/>
      <c r="H2491" s="40"/>
      <c r="I2491" s="41"/>
      <c r="J2491" s="41"/>
      <c r="L2491" s="42"/>
      <c r="N2491" s="42"/>
      <c r="O2491" s="42"/>
      <c r="T2491" s="44"/>
      <c r="U2491" s="41"/>
      <c r="X2491" s="140"/>
      <c r="Y2491" s="159"/>
    </row>
    <row r="2492" spans="6:25" s="43" customFormat="1" x14ac:dyDescent="0.25">
      <c r="F2492" s="41"/>
      <c r="G2492" s="41"/>
      <c r="H2492" s="40"/>
      <c r="I2492" s="41"/>
      <c r="J2492" s="41"/>
      <c r="L2492" s="42"/>
      <c r="N2492" s="42"/>
      <c r="O2492" s="42"/>
      <c r="T2492" s="44"/>
      <c r="U2492" s="41"/>
      <c r="X2492" s="140"/>
      <c r="Y2492" s="159"/>
    </row>
    <row r="2493" spans="6:25" s="43" customFormat="1" x14ac:dyDescent="0.25">
      <c r="F2493" s="41"/>
      <c r="G2493" s="41"/>
      <c r="H2493" s="40"/>
      <c r="I2493" s="41"/>
      <c r="J2493" s="41"/>
      <c r="L2493" s="42"/>
      <c r="N2493" s="42"/>
      <c r="O2493" s="42"/>
      <c r="T2493" s="44"/>
      <c r="U2493" s="41"/>
      <c r="X2493" s="140"/>
      <c r="Y2493" s="159"/>
    </row>
    <row r="2494" spans="6:25" s="43" customFormat="1" x14ac:dyDescent="0.25">
      <c r="F2494" s="41"/>
      <c r="G2494" s="41"/>
      <c r="H2494" s="40"/>
      <c r="I2494" s="41"/>
      <c r="J2494" s="41"/>
      <c r="L2494" s="42"/>
      <c r="N2494" s="42"/>
      <c r="O2494" s="42"/>
      <c r="T2494" s="44"/>
      <c r="U2494" s="41"/>
      <c r="X2494" s="140"/>
      <c r="Y2494" s="159"/>
    </row>
    <row r="2495" spans="6:25" s="43" customFormat="1" x14ac:dyDescent="0.25">
      <c r="F2495" s="41"/>
      <c r="G2495" s="41"/>
      <c r="H2495" s="40"/>
      <c r="I2495" s="41"/>
      <c r="J2495" s="41"/>
      <c r="L2495" s="42"/>
      <c r="N2495" s="42"/>
      <c r="O2495" s="42"/>
      <c r="T2495" s="44"/>
      <c r="U2495" s="41"/>
      <c r="X2495" s="140"/>
      <c r="Y2495" s="159"/>
    </row>
    <row r="2496" spans="6:25" s="43" customFormat="1" x14ac:dyDescent="0.25">
      <c r="F2496" s="41"/>
      <c r="G2496" s="41"/>
      <c r="H2496" s="40"/>
      <c r="I2496" s="41"/>
      <c r="J2496" s="41"/>
      <c r="L2496" s="42"/>
      <c r="N2496" s="42"/>
      <c r="O2496" s="42"/>
      <c r="T2496" s="44"/>
      <c r="U2496" s="41"/>
      <c r="X2496" s="140"/>
      <c r="Y2496" s="159"/>
    </row>
    <row r="2497" spans="6:25" s="43" customFormat="1" x14ac:dyDescent="0.25">
      <c r="F2497" s="41"/>
      <c r="G2497" s="41"/>
      <c r="H2497" s="40"/>
      <c r="I2497" s="41"/>
      <c r="J2497" s="41"/>
      <c r="L2497" s="42"/>
      <c r="N2497" s="42"/>
      <c r="O2497" s="42"/>
      <c r="T2497" s="44"/>
      <c r="U2497" s="41"/>
      <c r="X2497" s="140"/>
      <c r="Y2497" s="159"/>
    </row>
    <row r="2498" spans="6:25" s="43" customFormat="1" x14ac:dyDescent="0.25">
      <c r="F2498" s="41"/>
      <c r="G2498" s="41"/>
      <c r="H2498" s="40"/>
      <c r="I2498" s="41"/>
      <c r="J2498" s="41"/>
      <c r="L2498" s="42"/>
      <c r="N2498" s="42"/>
      <c r="O2498" s="42"/>
      <c r="T2498" s="44"/>
      <c r="U2498" s="41"/>
      <c r="X2498" s="140"/>
      <c r="Y2498" s="159"/>
    </row>
    <row r="2499" spans="6:25" s="43" customFormat="1" x14ac:dyDescent="0.25">
      <c r="F2499" s="41"/>
      <c r="G2499" s="41"/>
      <c r="H2499" s="40"/>
      <c r="I2499" s="41"/>
      <c r="J2499" s="41"/>
      <c r="L2499" s="42"/>
      <c r="N2499" s="42"/>
      <c r="O2499" s="42"/>
      <c r="T2499" s="44"/>
      <c r="U2499" s="41"/>
      <c r="X2499" s="140"/>
      <c r="Y2499" s="159"/>
    </row>
    <row r="2500" spans="6:25" s="43" customFormat="1" x14ac:dyDescent="0.25">
      <c r="F2500" s="41"/>
      <c r="G2500" s="41"/>
      <c r="H2500" s="40"/>
      <c r="I2500" s="41"/>
      <c r="J2500" s="41"/>
      <c r="L2500" s="42"/>
      <c r="N2500" s="42"/>
      <c r="O2500" s="42"/>
      <c r="T2500" s="44"/>
      <c r="U2500" s="41"/>
      <c r="X2500" s="140"/>
      <c r="Y2500" s="159"/>
    </row>
    <row r="2501" spans="6:25" s="43" customFormat="1" x14ac:dyDescent="0.25">
      <c r="F2501" s="41"/>
      <c r="G2501" s="41"/>
      <c r="H2501" s="40"/>
      <c r="I2501" s="41"/>
      <c r="J2501" s="41"/>
      <c r="L2501" s="42"/>
      <c r="N2501" s="42"/>
      <c r="O2501" s="42"/>
      <c r="T2501" s="44"/>
      <c r="U2501" s="41"/>
      <c r="X2501" s="140"/>
      <c r="Y2501" s="159"/>
    </row>
    <row r="2502" spans="6:25" s="43" customFormat="1" x14ac:dyDescent="0.25">
      <c r="F2502" s="41"/>
      <c r="G2502" s="41"/>
      <c r="H2502" s="40"/>
      <c r="I2502" s="41"/>
      <c r="J2502" s="41"/>
      <c r="L2502" s="42"/>
      <c r="N2502" s="42"/>
      <c r="O2502" s="42"/>
      <c r="T2502" s="44"/>
      <c r="U2502" s="41"/>
      <c r="X2502" s="140"/>
      <c r="Y2502" s="159"/>
    </row>
    <row r="2503" spans="6:25" s="43" customFormat="1" x14ac:dyDescent="0.25">
      <c r="F2503" s="41"/>
      <c r="G2503" s="41"/>
      <c r="H2503" s="40"/>
      <c r="I2503" s="41"/>
      <c r="J2503" s="41"/>
      <c r="L2503" s="42"/>
      <c r="N2503" s="42"/>
      <c r="O2503" s="42"/>
      <c r="T2503" s="44"/>
      <c r="U2503" s="41"/>
      <c r="X2503" s="140"/>
      <c r="Y2503" s="159"/>
    </row>
    <row r="2504" spans="6:25" s="43" customFormat="1" x14ac:dyDescent="0.25">
      <c r="F2504" s="41"/>
      <c r="G2504" s="41"/>
      <c r="H2504" s="40"/>
      <c r="I2504" s="41"/>
      <c r="J2504" s="41"/>
      <c r="L2504" s="42"/>
      <c r="N2504" s="42"/>
      <c r="O2504" s="42"/>
      <c r="T2504" s="44"/>
      <c r="U2504" s="41"/>
      <c r="X2504" s="140"/>
      <c r="Y2504" s="159"/>
    </row>
    <row r="2505" spans="6:25" s="43" customFormat="1" x14ac:dyDescent="0.25">
      <c r="F2505" s="41"/>
      <c r="G2505" s="41"/>
      <c r="H2505" s="40"/>
      <c r="I2505" s="41"/>
      <c r="J2505" s="41"/>
      <c r="L2505" s="42"/>
      <c r="N2505" s="42"/>
      <c r="O2505" s="42"/>
      <c r="T2505" s="44"/>
      <c r="U2505" s="41"/>
      <c r="X2505" s="140"/>
      <c r="Y2505" s="159"/>
    </row>
    <row r="2506" spans="6:25" s="43" customFormat="1" x14ac:dyDescent="0.25">
      <c r="F2506" s="41"/>
      <c r="G2506" s="41"/>
      <c r="H2506" s="40"/>
      <c r="I2506" s="41"/>
      <c r="J2506" s="41"/>
      <c r="L2506" s="42"/>
      <c r="N2506" s="42"/>
      <c r="O2506" s="42"/>
      <c r="T2506" s="44"/>
      <c r="U2506" s="41"/>
      <c r="X2506" s="140"/>
      <c r="Y2506" s="159"/>
    </row>
    <row r="2507" spans="6:25" s="43" customFormat="1" x14ac:dyDescent="0.25">
      <c r="F2507" s="41"/>
      <c r="G2507" s="41"/>
      <c r="H2507" s="40"/>
      <c r="I2507" s="41"/>
      <c r="J2507" s="41"/>
      <c r="L2507" s="42"/>
      <c r="N2507" s="42"/>
      <c r="O2507" s="42"/>
      <c r="T2507" s="44"/>
      <c r="U2507" s="41"/>
      <c r="X2507" s="140"/>
      <c r="Y2507" s="159"/>
    </row>
    <row r="2508" spans="6:25" s="43" customFormat="1" x14ac:dyDescent="0.25">
      <c r="F2508" s="41"/>
      <c r="G2508" s="41"/>
      <c r="H2508" s="40"/>
      <c r="I2508" s="41"/>
      <c r="J2508" s="41"/>
      <c r="L2508" s="42"/>
      <c r="N2508" s="42"/>
      <c r="O2508" s="42"/>
      <c r="T2508" s="44"/>
      <c r="U2508" s="41"/>
      <c r="X2508" s="140"/>
      <c r="Y2508" s="159"/>
    </row>
    <row r="2509" spans="6:25" s="43" customFormat="1" x14ac:dyDescent="0.25">
      <c r="F2509" s="41"/>
      <c r="G2509" s="41"/>
      <c r="H2509" s="40"/>
      <c r="I2509" s="41"/>
      <c r="J2509" s="41"/>
      <c r="L2509" s="42"/>
      <c r="N2509" s="42"/>
      <c r="O2509" s="42"/>
      <c r="T2509" s="44"/>
      <c r="U2509" s="41"/>
      <c r="X2509" s="140"/>
      <c r="Y2509" s="159"/>
    </row>
    <row r="2510" spans="6:25" s="43" customFormat="1" x14ac:dyDescent="0.25">
      <c r="F2510" s="41"/>
      <c r="G2510" s="41"/>
      <c r="H2510" s="40"/>
      <c r="I2510" s="41"/>
      <c r="J2510" s="41"/>
      <c r="L2510" s="42"/>
      <c r="N2510" s="42"/>
      <c r="O2510" s="42"/>
      <c r="T2510" s="44"/>
      <c r="U2510" s="41"/>
      <c r="X2510" s="140"/>
      <c r="Y2510" s="159"/>
    </row>
    <row r="2511" spans="6:25" s="43" customFormat="1" x14ac:dyDescent="0.25">
      <c r="F2511" s="41"/>
      <c r="G2511" s="41"/>
      <c r="H2511" s="40"/>
      <c r="I2511" s="41"/>
      <c r="J2511" s="41"/>
      <c r="L2511" s="42"/>
      <c r="N2511" s="42"/>
      <c r="O2511" s="42"/>
      <c r="T2511" s="44"/>
      <c r="U2511" s="41"/>
      <c r="X2511" s="140"/>
      <c r="Y2511" s="159"/>
    </row>
    <row r="2512" spans="6:25" s="43" customFormat="1" x14ac:dyDescent="0.25">
      <c r="F2512" s="41"/>
      <c r="G2512" s="41"/>
      <c r="H2512" s="40"/>
      <c r="I2512" s="41"/>
      <c r="J2512" s="41"/>
      <c r="L2512" s="42"/>
      <c r="N2512" s="42"/>
      <c r="O2512" s="42"/>
      <c r="T2512" s="44"/>
      <c r="U2512" s="41"/>
      <c r="X2512" s="140"/>
      <c r="Y2512" s="159"/>
    </row>
    <row r="2513" spans="6:25" s="43" customFormat="1" x14ac:dyDescent="0.25">
      <c r="F2513" s="41"/>
      <c r="G2513" s="41"/>
      <c r="H2513" s="40"/>
      <c r="I2513" s="41"/>
      <c r="J2513" s="41"/>
      <c r="L2513" s="42"/>
      <c r="N2513" s="42"/>
      <c r="O2513" s="42"/>
      <c r="T2513" s="44"/>
      <c r="U2513" s="41"/>
      <c r="X2513" s="140"/>
      <c r="Y2513" s="159"/>
    </row>
    <row r="2514" spans="6:25" s="43" customFormat="1" x14ac:dyDescent="0.25">
      <c r="F2514" s="41"/>
      <c r="G2514" s="41"/>
      <c r="H2514" s="40"/>
      <c r="I2514" s="41"/>
      <c r="J2514" s="41"/>
      <c r="L2514" s="42"/>
      <c r="N2514" s="42"/>
      <c r="O2514" s="42"/>
      <c r="T2514" s="44"/>
      <c r="U2514" s="41"/>
      <c r="X2514" s="140"/>
      <c r="Y2514" s="159"/>
    </row>
    <row r="2515" spans="6:25" s="43" customFormat="1" x14ac:dyDescent="0.25">
      <c r="F2515" s="41"/>
      <c r="G2515" s="41"/>
      <c r="H2515" s="40"/>
      <c r="I2515" s="41"/>
      <c r="J2515" s="41"/>
      <c r="L2515" s="42"/>
      <c r="N2515" s="42"/>
      <c r="O2515" s="42"/>
      <c r="T2515" s="44"/>
      <c r="U2515" s="41"/>
      <c r="X2515" s="140"/>
      <c r="Y2515" s="159"/>
    </row>
    <row r="2516" spans="6:25" s="43" customFormat="1" x14ac:dyDescent="0.25">
      <c r="F2516" s="41"/>
      <c r="G2516" s="41"/>
      <c r="H2516" s="40"/>
      <c r="I2516" s="41"/>
      <c r="J2516" s="41"/>
      <c r="L2516" s="42"/>
      <c r="N2516" s="42"/>
      <c r="O2516" s="42"/>
      <c r="T2516" s="44"/>
      <c r="U2516" s="41"/>
      <c r="X2516" s="140"/>
      <c r="Y2516" s="159"/>
    </row>
    <row r="2517" spans="6:25" s="43" customFormat="1" x14ac:dyDescent="0.25">
      <c r="F2517" s="41"/>
      <c r="G2517" s="41"/>
      <c r="H2517" s="40"/>
      <c r="I2517" s="41"/>
      <c r="J2517" s="41"/>
      <c r="L2517" s="42"/>
      <c r="N2517" s="42"/>
      <c r="O2517" s="42"/>
      <c r="T2517" s="44"/>
      <c r="U2517" s="41"/>
      <c r="X2517" s="140"/>
      <c r="Y2517" s="159"/>
    </row>
    <row r="2518" spans="6:25" s="43" customFormat="1" x14ac:dyDescent="0.25">
      <c r="F2518" s="41"/>
      <c r="G2518" s="41"/>
      <c r="H2518" s="40"/>
      <c r="I2518" s="41"/>
      <c r="J2518" s="41"/>
      <c r="L2518" s="42"/>
      <c r="N2518" s="42"/>
      <c r="O2518" s="42"/>
      <c r="T2518" s="44"/>
      <c r="U2518" s="41"/>
      <c r="X2518" s="140"/>
      <c r="Y2518" s="159"/>
    </row>
    <row r="2519" spans="6:25" s="43" customFormat="1" x14ac:dyDescent="0.25">
      <c r="F2519" s="41"/>
      <c r="G2519" s="41"/>
      <c r="H2519" s="40"/>
      <c r="I2519" s="41"/>
      <c r="J2519" s="41"/>
      <c r="L2519" s="42"/>
      <c r="N2519" s="42"/>
      <c r="O2519" s="42"/>
      <c r="T2519" s="44"/>
      <c r="U2519" s="41"/>
      <c r="X2519" s="140"/>
      <c r="Y2519" s="159"/>
    </row>
    <row r="2520" spans="6:25" s="43" customFormat="1" x14ac:dyDescent="0.25">
      <c r="F2520" s="41"/>
      <c r="G2520" s="41"/>
      <c r="H2520" s="40"/>
      <c r="I2520" s="41"/>
      <c r="J2520" s="41"/>
      <c r="L2520" s="42"/>
      <c r="N2520" s="42"/>
      <c r="O2520" s="42"/>
      <c r="T2520" s="44"/>
      <c r="U2520" s="41"/>
      <c r="X2520" s="140"/>
      <c r="Y2520" s="159"/>
    </row>
    <row r="2521" spans="6:25" s="43" customFormat="1" x14ac:dyDescent="0.25">
      <c r="F2521" s="41"/>
      <c r="G2521" s="41"/>
      <c r="H2521" s="40"/>
      <c r="I2521" s="41"/>
      <c r="J2521" s="41"/>
      <c r="L2521" s="42"/>
      <c r="N2521" s="42"/>
      <c r="O2521" s="42"/>
      <c r="T2521" s="44"/>
      <c r="U2521" s="41"/>
      <c r="X2521" s="140"/>
      <c r="Y2521" s="159"/>
    </row>
    <row r="2522" spans="6:25" s="43" customFormat="1" x14ac:dyDescent="0.25">
      <c r="F2522" s="41"/>
      <c r="G2522" s="41"/>
      <c r="H2522" s="40"/>
      <c r="I2522" s="41"/>
      <c r="J2522" s="41"/>
      <c r="L2522" s="42"/>
      <c r="N2522" s="42"/>
      <c r="O2522" s="42"/>
      <c r="T2522" s="44"/>
      <c r="U2522" s="41"/>
      <c r="X2522" s="140"/>
      <c r="Y2522" s="159"/>
    </row>
    <row r="2523" spans="6:25" s="43" customFormat="1" x14ac:dyDescent="0.25">
      <c r="F2523" s="41"/>
      <c r="G2523" s="41"/>
      <c r="H2523" s="40"/>
      <c r="I2523" s="41"/>
      <c r="J2523" s="41"/>
      <c r="L2523" s="42"/>
      <c r="N2523" s="42"/>
      <c r="O2523" s="42"/>
      <c r="T2523" s="44"/>
      <c r="U2523" s="41"/>
      <c r="X2523" s="140"/>
      <c r="Y2523" s="159"/>
    </row>
    <row r="2524" spans="6:25" s="43" customFormat="1" x14ac:dyDescent="0.25">
      <c r="F2524" s="41"/>
      <c r="G2524" s="41"/>
      <c r="H2524" s="40"/>
      <c r="I2524" s="41"/>
      <c r="J2524" s="41"/>
      <c r="L2524" s="42"/>
      <c r="N2524" s="42"/>
      <c r="O2524" s="42"/>
      <c r="T2524" s="44"/>
      <c r="U2524" s="41"/>
      <c r="X2524" s="140"/>
      <c r="Y2524" s="159"/>
    </row>
    <row r="2525" spans="6:25" s="43" customFormat="1" x14ac:dyDescent="0.25">
      <c r="F2525" s="41"/>
      <c r="G2525" s="41"/>
      <c r="H2525" s="40"/>
      <c r="I2525" s="41"/>
      <c r="J2525" s="41"/>
      <c r="L2525" s="42"/>
      <c r="N2525" s="42"/>
      <c r="O2525" s="42"/>
      <c r="T2525" s="44"/>
      <c r="U2525" s="41"/>
      <c r="X2525" s="140"/>
      <c r="Y2525" s="159"/>
    </row>
    <row r="2526" spans="6:25" s="43" customFormat="1" x14ac:dyDescent="0.25">
      <c r="F2526" s="41"/>
      <c r="G2526" s="41"/>
      <c r="H2526" s="40"/>
      <c r="I2526" s="41"/>
      <c r="J2526" s="41"/>
      <c r="L2526" s="42"/>
      <c r="N2526" s="42"/>
      <c r="O2526" s="42"/>
      <c r="T2526" s="44"/>
      <c r="U2526" s="41"/>
      <c r="X2526" s="140"/>
      <c r="Y2526" s="159"/>
    </row>
    <row r="2527" spans="6:25" s="43" customFormat="1" x14ac:dyDescent="0.25">
      <c r="F2527" s="41"/>
      <c r="G2527" s="41"/>
      <c r="H2527" s="40"/>
      <c r="I2527" s="41"/>
      <c r="J2527" s="41"/>
      <c r="L2527" s="42"/>
      <c r="N2527" s="42"/>
      <c r="O2527" s="42"/>
      <c r="T2527" s="44"/>
      <c r="U2527" s="41"/>
      <c r="X2527" s="140"/>
      <c r="Y2527" s="159"/>
    </row>
    <row r="2528" spans="6:25" s="43" customFormat="1" x14ac:dyDescent="0.25">
      <c r="F2528" s="41"/>
      <c r="G2528" s="41"/>
      <c r="H2528" s="40"/>
      <c r="I2528" s="41"/>
      <c r="J2528" s="41"/>
      <c r="L2528" s="42"/>
      <c r="N2528" s="42"/>
      <c r="O2528" s="42"/>
      <c r="T2528" s="44"/>
      <c r="U2528" s="41"/>
      <c r="X2528" s="140"/>
      <c r="Y2528" s="159"/>
    </row>
    <row r="2529" spans="6:25" s="43" customFormat="1" x14ac:dyDescent="0.25">
      <c r="F2529" s="41"/>
      <c r="G2529" s="41"/>
      <c r="H2529" s="40"/>
      <c r="I2529" s="41"/>
      <c r="J2529" s="41"/>
      <c r="L2529" s="42"/>
      <c r="N2529" s="42"/>
      <c r="O2529" s="42"/>
      <c r="T2529" s="44"/>
      <c r="U2529" s="41"/>
      <c r="X2529" s="140"/>
      <c r="Y2529" s="159"/>
    </row>
    <row r="2530" spans="6:25" s="43" customFormat="1" x14ac:dyDescent="0.25">
      <c r="F2530" s="41"/>
      <c r="G2530" s="41"/>
      <c r="H2530" s="40"/>
      <c r="I2530" s="41"/>
      <c r="J2530" s="41"/>
      <c r="L2530" s="42"/>
      <c r="N2530" s="42"/>
      <c r="O2530" s="42"/>
      <c r="T2530" s="44"/>
      <c r="U2530" s="41"/>
      <c r="X2530" s="140"/>
      <c r="Y2530" s="159"/>
    </row>
    <row r="2531" spans="6:25" s="43" customFormat="1" x14ac:dyDescent="0.25">
      <c r="F2531" s="41"/>
      <c r="G2531" s="41"/>
      <c r="H2531" s="40"/>
      <c r="I2531" s="41"/>
      <c r="J2531" s="41"/>
      <c r="L2531" s="42"/>
      <c r="N2531" s="42"/>
      <c r="O2531" s="42"/>
      <c r="T2531" s="44"/>
      <c r="U2531" s="41"/>
      <c r="X2531" s="140"/>
      <c r="Y2531" s="159"/>
    </row>
    <row r="2532" spans="6:25" s="43" customFormat="1" x14ac:dyDescent="0.25">
      <c r="F2532" s="41"/>
      <c r="G2532" s="41"/>
      <c r="H2532" s="40"/>
      <c r="I2532" s="41"/>
      <c r="J2532" s="41"/>
      <c r="L2532" s="42"/>
      <c r="N2532" s="42"/>
      <c r="O2532" s="42"/>
      <c r="T2532" s="44"/>
      <c r="U2532" s="41"/>
      <c r="X2532" s="140"/>
      <c r="Y2532" s="159"/>
    </row>
    <row r="2533" spans="6:25" s="43" customFormat="1" x14ac:dyDescent="0.25">
      <c r="F2533" s="41"/>
      <c r="G2533" s="41"/>
      <c r="H2533" s="40"/>
      <c r="I2533" s="41"/>
      <c r="J2533" s="41"/>
      <c r="L2533" s="42"/>
      <c r="N2533" s="42"/>
      <c r="O2533" s="42"/>
      <c r="T2533" s="44"/>
      <c r="U2533" s="41"/>
      <c r="X2533" s="140"/>
      <c r="Y2533" s="159"/>
    </row>
    <row r="2534" spans="6:25" s="43" customFormat="1" x14ac:dyDescent="0.25">
      <c r="F2534" s="41"/>
      <c r="G2534" s="41"/>
      <c r="H2534" s="40"/>
      <c r="I2534" s="41"/>
      <c r="J2534" s="41"/>
      <c r="L2534" s="42"/>
      <c r="N2534" s="42"/>
      <c r="O2534" s="42"/>
      <c r="T2534" s="44"/>
      <c r="U2534" s="41"/>
      <c r="X2534" s="140"/>
      <c r="Y2534" s="159"/>
    </row>
    <row r="2535" spans="6:25" s="43" customFormat="1" x14ac:dyDescent="0.25">
      <c r="F2535" s="41"/>
      <c r="G2535" s="41"/>
      <c r="H2535" s="40"/>
      <c r="I2535" s="41"/>
      <c r="J2535" s="41"/>
      <c r="L2535" s="42"/>
      <c r="N2535" s="42"/>
      <c r="O2535" s="42"/>
      <c r="T2535" s="44"/>
      <c r="U2535" s="41"/>
      <c r="X2535" s="140"/>
      <c r="Y2535" s="159"/>
    </row>
    <row r="2536" spans="6:25" s="43" customFormat="1" x14ac:dyDescent="0.25">
      <c r="F2536" s="41"/>
      <c r="G2536" s="41"/>
      <c r="H2536" s="40"/>
      <c r="I2536" s="41"/>
      <c r="J2536" s="41"/>
      <c r="L2536" s="42"/>
      <c r="N2536" s="42"/>
      <c r="O2536" s="42"/>
      <c r="T2536" s="44"/>
      <c r="U2536" s="41"/>
      <c r="X2536" s="140"/>
      <c r="Y2536" s="159"/>
    </row>
    <row r="2537" spans="6:25" s="43" customFormat="1" x14ac:dyDescent="0.25">
      <c r="F2537" s="41"/>
      <c r="G2537" s="41"/>
      <c r="H2537" s="40"/>
      <c r="I2537" s="41"/>
      <c r="J2537" s="41"/>
      <c r="L2537" s="42"/>
      <c r="N2537" s="42"/>
      <c r="O2537" s="42"/>
      <c r="T2537" s="44"/>
      <c r="U2537" s="41"/>
      <c r="X2537" s="140"/>
      <c r="Y2537" s="159"/>
    </row>
    <row r="2538" spans="6:25" s="43" customFormat="1" x14ac:dyDescent="0.25">
      <c r="F2538" s="41"/>
      <c r="G2538" s="41"/>
      <c r="H2538" s="40"/>
      <c r="I2538" s="41"/>
      <c r="J2538" s="41"/>
      <c r="L2538" s="42"/>
      <c r="N2538" s="42"/>
      <c r="O2538" s="42"/>
      <c r="T2538" s="44"/>
      <c r="U2538" s="41"/>
      <c r="X2538" s="140"/>
      <c r="Y2538" s="159"/>
    </row>
    <row r="2539" spans="6:25" s="43" customFormat="1" x14ac:dyDescent="0.25">
      <c r="F2539" s="41"/>
      <c r="G2539" s="41"/>
      <c r="H2539" s="40"/>
      <c r="I2539" s="41"/>
      <c r="J2539" s="41"/>
      <c r="L2539" s="42"/>
      <c r="N2539" s="42"/>
      <c r="O2539" s="42"/>
      <c r="T2539" s="44"/>
      <c r="U2539" s="41"/>
      <c r="X2539" s="140"/>
      <c r="Y2539" s="159"/>
    </row>
    <row r="2540" spans="6:25" s="43" customFormat="1" x14ac:dyDescent="0.25">
      <c r="F2540" s="41"/>
      <c r="G2540" s="41"/>
      <c r="H2540" s="40"/>
      <c r="I2540" s="41"/>
      <c r="J2540" s="41"/>
      <c r="L2540" s="42"/>
      <c r="N2540" s="42"/>
      <c r="O2540" s="42"/>
      <c r="T2540" s="44"/>
      <c r="U2540" s="41"/>
      <c r="X2540" s="140"/>
      <c r="Y2540" s="159"/>
    </row>
    <row r="2541" spans="6:25" s="43" customFormat="1" x14ac:dyDescent="0.25">
      <c r="F2541" s="41"/>
      <c r="G2541" s="41"/>
      <c r="H2541" s="40"/>
      <c r="I2541" s="41"/>
      <c r="J2541" s="41"/>
      <c r="L2541" s="42"/>
      <c r="N2541" s="42"/>
      <c r="O2541" s="42"/>
      <c r="T2541" s="44"/>
      <c r="U2541" s="41"/>
      <c r="X2541" s="140"/>
      <c r="Y2541" s="159"/>
    </row>
    <row r="2542" spans="6:25" s="43" customFormat="1" x14ac:dyDescent="0.25">
      <c r="F2542" s="41"/>
      <c r="G2542" s="41"/>
      <c r="H2542" s="40"/>
      <c r="I2542" s="41"/>
      <c r="J2542" s="41"/>
      <c r="L2542" s="42"/>
      <c r="N2542" s="42"/>
      <c r="O2542" s="42"/>
      <c r="T2542" s="44"/>
      <c r="U2542" s="41"/>
      <c r="X2542" s="140"/>
      <c r="Y2542" s="159"/>
    </row>
    <row r="2543" spans="6:25" s="43" customFormat="1" x14ac:dyDescent="0.25">
      <c r="F2543" s="41"/>
      <c r="G2543" s="41"/>
      <c r="H2543" s="40"/>
      <c r="I2543" s="41"/>
      <c r="J2543" s="41"/>
      <c r="L2543" s="42"/>
      <c r="N2543" s="42"/>
      <c r="O2543" s="42"/>
      <c r="T2543" s="44"/>
      <c r="U2543" s="41"/>
      <c r="X2543" s="140"/>
      <c r="Y2543" s="159"/>
    </row>
    <row r="2544" spans="6:25" s="43" customFormat="1" x14ac:dyDescent="0.25">
      <c r="F2544" s="41"/>
      <c r="G2544" s="41"/>
      <c r="H2544" s="40"/>
      <c r="I2544" s="41"/>
      <c r="J2544" s="41"/>
      <c r="L2544" s="42"/>
      <c r="N2544" s="42"/>
      <c r="O2544" s="42"/>
      <c r="T2544" s="44"/>
      <c r="U2544" s="41"/>
      <c r="X2544" s="140"/>
      <c r="Y2544" s="159"/>
    </row>
    <row r="2545" spans="6:25" s="43" customFormat="1" x14ac:dyDescent="0.25">
      <c r="F2545" s="41"/>
      <c r="G2545" s="41"/>
      <c r="H2545" s="40"/>
      <c r="I2545" s="41"/>
      <c r="J2545" s="41"/>
      <c r="L2545" s="42"/>
      <c r="N2545" s="42"/>
      <c r="O2545" s="42"/>
      <c r="T2545" s="44"/>
      <c r="U2545" s="41"/>
      <c r="X2545" s="140"/>
      <c r="Y2545" s="159"/>
    </row>
    <row r="2546" spans="6:25" s="43" customFormat="1" x14ac:dyDescent="0.25">
      <c r="F2546" s="41"/>
      <c r="G2546" s="41"/>
      <c r="H2546" s="40"/>
      <c r="I2546" s="41"/>
      <c r="J2546" s="41"/>
      <c r="L2546" s="42"/>
      <c r="N2546" s="42"/>
      <c r="O2546" s="42"/>
      <c r="T2546" s="44"/>
      <c r="U2546" s="41"/>
      <c r="X2546" s="140"/>
      <c r="Y2546" s="159"/>
    </row>
    <row r="2547" spans="6:25" s="43" customFormat="1" x14ac:dyDescent="0.25">
      <c r="F2547" s="41"/>
      <c r="G2547" s="41"/>
      <c r="H2547" s="40"/>
      <c r="I2547" s="41"/>
      <c r="J2547" s="41"/>
      <c r="L2547" s="42"/>
      <c r="N2547" s="42"/>
      <c r="O2547" s="42"/>
      <c r="T2547" s="44"/>
      <c r="U2547" s="41"/>
      <c r="X2547" s="140"/>
      <c r="Y2547" s="159"/>
    </row>
    <row r="2548" spans="6:25" s="43" customFormat="1" x14ac:dyDescent="0.25">
      <c r="F2548" s="41"/>
      <c r="G2548" s="41"/>
      <c r="H2548" s="40"/>
      <c r="I2548" s="41"/>
      <c r="J2548" s="41"/>
      <c r="L2548" s="42"/>
      <c r="N2548" s="42"/>
      <c r="O2548" s="42"/>
      <c r="T2548" s="44"/>
      <c r="U2548" s="41"/>
      <c r="X2548" s="140"/>
      <c r="Y2548" s="159"/>
    </row>
    <row r="2549" spans="6:25" s="43" customFormat="1" x14ac:dyDescent="0.25">
      <c r="F2549" s="41"/>
      <c r="G2549" s="41"/>
      <c r="H2549" s="40"/>
      <c r="I2549" s="41"/>
      <c r="J2549" s="41"/>
      <c r="L2549" s="42"/>
      <c r="N2549" s="42"/>
      <c r="O2549" s="42"/>
      <c r="T2549" s="44"/>
      <c r="U2549" s="41"/>
      <c r="X2549" s="140"/>
      <c r="Y2549" s="159"/>
    </row>
    <row r="2550" spans="6:25" s="43" customFormat="1" x14ac:dyDescent="0.25">
      <c r="F2550" s="41"/>
      <c r="G2550" s="41"/>
      <c r="H2550" s="40"/>
      <c r="I2550" s="41"/>
      <c r="J2550" s="41"/>
      <c r="L2550" s="42"/>
      <c r="N2550" s="42"/>
      <c r="O2550" s="42"/>
      <c r="T2550" s="44"/>
      <c r="U2550" s="41"/>
      <c r="X2550" s="140"/>
      <c r="Y2550" s="159"/>
    </row>
    <row r="2551" spans="6:25" s="43" customFormat="1" x14ac:dyDescent="0.25">
      <c r="F2551" s="41"/>
      <c r="G2551" s="41"/>
      <c r="H2551" s="40"/>
      <c r="I2551" s="41"/>
      <c r="J2551" s="41"/>
      <c r="L2551" s="42"/>
      <c r="N2551" s="42"/>
      <c r="O2551" s="42"/>
      <c r="T2551" s="44"/>
      <c r="U2551" s="41"/>
      <c r="X2551" s="140"/>
      <c r="Y2551" s="159"/>
    </row>
    <row r="2552" spans="6:25" s="43" customFormat="1" x14ac:dyDescent="0.25">
      <c r="F2552" s="41"/>
      <c r="G2552" s="41"/>
      <c r="H2552" s="40"/>
      <c r="I2552" s="41"/>
      <c r="J2552" s="41"/>
      <c r="L2552" s="42"/>
      <c r="N2552" s="42"/>
      <c r="O2552" s="42"/>
      <c r="T2552" s="44"/>
      <c r="U2552" s="41"/>
      <c r="X2552" s="140"/>
      <c r="Y2552" s="159"/>
    </row>
    <row r="2553" spans="6:25" s="43" customFormat="1" x14ac:dyDescent="0.25">
      <c r="F2553" s="41"/>
      <c r="G2553" s="41"/>
      <c r="H2553" s="40"/>
      <c r="I2553" s="41"/>
      <c r="J2553" s="41"/>
      <c r="L2553" s="42"/>
      <c r="N2553" s="42"/>
      <c r="O2553" s="42"/>
      <c r="T2553" s="44"/>
      <c r="U2553" s="41"/>
      <c r="X2553" s="140"/>
      <c r="Y2553" s="159"/>
    </row>
    <row r="2554" spans="6:25" s="43" customFormat="1" x14ac:dyDescent="0.25">
      <c r="F2554" s="41"/>
      <c r="G2554" s="41"/>
      <c r="H2554" s="40"/>
      <c r="I2554" s="41"/>
      <c r="J2554" s="41"/>
      <c r="L2554" s="42"/>
      <c r="N2554" s="42"/>
      <c r="O2554" s="42"/>
      <c r="T2554" s="44"/>
      <c r="U2554" s="41"/>
      <c r="X2554" s="140"/>
      <c r="Y2554" s="159"/>
    </row>
    <row r="2555" spans="6:25" s="43" customFormat="1" x14ac:dyDescent="0.25">
      <c r="F2555" s="41"/>
      <c r="G2555" s="41"/>
      <c r="H2555" s="40"/>
      <c r="I2555" s="41"/>
      <c r="J2555" s="41"/>
      <c r="L2555" s="42"/>
      <c r="N2555" s="42"/>
      <c r="O2555" s="42"/>
      <c r="T2555" s="44"/>
      <c r="U2555" s="41"/>
      <c r="X2555" s="140"/>
      <c r="Y2555" s="159"/>
    </row>
    <row r="2556" spans="6:25" s="43" customFormat="1" x14ac:dyDescent="0.25">
      <c r="F2556" s="41"/>
      <c r="G2556" s="41"/>
      <c r="H2556" s="40"/>
      <c r="I2556" s="41"/>
      <c r="J2556" s="41"/>
      <c r="L2556" s="42"/>
      <c r="N2556" s="42"/>
      <c r="O2556" s="42"/>
      <c r="T2556" s="44"/>
      <c r="U2556" s="41"/>
      <c r="X2556" s="140"/>
      <c r="Y2556" s="159"/>
    </row>
    <row r="2557" spans="6:25" s="43" customFormat="1" x14ac:dyDescent="0.25">
      <c r="F2557" s="41"/>
      <c r="G2557" s="41"/>
      <c r="H2557" s="40"/>
      <c r="I2557" s="41"/>
      <c r="J2557" s="41"/>
      <c r="L2557" s="42"/>
      <c r="N2557" s="42"/>
      <c r="O2557" s="42"/>
      <c r="T2557" s="44"/>
      <c r="U2557" s="41"/>
      <c r="X2557" s="140"/>
      <c r="Y2557" s="159"/>
    </row>
    <row r="2558" spans="6:25" s="43" customFormat="1" x14ac:dyDescent="0.25">
      <c r="F2558" s="41"/>
      <c r="G2558" s="41"/>
      <c r="H2558" s="40"/>
      <c r="I2558" s="41"/>
      <c r="J2558" s="41"/>
      <c r="L2558" s="42"/>
      <c r="N2558" s="42"/>
      <c r="O2558" s="42"/>
      <c r="T2558" s="44"/>
      <c r="U2558" s="41"/>
      <c r="X2558" s="140"/>
      <c r="Y2558" s="159"/>
    </row>
    <row r="2559" spans="6:25" s="43" customFormat="1" x14ac:dyDescent="0.25">
      <c r="F2559" s="41"/>
      <c r="G2559" s="41"/>
      <c r="H2559" s="40"/>
      <c r="I2559" s="41"/>
      <c r="J2559" s="41"/>
      <c r="L2559" s="42"/>
      <c r="N2559" s="42"/>
      <c r="O2559" s="42"/>
      <c r="T2559" s="44"/>
      <c r="U2559" s="41"/>
      <c r="X2559" s="140"/>
      <c r="Y2559" s="159"/>
    </row>
    <row r="2560" spans="6:25" s="43" customFormat="1" x14ac:dyDescent="0.25">
      <c r="F2560" s="41"/>
      <c r="G2560" s="41"/>
      <c r="H2560" s="40"/>
      <c r="I2560" s="41"/>
      <c r="J2560" s="41"/>
      <c r="L2560" s="42"/>
      <c r="N2560" s="42"/>
      <c r="O2560" s="42"/>
      <c r="T2560" s="44"/>
      <c r="U2560" s="41"/>
      <c r="X2560" s="140"/>
      <c r="Y2560" s="159"/>
    </row>
    <row r="2561" spans="6:25" s="43" customFormat="1" x14ac:dyDescent="0.25">
      <c r="F2561" s="41"/>
      <c r="G2561" s="41"/>
      <c r="H2561" s="40"/>
      <c r="I2561" s="41"/>
      <c r="J2561" s="41"/>
      <c r="L2561" s="42"/>
      <c r="N2561" s="42"/>
      <c r="O2561" s="42"/>
      <c r="T2561" s="44"/>
      <c r="U2561" s="41"/>
      <c r="X2561" s="140"/>
      <c r="Y2561" s="159"/>
    </row>
    <row r="2562" spans="6:25" s="43" customFormat="1" x14ac:dyDescent="0.25">
      <c r="F2562" s="41"/>
      <c r="G2562" s="41"/>
      <c r="H2562" s="40"/>
      <c r="I2562" s="41"/>
      <c r="J2562" s="41"/>
      <c r="L2562" s="42"/>
      <c r="N2562" s="42"/>
      <c r="O2562" s="42"/>
      <c r="T2562" s="44"/>
      <c r="U2562" s="41"/>
      <c r="X2562" s="140"/>
      <c r="Y2562" s="159"/>
    </row>
    <row r="2563" spans="6:25" s="43" customFormat="1" x14ac:dyDescent="0.25">
      <c r="F2563" s="41"/>
      <c r="G2563" s="41"/>
      <c r="H2563" s="40"/>
      <c r="I2563" s="41"/>
      <c r="J2563" s="41"/>
      <c r="L2563" s="42"/>
      <c r="N2563" s="42"/>
      <c r="O2563" s="42"/>
      <c r="T2563" s="44"/>
      <c r="U2563" s="41"/>
      <c r="X2563" s="140"/>
      <c r="Y2563" s="159"/>
    </row>
    <row r="2564" spans="6:25" s="43" customFormat="1" x14ac:dyDescent="0.25">
      <c r="F2564" s="41"/>
      <c r="G2564" s="41"/>
      <c r="H2564" s="40"/>
      <c r="I2564" s="41"/>
      <c r="J2564" s="41"/>
      <c r="L2564" s="42"/>
      <c r="N2564" s="42"/>
      <c r="O2564" s="42"/>
      <c r="T2564" s="44"/>
      <c r="U2564" s="41"/>
      <c r="X2564" s="140"/>
      <c r="Y2564" s="159"/>
    </row>
    <row r="2565" spans="6:25" s="43" customFormat="1" x14ac:dyDescent="0.25">
      <c r="F2565" s="41"/>
      <c r="G2565" s="41"/>
      <c r="H2565" s="40"/>
      <c r="I2565" s="41"/>
      <c r="J2565" s="41"/>
      <c r="L2565" s="42"/>
      <c r="N2565" s="42"/>
      <c r="O2565" s="42"/>
      <c r="T2565" s="44"/>
      <c r="U2565" s="41"/>
      <c r="X2565" s="140"/>
      <c r="Y2565" s="159"/>
    </row>
    <row r="2566" spans="6:25" s="43" customFormat="1" x14ac:dyDescent="0.25">
      <c r="F2566" s="41"/>
      <c r="G2566" s="41"/>
      <c r="H2566" s="40"/>
      <c r="I2566" s="41"/>
      <c r="J2566" s="41"/>
      <c r="L2566" s="42"/>
      <c r="N2566" s="42"/>
      <c r="O2566" s="42"/>
      <c r="T2566" s="44"/>
      <c r="U2566" s="41"/>
      <c r="X2566" s="140"/>
      <c r="Y2566" s="159"/>
    </row>
    <row r="2567" spans="6:25" s="43" customFormat="1" x14ac:dyDescent="0.25">
      <c r="F2567" s="41"/>
      <c r="G2567" s="41"/>
      <c r="H2567" s="40"/>
      <c r="I2567" s="41"/>
      <c r="J2567" s="41"/>
      <c r="L2567" s="42"/>
      <c r="N2567" s="42"/>
      <c r="O2567" s="42"/>
      <c r="T2567" s="44"/>
      <c r="U2567" s="41"/>
      <c r="X2567" s="140"/>
      <c r="Y2567" s="159"/>
    </row>
    <row r="2568" spans="6:25" s="43" customFormat="1" x14ac:dyDescent="0.25">
      <c r="F2568" s="41"/>
      <c r="G2568" s="41"/>
      <c r="H2568" s="40"/>
      <c r="I2568" s="41"/>
      <c r="J2568" s="41"/>
      <c r="L2568" s="42"/>
      <c r="N2568" s="42"/>
      <c r="O2568" s="42"/>
      <c r="T2568" s="44"/>
      <c r="U2568" s="41"/>
      <c r="X2568" s="140"/>
      <c r="Y2568" s="159"/>
    </row>
    <row r="2569" spans="6:25" s="43" customFormat="1" x14ac:dyDescent="0.25">
      <c r="F2569" s="41"/>
      <c r="G2569" s="41"/>
      <c r="H2569" s="40"/>
      <c r="I2569" s="41"/>
      <c r="J2569" s="41"/>
      <c r="L2569" s="42"/>
      <c r="N2569" s="42"/>
      <c r="O2569" s="42"/>
      <c r="T2569" s="44"/>
      <c r="U2569" s="41"/>
      <c r="X2569" s="140"/>
      <c r="Y2569" s="159"/>
    </row>
    <row r="2570" spans="6:25" s="43" customFormat="1" x14ac:dyDescent="0.25">
      <c r="F2570" s="41"/>
      <c r="G2570" s="41"/>
      <c r="H2570" s="40"/>
      <c r="I2570" s="41"/>
      <c r="J2570" s="41"/>
      <c r="L2570" s="42"/>
      <c r="N2570" s="42"/>
      <c r="O2570" s="42"/>
      <c r="T2570" s="44"/>
      <c r="U2570" s="41"/>
      <c r="X2570" s="140"/>
      <c r="Y2570" s="159"/>
    </row>
    <row r="2571" spans="6:25" s="43" customFormat="1" x14ac:dyDescent="0.25">
      <c r="F2571" s="41"/>
      <c r="G2571" s="41"/>
      <c r="H2571" s="40"/>
      <c r="I2571" s="41"/>
      <c r="J2571" s="41"/>
      <c r="L2571" s="42"/>
      <c r="N2571" s="42"/>
      <c r="O2571" s="42"/>
      <c r="T2571" s="44"/>
      <c r="U2571" s="41"/>
      <c r="X2571" s="140"/>
      <c r="Y2571" s="159"/>
    </row>
    <row r="2572" spans="6:25" s="43" customFormat="1" x14ac:dyDescent="0.25">
      <c r="F2572" s="41"/>
      <c r="G2572" s="41"/>
      <c r="H2572" s="40"/>
      <c r="I2572" s="41"/>
      <c r="J2572" s="41"/>
      <c r="L2572" s="42"/>
      <c r="N2572" s="42"/>
      <c r="O2572" s="42"/>
      <c r="T2572" s="44"/>
      <c r="U2572" s="41"/>
      <c r="X2572" s="140"/>
      <c r="Y2572" s="159"/>
    </row>
    <row r="2573" spans="6:25" s="43" customFormat="1" x14ac:dyDescent="0.25">
      <c r="F2573" s="41"/>
      <c r="G2573" s="41"/>
      <c r="H2573" s="40"/>
      <c r="I2573" s="41"/>
      <c r="J2573" s="41"/>
      <c r="L2573" s="42"/>
      <c r="N2573" s="42"/>
      <c r="O2573" s="42"/>
      <c r="T2573" s="44"/>
      <c r="U2573" s="41"/>
      <c r="X2573" s="140"/>
      <c r="Y2573" s="159"/>
    </row>
    <row r="2574" spans="6:25" s="43" customFormat="1" x14ac:dyDescent="0.25">
      <c r="F2574" s="41"/>
      <c r="G2574" s="41"/>
      <c r="H2574" s="40"/>
      <c r="I2574" s="41"/>
      <c r="J2574" s="41"/>
      <c r="L2574" s="42"/>
      <c r="N2574" s="42"/>
      <c r="O2574" s="42"/>
      <c r="T2574" s="44"/>
      <c r="U2574" s="41"/>
      <c r="X2574" s="140"/>
      <c r="Y2574" s="159"/>
    </row>
    <row r="2575" spans="6:25" s="43" customFormat="1" x14ac:dyDescent="0.25">
      <c r="F2575" s="41"/>
      <c r="G2575" s="41"/>
      <c r="H2575" s="40"/>
      <c r="I2575" s="41"/>
      <c r="J2575" s="41"/>
      <c r="L2575" s="42"/>
      <c r="N2575" s="42"/>
      <c r="O2575" s="42"/>
      <c r="T2575" s="44"/>
      <c r="U2575" s="41"/>
      <c r="X2575" s="140"/>
      <c r="Y2575" s="159"/>
    </row>
    <row r="2576" spans="6:25" s="43" customFormat="1" x14ac:dyDescent="0.25">
      <c r="F2576" s="41"/>
      <c r="G2576" s="41"/>
      <c r="H2576" s="40"/>
      <c r="I2576" s="41"/>
      <c r="J2576" s="41"/>
      <c r="L2576" s="42"/>
      <c r="N2576" s="42"/>
      <c r="O2576" s="42"/>
      <c r="T2576" s="44"/>
      <c r="U2576" s="41"/>
      <c r="X2576" s="140"/>
      <c r="Y2576" s="159"/>
    </row>
    <row r="2577" spans="6:25" s="43" customFormat="1" x14ac:dyDescent="0.25">
      <c r="F2577" s="41"/>
      <c r="G2577" s="41"/>
      <c r="H2577" s="40"/>
      <c r="I2577" s="41"/>
      <c r="J2577" s="41"/>
      <c r="L2577" s="42"/>
      <c r="N2577" s="42"/>
      <c r="O2577" s="42"/>
      <c r="T2577" s="44"/>
      <c r="U2577" s="41"/>
      <c r="X2577" s="140"/>
      <c r="Y2577" s="159"/>
    </row>
    <row r="2578" spans="6:25" s="43" customFormat="1" x14ac:dyDescent="0.25">
      <c r="F2578" s="41"/>
      <c r="G2578" s="41"/>
      <c r="H2578" s="40"/>
      <c r="I2578" s="41"/>
      <c r="J2578" s="41"/>
      <c r="L2578" s="42"/>
      <c r="N2578" s="42"/>
      <c r="O2578" s="42"/>
      <c r="T2578" s="44"/>
      <c r="U2578" s="41"/>
      <c r="X2578" s="140"/>
      <c r="Y2578" s="159"/>
    </row>
    <row r="2579" spans="6:25" s="43" customFormat="1" x14ac:dyDescent="0.25">
      <c r="F2579" s="41"/>
      <c r="G2579" s="41"/>
      <c r="H2579" s="40"/>
      <c r="I2579" s="41"/>
      <c r="J2579" s="41"/>
      <c r="L2579" s="42"/>
      <c r="N2579" s="42"/>
      <c r="O2579" s="42"/>
      <c r="T2579" s="44"/>
      <c r="U2579" s="41"/>
      <c r="X2579" s="140"/>
      <c r="Y2579" s="159"/>
    </row>
    <row r="2580" spans="6:25" s="43" customFormat="1" x14ac:dyDescent="0.25">
      <c r="F2580" s="41"/>
      <c r="G2580" s="41"/>
      <c r="H2580" s="40"/>
      <c r="I2580" s="41"/>
      <c r="J2580" s="41"/>
      <c r="L2580" s="42"/>
      <c r="N2580" s="42"/>
      <c r="O2580" s="42"/>
      <c r="T2580" s="44"/>
      <c r="U2580" s="41"/>
      <c r="X2580" s="140"/>
      <c r="Y2580" s="159"/>
    </row>
    <row r="2581" spans="6:25" s="43" customFormat="1" x14ac:dyDescent="0.25">
      <c r="F2581" s="41"/>
      <c r="G2581" s="41"/>
      <c r="H2581" s="40"/>
      <c r="I2581" s="41"/>
      <c r="J2581" s="41"/>
      <c r="L2581" s="42"/>
      <c r="N2581" s="42"/>
      <c r="O2581" s="42"/>
      <c r="T2581" s="44"/>
      <c r="U2581" s="41"/>
      <c r="X2581" s="140"/>
      <c r="Y2581" s="159"/>
    </row>
    <row r="2582" spans="6:25" s="43" customFormat="1" x14ac:dyDescent="0.25">
      <c r="F2582" s="41"/>
      <c r="G2582" s="41"/>
      <c r="H2582" s="40"/>
      <c r="I2582" s="41"/>
      <c r="J2582" s="41"/>
      <c r="L2582" s="42"/>
      <c r="N2582" s="42"/>
      <c r="O2582" s="42"/>
      <c r="T2582" s="44"/>
      <c r="U2582" s="41"/>
      <c r="X2582" s="140"/>
      <c r="Y2582" s="159"/>
    </row>
    <row r="2583" spans="6:25" s="43" customFormat="1" x14ac:dyDescent="0.25">
      <c r="F2583" s="41"/>
      <c r="G2583" s="41"/>
      <c r="H2583" s="40"/>
      <c r="I2583" s="41"/>
      <c r="J2583" s="41"/>
      <c r="L2583" s="42"/>
      <c r="N2583" s="42"/>
      <c r="O2583" s="42"/>
      <c r="T2583" s="44"/>
      <c r="U2583" s="41"/>
      <c r="X2583" s="140"/>
      <c r="Y2583" s="159"/>
    </row>
    <row r="2584" spans="6:25" s="43" customFormat="1" x14ac:dyDescent="0.25">
      <c r="F2584" s="41"/>
      <c r="G2584" s="41"/>
      <c r="H2584" s="40"/>
      <c r="I2584" s="41"/>
      <c r="J2584" s="41"/>
      <c r="L2584" s="42"/>
      <c r="N2584" s="42"/>
      <c r="O2584" s="42"/>
      <c r="T2584" s="44"/>
      <c r="U2584" s="41"/>
      <c r="X2584" s="140"/>
      <c r="Y2584" s="159"/>
    </row>
    <row r="2585" spans="6:25" s="43" customFormat="1" x14ac:dyDescent="0.25">
      <c r="F2585" s="41"/>
      <c r="G2585" s="41"/>
      <c r="H2585" s="40"/>
      <c r="I2585" s="41"/>
      <c r="J2585" s="41"/>
      <c r="L2585" s="42"/>
      <c r="N2585" s="42"/>
      <c r="O2585" s="42"/>
      <c r="T2585" s="44"/>
      <c r="U2585" s="41"/>
      <c r="X2585" s="140"/>
      <c r="Y2585" s="159"/>
    </row>
    <row r="2586" spans="6:25" s="43" customFormat="1" x14ac:dyDescent="0.25">
      <c r="F2586" s="41"/>
      <c r="G2586" s="41"/>
      <c r="H2586" s="40"/>
      <c r="I2586" s="41"/>
      <c r="J2586" s="41"/>
      <c r="L2586" s="42"/>
      <c r="N2586" s="42"/>
      <c r="O2586" s="42"/>
      <c r="T2586" s="44"/>
      <c r="U2586" s="41"/>
      <c r="X2586" s="140"/>
      <c r="Y2586" s="159"/>
    </row>
    <row r="2587" spans="6:25" s="43" customFormat="1" x14ac:dyDescent="0.25">
      <c r="F2587" s="41"/>
      <c r="G2587" s="41"/>
      <c r="H2587" s="40"/>
      <c r="I2587" s="41"/>
      <c r="J2587" s="41"/>
      <c r="L2587" s="42"/>
      <c r="N2587" s="42"/>
      <c r="O2587" s="42"/>
      <c r="T2587" s="44"/>
      <c r="U2587" s="41"/>
      <c r="X2587" s="140"/>
      <c r="Y2587" s="159"/>
    </row>
    <row r="2588" spans="6:25" s="43" customFormat="1" x14ac:dyDescent="0.25">
      <c r="F2588" s="41"/>
      <c r="G2588" s="41"/>
      <c r="H2588" s="40"/>
      <c r="I2588" s="41"/>
      <c r="J2588" s="41"/>
      <c r="L2588" s="42"/>
      <c r="N2588" s="42"/>
      <c r="O2588" s="42"/>
      <c r="T2588" s="44"/>
      <c r="U2588" s="41"/>
      <c r="X2588" s="140"/>
      <c r="Y2588" s="159"/>
    </row>
    <row r="2589" spans="6:25" s="43" customFormat="1" x14ac:dyDescent="0.25">
      <c r="F2589" s="41"/>
      <c r="G2589" s="41"/>
      <c r="H2589" s="40"/>
      <c r="I2589" s="41"/>
      <c r="J2589" s="41"/>
      <c r="L2589" s="42"/>
      <c r="N2589" s="42"/>
      <c r="O2589" s="42"/>
      <c r="T2589" s="44"/>
      <c r="U2589" s="41"/>
      <c r="X2589" s="140"/>
      <c r="Y2589" s="159"/>
    </row>
    <row r="2590" spans="6:25" s="43" customFormat="1" x14ac:dyDescent="0.25">
      <c r="F2590" s="41"/>
      <c r="G2590" s="41"/>
      <c r="H2590" s="40"/>
      <c r="I2590" s="41"/>
      <c r="J2590" s="41"/>
      <c r="L2590" s="42"/>
      <c r="N2590" s="42"/>
      <c r="O2590" s="42"/>
      <c r="T2590" s="44"/>
      <c r="U2590" s="41"/>
      <c r="X2590" s="140"/>
      <c r="Y2590" s="159"/>
    </row>
    <row r="2591" spans="6:25" s="43" customFormat="1" x14ac:dyDescent="0.25">
      <c r="F2591" s="41"/>
      <c r="G2591" s="41"/>
      <c r="H2591" s="40"/>
      <c r="I2591" s="41"/>
      <c r="J2591" s="41"/>
      <c r="L2591" s="42"/>
      <c r="N2591" s="42"/>
      <c r="O2591" s="42"/>
      <c r="T2591" s="44"/>
      <c r="U2591" s="41"/>
      <c r="X2591" s="140"/>
      <c r="Y2591" s="159"/>
    </row>
    <row r="2592" spans="6:25" s="43" customFormat="1" x14ac:dyDescent="0.25">
      <c r="F2592" s="41"/>
      <c r="G2592" s="41"/>
      <c r="H2592" s="40"/>
      <c r="I2592" s="41"/>
      <c r="J2592" s="41"/>
      <c r="L2592" s="42"/>
      <c r="N2592" s="42"/>
      <c r="O2592" s="42"/>
      <c r="T2592" s="44"/>
      <c r="U2592" s="41"/>
      <c r="X2592" s="140"/>
      <c r="Y2592" s="159"/>
    </row>
    <row r="2593" spans="6:25" s="43" customFormat="1" x14ac:dyDescent="0.25">
      <c r="F2593" s="41"/>
      <c r="G2593" s="41"/>
      <c r="H2593" s="40"/>
      <c r="I2593" s="41"/>
      <c r="J2593" s="41"/>
      <c r="L2593" s="42"/>
      <c r="N2593" s="42"/>
      <c r="O2593" s="42"/>
      <c r="T2593" s="44"/>
      <c r="U2593" s="41"/>
      <c r="X2593" s="140"/>
      <c r="Y2593" s="159"/>
    </row>
    <row r="2594" spans="6:25" s="43" customFormat="1" x14ac:dyDescent="0.25">
      <c r="F2594" s="41"/>
      <c r="G2594" s="41"/>
      <c r="H2594" s="40"/>
      <c r="I2594" s="41"/>
      <c r="J2594" s="41"/>
      <c r="L2594" s="42"/>
      <c r="N2594" s="42"/>
      <c r="O2594" s="42"/>
      <c r="T2594" s="44"/>
      <c r="U2594" s="41"/>
      <c r="X2594" s="140"/>
      <c r="Y2594" s="159"/>
    </row>
    <row r="2595" spans="6:25" s="43" customFormat="1" x14ac:dyDescent="0.25">
      <c r="F2595" s="41"/>
      <c r="G2595" s="41"/>
      <c r="H2595" s="40"/>
      <c r="I2595" s="41"/>
      <c r="J2595" s="41"/>
      <c r="L2595" s="42"/>
      <c r="N2595" s="42"/>
      <c r="O2595" s="42"/>
      <c r="T2595" s="44"/>
      <c r="U2595" s="41"/>
      <c r="X2595" s="140"/>
      <c r="Y2595" s="159"/>
    </row>
    <row r="2596" spans="6:25" s="43" customFormat="1" x14ac:dyDescent="0.25">
      <c r="F2596" s="41"/>
      <c r="G2596" s="41"/>
      <c r="H2596" s="40"/>
      <c r="I2596" s="41"/>
      <c r="J2596" s="41"/>
      <c r="L2596" s="42"/>
      <c r="N2596" s="42"/>
      <c r="O2596" s="42"/>
      <c r="T2596" s="44"/>
      <c r="U2596" s="41"/>
      <c r="X2596" s="140"/>
      <c r="Y2596" s="159"/>
    </row>
    <row r="2597" spans="6:25" s="43" customFormat="1" x14ac:dyDescent="0.25">
      <c r="F2597" s="41"/>
      <c r="G2597" s="41"/>
      <c r="H2597" s="40"/>
      <c r="I2597" s="41"/>
      <c r="J2597" s="41"/>
      <c r="L2597" s="42"/>
      <c r="N2597" s="42"/>
      <c r="O2597" s="42"/>
      <c r="T2597" s="44"/>
      <c r="U2597" s="41"/>
      <c r="X2597" s="140"/>
      <c r="Y2597" s="159"/>
    </row>
    <row r="2598" spans="6:25" s="43" customFormat="1" x14ac:dyDescent="0.25">
      <c r="F2598" s="41"/>
      <c r="G2598" s="41"/>
      <c r="H2598" s="40"/>
      <c r="I2598" s="41"/>
      <c r="J2598" s="41"/>
      <c r="L2598" s="42"/>
      <c r="N2598" s="42"/>
      <c r="O2598" s="42"/>
      <c r="T2598" s="44"/>
      <c r="U2598" s="41"/>
      <c r="X2598" s="140"/>
      <c r="Y2598" s="159"/>
    </row>
    <row r="2599" spans="6:25" s="43" customFormat="1" x14ac:dyDescent="0.25">
      <c r="F2599" s="41"/>
      <c r="G2599" s="41"/>
      <c r="H2599" s="40"/>
      <c r="I2599" s="41"/>
      <c r="J2599" s="41"/>
      <c r="L2599" s="42"/>
      <c r="N2599" s="42"/>
      <c r="O2599" s="42"/>
      <c r="T2599" s="44"/>
      <c r="U2599" s="41"/>
      <c r="X2599" s="140"/>
      <c r="Y2599" s="159"/>
    </row>
    <row r="2600" spans="6:25" s="43" customFormat="1" x14ac:dyDescent="0.25">
      <c r="F2600" s="41"/>
      <c r="G2600" s="41"/>
      <c r="H2600" s="40"/>
      <c r="I2600" s="41"/>
      <c r="J2600" s="41"/>
      <c r="L2600" s="42"/>
      <c r="N2600" s="42"/>
      <c r="O2600" s="42"/>
      <c r="T2600" s="44"/>
      <c r="U2600" s="41"/>
      <c r="X2600" s="140"/>
      <c r="Y2600" s="159"/>
    </row>
    <row r="2601" spans="6:25" s="43" customFormat="1" x14ac:dyDescent="0.25">
      <c r="F2601" s="41"/>
      <c r="G2601" s="41"/>
      <c r="H2601" s="40"/>
      <c r="I2601" s="41"/>
      <c r="J2601" s="41"/>
      <c r="L2601" s="42"/>
      <c r="N2601" s="42"/>
      <c r="O2601" s="42"/>
      <c r="T2601" s="44"/>
      <c r="U2601" s="41"/>
      <c r="X2601" s="140"/>
      <c r="Y2601" s="159"/>
    </row>
    <row r="2602" spans="6:25" s="43" customFormat="1" x14ac:dyDescent="0.25">
      <c r="F2602" s="41"/>
      <c r="G2602" s="41"/>
      <c r="H2602" s="40"/>
      <c r="I2602" s="41"/>
      <c r="J2602" s="41"/>
      <c r="L2602" s="42"/>
      <c r="N2602" s="42"/>
      <c r="O2602" s="42"/>
      <c r="T2602" s="44"/>
      <c r="U2602" s="41"/>
      <c r="X2602" s="140"/>
      <c r="Y2602" s="159"/>
    </row>
    <row r="2603" spans="6:25" s="43" customFormat="1" x14ac:dyDescent="0.25">
      <c r="F2603" s="41"/>
      <c r="G2603" s="41"/>
      <c r="H2603" s="40"/>
      <c r="I2603" s="41"/>
      <c r="J2603" s="41"/>
      <c r="L2603" s="42"/>
      <c r="N2603" s="42"/>
      <c r="O2603" s="42"/>
      <c r="T2603" s="44"/>
      <c r="U2603" s="41"/>
      <c r="X2603" s="140"/>
      <c r="Y2603" s="159"/>
    </row>
    <row r="2604" spans="6:25" s="43" customFormat="1" x14ac:dyDescent="0.25">
      <c r="F2604" s="41"/>
      <c r="G2604" s="41"/>
      <c r="H2604" s="40"/>
      <c r="I2604" s="41"/>
      <c r="J2604" s="41"/>
      <c r="L2604" s="42"/>
      <c r="N2604" s="42"/>
      <c r="O2604" s="42"/>
      <c r="T2604" s="44"/>
      <c r="U2604" s="41"/>
      <c r="X2604" s="140"/>
      <c r="Y2604" s="159"/>
    </row>
    <row r="2605" spans="6:25" s="43" customFormat="1" x14ac:dyDescent="0.25">
      <c r="F2605" s="41"/>
      <c r="G2605" s="41"/>
      <c r="H2605" s="40"/>
      <c r="I2605" s="41"/>
      <c r="J2605" s="41"/>
      <c r="L2605" s="42"/>
      <c r="N2605" s="42"/>
      <c r="O2605" s="42"/>
      <c r="T2605" s="44"/>
      <c r="U2605" s="41"/>
      <c r="X2605" s="140"/>
      <c r="Y2605" s="159"/>
    </row>
    <row r="2606" spans="6:25" s="43" customFormat="1" x14ac:dyDescent="0.25">
      <c r="F2606" s="41"/>
      <c r="G2606" s="41"/>
      <c r="H2606" s="40"/>
      <c r="I2606" s="41"/>
      <c r="J2606" s="41"/>
      <c r="L2606" s="42"/>
      <c r="N2606" s="42"/>
      <c r="O2606" s="42"/>
      <c r="T2606" s="44"/>
      <c r="U2606" s="41"/>
      <c r="X2606" s="140"/>
      <c r="Y2606" s="159"/>
    </row>
    <row r="2607" spans="6:25" s="43" customFormat="1" x14ac:dyDescent="0.25">
      <c r="F2607" s="41"/>
      <c r="G2607" s="41"/>
      <c r="H2607" s="40"/>
      <c r="I2607" s="41"/>
      <c r="J2607" s="41"/>
      <c r="L2607" s="42"/>
      <c r="N2607" s="42"/>
      <c r="O2607" s="42"/>
      <c r="T2607" s="44"/>
      <c r="U2607" s="41"/>
      <c r="X2607" s="140"/>
      <c r="Y2607" s="159"/>
    </row>
    <row r="2608" spans="6:25" s="43" customFormat="1" x14ac:dyDescent="0.25">
      <c r="F2608" s="41"/>
      <c r="G2608" s="41"/>
      <c r="H2608" s="40"/>
      <c r="I2608" s="41"/>
      <c r="J2608" s="41"/>
      <c r="L2608" s="42"/>
      <c r="N2608" s="42"/>
      <c r="O2608" s="42"/>
      <c r="T2608" s="44"/>
      <c r="U2608" s="41"/>
      <c r="X2608" s="140"/>
      <c r="Y2608" s="159"/>
    </row>
    <row r="2609" spans="6:25" s="43" customFormat="1" x14ac:dyDescent="0.25">
      <c r="F2609" s="41"/>
      <c r="G2609" s="41"/>
      <c r="H2609" s="40"/>
      <c r="I2609" s="41"/>
      <c r="J2609" s="41"/>
      <c r="L2609" s="42"/>
      <c r="N2609" s="42"/>
      <c r="O2609" s="42"/>
      <c r="T2609" s="44"/>
      <c r="U2609" s="41"/>
      <c r="X2609" s="140"/>
      <c r="Y2609" s="159"/>
    </row>
    <row r="2610" spans="6:25" s="43" customFormat="1" x14ac:dyDescent="0.25">
      <c r="F2610" s="41"/>
      <c r="G2610" s="41"/>
      <c r="H2610" s="40"/>
      <c r="I2610" s="41"/>
      <c r="J2610" s="41"/>
      <c r="L2610" s="42"/>
      <c r="N2610" s="42"/>
      <c r="O2610" s="42"/>
      <c r="T2610" s="44"/>
      <c r="U2610" s="41"/>
      <c r="X2610" s="140"/>
      <c r="Y2610" s="159"/>
    </row>
    <row r="2611" spans="6:25" s="43" customFormat="1" x14ac:dyDescent="0.25">
      <c r="F2611" s="41"/>
      <c r="G2611" s="41"/>
      <c r="H2611" s="40"/>
      <c r="I2611" s="41"/>
      <c r="J2611" s="41"/>
      <c r="L2611" s="42"/>
      <c r="N2611" s="42"/>
      <c r="O2611" s="42"/>
      <c r="T2611" s="44"/>
      <c r="U2611" s="41"/>
      <c r="X2611" s="140"/>
      <c r="Y2611" s="159"/>
    </row>
    <row r="2612" spans="6:25" s="43" customFormat="1" x14ac:dyDescent="0.25">
      <c r="F2612" s="41"/>
      <c r="G2612" s="41"/>
      <c r="H2612" s="40"/>
      <c r="I2612" s="41"/>
      <c r="J2612" s="41"/>
      <c r="L2612" s="42"/>
      <c r="N2612" s="42"/>
      <c r="O2612" s="42"/>
      <c r="T2612" s="44"/>
      <c r="U2612" s="41"/>
      <c r="X2612" s="140"/>
      <c r="Y2612" s="159"/>
    </row>
    <row r="2613" spans="6:25" s="43" customFormat="1" x14ac:dyDescent="0.25">
      <c r="F2613" s="41"/>
      <c r="G2613" s="41"/>
      <c r="H2613" s="40"/>
      <c r="I2613" s="41"/>
      <c r="J2613" s="41"/>
      <c r="L2613" s="42"/>
      <c r="N2613" s="42"/>
      <c r="O2613" s="42"/>
      <c r="T2613" s="44"/>
      <c r="U2613" s="41"/>
      <c r="X2613" s="140"/>
      <c r="Y2613" s="159"/>
    </row>
    <row r="2614" spans="6:25" s="43" customFormat="1" x14ac:dyDescent="0.25">
      <c r="F2614" s="41"/>
      <c r="G2614" s="41"/>
      <c r="H2614" s="40"/>
      <c r="I2614" s="41"/>
      <c r="J2614" s="41"/>
      <c r="L2614" s="42"/>
      <c r="N2614" s="42"/>
      <c r="O2614" s="42"/>
      <c r="T2614" s="44"/>
      <c r="U2614" s="41"/>
      <c r="X2614" s="140"/>
      <c r="Y2614" s="159"/>
    </row>
    <row r="2615" spans="6:25" s="43" customFormat="1" x14ac:dyDescent="0.25">
      <c r="F2615" s="41"/>
      <c r="G2615" s="41"/>
      <c r="H2615" s="40"/>
      <c r="I2615" s="41"/>
      <c r="J2615" s="41"/>
      <c r="L2615" s="42"/>
      <c r="N2615" s="42"/>
      <c r="O2615" s="42"/>
      <c r="T2615" s="44"/>
      <c r="U2615" s="41"/>
      <c r="X2615" s="140"/>
      <c r="Y2615" s="159"/>
    </row>
    <row r="2616" spans="6:25" s="43" customFormat="1" x14ac:dyDescent="0.25">
      <c r="F2616" s="41"/>
      <c r="G2616" s="41"/>
      <c r="H2616" s="40"/>
      <c r="I2616" s="41"/>
      <c r="J2616" s="41"/>
      <c r="L2616" s="42"/>
      <c r="N2616" s="42"/>
      <c r="O2616" s="42"/>
      <c r="T2616" s="44"/>
      <c r="U2616" s="41"/>
      <c r="X2616" s="140"/>
      <c r="Y2616" s="159"/>
    </row>
    <row r="2617" spans="6:25" s="43" customFormat="1" x14ac:dyDescent="0.25">
      <c r="F2617" s="41"/>
      <c r="G2617" s="41"/>
      <c r="H2617" s="40"/>
      <c r="I2617" s="41"/>
      <c r="J2617" s="41"/>
      <c r="L2617" s="42"/>
      <c r="N2617" s="42"/>
      <c r="O2617" s="42"/>
      <c r="T2617" s="44"/>
      <c r="U2617" s="41"/>
      <c r="X2617" s="140"/>
      <c r="Y2617" s="159"/>
    </row>
    <row r="2618" spans="6:25" s="43" customFormat="1" x14ac:dyDescent="0.25">
      <c r="F2618" s="41"/>
      <c r="G2618" s="41"/>
      <c r="H2618" s="40"/>
      <c r="I2618" s="41"/>
      <c r="J2618" s="41"/>
      <c r="L2618" s="42"/>
      <c r="N2618" s="42"/>
      <c r="O2618" s="42"/>
      <c r="T2618" s="44"/>
      <c r="U2618" s="41"/>
      <c r="X2618" s="140"/>
      <c r="Y2618" s="159"/>
    </row>
    <row r="2619" spans="6:25" s="43" customFormat="1" x14ac:dyDescent="0.25">
      <c r="F2619" s="41"/>
      <c r="G2619" s="41"/>
      <c r="H2619" s="40"/>
      <c r="I2619" s="41"/>
      <c r="J2619" s="41"/>
      <c r="L2619" s="42"/>
      <c r="N2619" s="42"/>
      <c r="O2619" s="42"/>
      <c r="T2619" s="44"/>
      <c r="U2619" s="41"/>
      <c r="X2619" s="140"/>
      <c r="Y2619" s="159"/>
    </row>
    <row r="2620" spans="6:25" s="43" customFormat="1" x14ac:dyDescent="0.25">
      <c r="F2620" s="41"/>
      <c r="G2620" s="41"/>
      <c r="H2620" s="40"/>
      <c r="I2620" s="41"/>
      <c r="J2620" s="41"/>
      <c r="L2620" s="42"/>
      <c r="N2620" s="42"/>
      <c r="O2620" s="42"/>
      <c r="T2620" s="44"/>
      <c r="U2620" s="41"/>
      <c r="X2620" s="140"/>
      <c r="Y2620" s="159"/>
    </row>
    <row r="2621" spans="6:25" s="43" customFormat="1" x14ac:dyDescent="0.25">
      <c r="F2621" s="41"/>
      <c r="G2621" s="41"/>
      <c r="H2621" s="40"/>
      <c r="I2621" s="41"/>
      <c r="J2621" s="41"/>
      <c r="L2621" s="42"/>
      <c r="N2621" s="42"/>
      <c r="O2621" s="42"/>
      <c r="T2621" s="44"/>
      <c r="U2621" s="41"/>
      <c r="X2621" s="140"/>
      <c r="Y2621" s="159"/>
    </row>
    <row r="2622" spans="6:25" s="43" customFormat="1" x14ac:dyDescent="0.25">
      <c r="F2622" s="41"/>
      <c r="G2622" s="41"/>
      <c r="H2622" s="40"/>
      <c r="I2622" s="41"/>
      <c r="J2622" s="41"/>
      <c r="L2622" s="42"/>
      <c r="N2622" s="42"/>
      <c r="O2622" s="42"/>
      <c r="T2622" s="44"/>
      <c r="U2622" s="41"/>
      <c r="X2622" s="140"/>
      <c r="Y2622" s="159"/>
    </row>
    <row r="2623" spans="6:25" s="43" customFormat="1" x14ac:dyDescent="0.25">
      <c r="F2623" s="41"/>
      <c r="G2623" s="41"/>
      <c r="H2623" s="40"/>
      <c r="I2623" s="41"/>
      <c r="J2623" s="41"/>
      <c r="L2623" s="42"/>
      <c r="N2623" s="42"/>
      <c r="O2623" s="42"/>
      <c r="T2623" s="44"/>
      <c r="U2623" s="41"/>
      <c r="X2623" s="140"/>
      <c r="Y2623" s="159"/>
    </row>
    <row r="2624" spans="6:25" s="43" customFormat="1" x14ac:dyDescent="0.25">
      <c r="F2624" s="41"/>
      <c r="G2624" s="41"/>
      <c r="H2624" s="40"/>
      <c r="I2624" s="41"/>
      <c r="J2624" s="41"/>
      <c r="L2624" s="42"/>
      <c r="N2624" s="42"/>
      <c r="O2624" s="42"/>
      <c r="T2624" s="44"/>
      <c r="U2624" s="41"/>
      <c r="X2624" s="140"/>
      <c r="Y2624" s="159"/>
    </row>
    <row r="2625" spans="6:25" s="43" customFormat="1" x14ac:dyDescent="0.25">
      <c r="F2625" s="41"/>
      <c r="G2625" s="41"/>
      <c r="H2625" s="40"/>
      <c r="I2625" s="41"/>
      <c r="J2625" s="41"/>
      <c r="L2625" s="42"/>
      <c r="N2625" s="42"/>
      <c r="O2625" s="42"/>
      <c r="T2625" s="44"/>
      <c r="U2625" s="41"/>
      <c r="X2625" s="140"/>
      <c r="Y2625" s="159"/>
    </row>
    <row r="2626" spans="6:25" s="43" customFormat="1" x14ac:dyDescent="0.25">
      <c r="F2626" s="41"/>
      <c r="G2626" s="41"/>
      <c r="H2626" s="40"/>
      <c r="I2626" s="41"/>
      <c r="J2626" s="41"/>
      <c r="L2626" s="42"/>
      <c r="N2626" s="42"/>
      <c r="O2626" s="42"/>
      <c r="T2626" s="44"/>
      <c r="U2626" s="41"/>
      <c r="X2626" s="140"/>
      <c r="Y2626" s="159"/>
    </row>
    <row r="2627" spans="6:25" s="43" customFormat="1" x14ac:dyDescent="0.25">
      <c r="F2627" s="41"/>
      <c r="G2627" s="41"/>
      <c r="H2627" s="40"/>
      <c r="I2627" s="41"/>
      <c r="J2627" s="41"/>
      <c r="L2627" s="42"/>
      <c r="N2627" s="42"/>
      <c r="O2627" s="42"/>
      <c r="T2627" s="44"/>
      <c r="U2627" s="41"/>
      <c r="X2627" s="140"/>
      <c r="Y2627" s="159"/>
    </row>
    <row r="2628" spans="6:25" s="43" customFormat="1" x14ac:dyDescent="0.25">
      <c r="F2628" s="41"/>
      <c r="G2628" s="41"/>
      <c r="H2628" s="40"/>
      <c r="I2628" s="41"/>
      <c r="J2628" s="41"/>
      <c r="L2628" s="42"/>
      <c r="N2628" s="42"/>
      <c r="O2628" s="42"/>
      <c r="T2628" s="44"/>
      <c r="U2628" s="41"/>
      <c r="X2628" s="140"/>
      <c r="Y2628" s="159"/>
    </row>
    <row r="2629" spans="6:25" s="43" customFormat="1" x14ac:dyDescent="0.25">
      <c r="F2629" s="41"/>
      <c r="G2629" s="41"/>
      <c r="H2629" s="40"/>
      <c r="I2629" s="41"/>
      <c r="J2629" s="41"/>
      <c r="L2629" s="42"/>
      <c r="N2629" s="42"/>
      <c r="O2629" s="42"/>
      <c r="T2629" s="44"/>
      <c r="U2629" s="41"/>
      <c r="X2629" s="140"/>
      <c r="Y2629" s="159"/>
    </row>
    <row r="2630" spans="6:25" s="43" customFormat="1" x14ac:dyDescent="0.25">
      <c r="F2630" s="41"/>
      <c r="G2630" s="41"/>
      <c r="H2630" s="40"/>
      <c r="I2630" s="41"/>
      <c r="J2630" s="41"/>
      <c r="L2630" s="42"/>
      <c r="N2630" s="42"/>
      <c r="O2630" s="42"/>
      <c r="T2630" s="44"/>
      <c r="U2630" s="41"/>
      <c r="X2630" s="140"/>
      <c r="Y2630" s="159"/>
    </row>
    <row r="2631" spans="6:25" s="43" customFormat="1" x14ac:dyDescent="0.25">
      <c r="F2631" s="41"/>
      <c r="G2631" s="41"/>
      <c r="H2631" s="40"/>
      <c r="I2631" s="41"/>
      <c r="J2631" s="41"/>
      <c r="L2631" s="42"/>
      <c r="N2631" s="42"/>
      <c r="O2631" s="42"/>
      <c r="T2631" s="44"/>
      <c r="U2631" s="41"/>
      <c r="X2631" s="140"/>
      <c r="Y2631" s="159"/>
    </row>
    <row r="2632" spans="6:25" s="43" customFormat="1" x14ac:dyDescent="0.25">
      <c r="F2632" s="41"/>
      <c r="G2632" s="41"/>
      <c r="H2632" s="40"/>
      <c r="I2632" s="41"/>
      <c r="J2632" s="41"/>
      <c r="L2632" s="42"/>
      <c r="N2632" s="42"/>
      <c r="O2632" s="42"/>
      <c r="T2632" s="44"/>
      <c r="U2632" s="41"/>
      <c r="X2632" s="140"/>
      <c r="Y2632" s="159"/>
    </row>
    <row r="2633" spans="6:25" s="43" customFormat="1" x14ac:dyDescent="0.25">
      <c r="F2633" s="41"/>
      <c r="G2633" s="41"/>
      <c r="H2633" s="40"/>
      <c r="I2633" s="41"/>
      <c r="J2633" s="41"/>
      <c r="L2633" s="42"/>
      <c r="N2633" s="42"/>
      <c r="O2633" s="42"/>
      <c r="T2633" s="44"/>
      <c r="U2633" s="41"/>
      <c r="X2633" s="140"/>
      <c r="Y2633" s="159"/>
    </row>
    <row r="2634" spans="6:25" s="43" customFormat="1" x14ac:dyDescent="0.25">
      <c r="F2634" s="41"/>
      <c r="G2634" s="41"/>
      <c r="H2634" s="40"/>
      <c r="I2634" s="41"/>
      <c r="J2634" s="41"/>
      <c r="L2634" s="42"/>
      <c r="N2634" s="42"/>
      <c r="O2634" s="42"/>
      <c r="T2634" s="44"/>
      <c r="U2634" s="41"/>
      <c r="X2634" s="140"/>
      <c r="Y2634" s="159"/>
    </row>
    <row r="2635" spans="6:25" s="43" customFormat="1" x14ac:dyDescent="0.25">
      <c r="F2635" s="41"/>
      <c r="G2635" s="41"/>
      <c r="H2635" s="40"/>
      <c r="I2635" s="41"/>
      <c r="J2635" s="41"/>
      <c r="L2635" s="42"/>
      <c r="N2635" s="42"/>
      <c r="O2635" s="42"/>
      <c r="T2635" s="44"/>
      <c r="U2635" s="41"/>
      <c r="X2635" s="140"/>
      <c r="Y2635" s="159"/>
    </row>
    <row r="2636" spans="6:25" s="43" customFormat="1" x14ac:dyDescent="0.25">
      <c r="F2636" s="41"/>
      <c r="G2636" s="41"/>
      <c r="H2636" s="40"/>
      <c r="I2636" s="41"/>
      <c r="J2636" s="41"/>
      <c r="L2636" s="42"/>
      <c r="N2636" s="42"/>
      <c r="O2636" s="42"/>
      <c r="T2636" s="44"/>
      <c r="U2636" s="41"/>
      <c r="X2636" s="140"/>
      <c r="Y2636" s="159"/>
    </row>
    <row r="2637" spans="6:25" s="43" customFormat="1" x14ac:dyDescent="0.25">
      <c r="F2637" s="41"/>
      <c r="G2637" s="41"/>
      <c r="H2637" s="40"/>
      <c r="I2637" s="41"/>
      <c r="J2637" s="41"/>
      <c r="L2637" s="42"/>
      <c r="N2637" s="42"/>
      <c r="O2637" s="42"/>
      <c r="T2637" s="44"/>
      <c r="U2637" s="41"/>
      <c r="X2637" s="140"/>
      <c r="Y2637" s="159"/>
    </row>
    <row r="2638" spans="6:25" s="43" customFormat="1" x14ac:dyDescent="0.25">
      <c r="F2638" s="41"/>
      <c r="G2638" s="41"/>
      <c r="H2638" s="40"/>
      <c r="I2638" s="41"/>
      <c r="J2638" s="41"/>
      <c r="L2638" s="42"/>
      <c r="N2638" s="42"/>
      <c r="O2638" s="42"/>
      <c r="T2638" s="44"/>
      <c r="U2638" s="41"/>
      <c r="X2638" s="140"/>
      <c r="Y2638" s="159"/>
    </row>
    <row r="2639" spans="6:25" s="43" customFormat="1" x14ac:dyDescent="0.25">
      <c r="F2639" s="41"/>
      <c r="G2639" s="41"/>
      <c r="H2639" s="40"/>
      <c r="I2639" s="41"/>
      <c r="J2639" s="41"/>
      <c r="L2639" s="42"/>
      <c r="N2639" s="42"/>
      <c r="O2639" s="42"/>
      <c r="T2639" s="44"/>
      <c r="U2639" s="41"/>
      <c r="X2639" s="140"/>
      <c r="Y2639" s="159"/>
    </row>
    <row r="2640" spans="6:25" s="43" customFormat="1" x14ac:dyDescent="0.25">
      <c r="F2640" s="41"/>
      <c r="G2640" s="41"/>
      <c r="H2640" s="40"/>
      <c r="I2640" s="41"/>
      <c r="J2640" s="41"/>
      <c r="L2640" s="42"/>
      <c r="N2640" s="42"/>
      <c r="O2640" s="42"/>
      <c r="T2640" s="44"/>
      <c r="U2640" s="41"/>
      <c r="X2640" s="140"/>
      <c r="Y2640" s="159"/>
    </row>
    <row r="2641" spans="6:25" s="43" customFormat="1" x14ac:dyDescent="0.25">
      <c r="F2641" s="41"/>
      <c r="G2641" s="41"/>
      <c r="H2641" s="40"/>
      <c r="I2641" s="41"/>
      <c r="J2641" s="41"/>
      <c r="L2641" s="42"/>
      <c r="N2641" s="42"/>
      <c r="O2641" s="42"/>
      <c r="T2641" s="44"/>
      <c r="U2641" s="41"/>
      <c r="X2641" s="140"/>
      <c r="Y2641" s="159"/>
    </row>
    <row r="2642" spans="6:25" s="43" customFormat="1" x14ac:dyDescent="0.25">
      <c r="F2642" s="41"/>
      <c r="G2642" s="41"/>
      <c r="H2642" s="40"/>
      <c r="I2642" s="41"/>
      <c r="J2642" s="41"/>
      <c r="L2642" s="42"/>
      <c r="N2642" s="42"/>
      <c r="O2642" s="42"/>
      <c r="T2642" s="44"/>
      <c r="U2642" s="41"/>
      <c r="X2642" s="140"/>
      <c r="Y2642" s="159"/>
    </row>
    <row r="2643" spans="6:25" s="43" customFormat="1" x14ac:dyDescent="0.25">
      <c r="F2643" s="41"/>
      <c r="G2643" s="41"/>
      <c r="H2643" s="40"/>
      <c r="I2643" s="41"/>
      <c r="J2643" s="41"/>
      <c r="L2643" s="42"/>
      <c r="N2643" s="42"/>
      <c r="O2643" s="42"/>
      <c r="T2643" s="44"/>
      <c r="U2643" s="41"/>
      <c r="X2643" s="140"/>
      <c r="Y2643" s="159"/>
    </row>
    <row r="2644" spans="6:25" s="43" customFormat="1" x14ac:dyDescent="0.25">
      <c r="F2644" s="41"/>
      <c r="G2644" s="41"/>
      <c r="H2644" s="40"/>
      <c r="I2644" s="41"/>
      <c r="J2644" s="41"/>
      <c r="L2644" s="42"/>
      <c r="N2644" s="42"/>
      <c r="O2644" s="42"/>
      <c r="T2644" s="44"/>
      <c r="U2644" s="41"/>
      <c r="X2644" s="140"/>
      <c r="Y2644" s="159"/>
    </row>
    <row r="2645" spans="6:25" s="43" customFormat="1" x14ac:dyDescent="0.25">
      <c r="F2645" s="41"/>
      <c r="G2645" s="41"/>
      <c r="H2645" s="40"/>
      <c r="I2645" s="41"/>
      <c r="J2645" s="41"/>
      <c r="L2645" s="42"/>
      <c r="N2645" s="42"/>
      <c r="O2645" s="42"/>
      <c r="T2645" s="44"/>
      <c r="U2645" s="41"/>
      <c r="X2645" s="140"/>
      <c r="Y2645" s="159"/>
    </row>
    <row r="2646" spans="6:25" s="43" customFormat="1" x14ac:dyDescent="0.25">
      <c r="F2646" s="41"/>
      <c r="G2646" s="41"/>
      <c r="H2646" s="40"/>
      <c r="I2646" s="41"/>
      <c r="J2646" s="41"/>
      <c r="L2646" s="42"/>
      <c r="N2646" s="42"/>
      <c r="O2646" s="42"/>
      <c r="T2646" s="44"/>
      <c r="U2646" s="41"/>
      <c r="X2646" s="140"/>
      <c r="Y2646" s="159"/>
    </row>
    <row r="2647" spans="6:25" s="43" customFormat="1" x14ac:dyDescent="0.25">
      <c r="F2647" s="41"/>
      <c r="G2647" s="41"/>
      <c r="H2647" s="40"/>
      <c r="I2647" s="41"/>
      <c r="J2647" s="41"/>
      <c r="L2647" s="42"/>
      <c r="N2647" s="42"/>
      <c r="O2647" s="42"/>
      <c r="T2647" s="44"/>
      <c r="U2647" s="41"/>
      <c r="X2647" s="140"/>
      <c r="Y2647" s="159"/>
    </row>
    <row r="2648" spans="6:25" s="43" customFormat="1" x14ac:dyDescent="0.25">
      <c r="F2648" s="41"/>
      <c r="G2648" s="41"/>
      <c r="H2648" s="40"/>
      <c r="I2648" s="41"/>
      <c r="J2648" s="41"/>
      <c r="L2648" s="42"/>
      <c r="N2648" s="42"/>
      <c r="O2648" s="42"/>
      <c r="T2648" s="44"/>
      <c r="U2648" s="41"/>
      <c r="X2648" s="140"/>
      <c r="Y2648" s="159"/>
    </row>
    <row r="2649" spans="6:25" s="43" customFormat="1" x14ac:dyDescent="0.25">
      <c r="F2649" s="41"/>
      <c r="G2649" s="41"/>
      <c r="H2649" s="40"/>
      <c r="I2649" s="41"/>
      <c r="J2649" s="41"/>
      <c r="L2649" s="42"/>
      <c r="N2649" s="42"/>
      <c r="O2649" s="42"/>
      <c r="T2649" s="44"/>
      <c r="U2649" s="41"/>
      <c r="X2649" s="140"/>
      <c r="Y2649" s="159"/>
    </row>
    <row r="2650" spans="6:25" s="43" customFormat="1" x14ac:dyDescent="0.25">
      <c r="F2650" s="41"/>
      <c r="G2650" s="41"/>
      <c r="H2650" s="40"/>
      <c r="I2650" s="41"/>
      <c r="J2650" s="41"/>
      <c r="L2650" s="42"/>
      <c r="N2650" s="42"/>
      <c r="O2650" s="42"/>
      <c r="T2650" s="44"/>
      <c r="U2650" s="41"/>
      <c r="X2650" s="140"/>
      <c r="Y2650" s="159"/>
    </row>
    <row r="2651" spans="6:25" s="43" customFormat="1" x14ac:dyDescent="0.25">
      <c r="F2651" s="41"/>
      <c r="G2651" s="41"/>
      <c r="H2651" s="40"/>
      <c r="I2651" s="41"/>
      <c r="J2651" s="41"/>
      <c r="L2651" s="42"/>
      <c r="N2651" s="42"/>
      <c r="O2651" s="42"/>
      <c r="T2651" s="44"/>
      <c r="U2651" s="41"/>
      <c r="X2651" s="140"/>
      <c r="Y2651" s="159"/>
    </row>
    <row r="2652" spans="6:25" s="43" customFormat="1" x14ac:dyDescent="0.25">
      <c r="F2652" s="41"/>
      <c r="G2652" s="41"/>
      <c r="H2652" s="40"/>
      <c r="I2652" s="41"/>
      <c r="J2652" s="41"/>
      <c r="L2652" s="42"/>
      <c r="N2652" s="42"/>
      <c r="O2652" s="42"/>
      <c r="T2652" s="44"/>
      <c r="U2652" s="41"/>
      <c r="X2652" s="140"/>
      <c r="Y2652" s="159"/>
    </row>
    <row r="2653" spans="6:25" s="43" customFormat="1" x14ac:dyDescent="0.25">
      <c r="F2653" s="41"/>
      <c r="G2653" s="41"/>
      <c r="H2653" s="40"/>
      <c r="I2653" s="41"/>
      <c r="J2653" s="41"/>
      <c r="L2653" s="42"/>
      <c r="N2653" s="42"/>
      <c r="O2653" s="42"/>
      <c r="T2653" s="44"/>
      <c r="U2653" s="41"/>
      <c r="X2653" s="140"/>
      <c r="Y2653" s="159"/>
    </row>
    <row r="2654" spans="6:25" s="43" customFormat="1" x14ac:dyDescent="0.25">
      <c r="F2654" s="41"/>
      <c r="G2654" s="41"/>
      <c r="H2654" s="40"/>
      <c r="I2654" s="41"/>
      <c r="J2654" s="41"/>
      <c r="L2654" s="42"/>
      <c r="N2654" s="42"/>
      <c r="O2654" s="42"/>
      <c r="T2654" s="44"/>
      <c r="U2654" s="41"/>
      <c r="X2654" s="140"/>
      <c r="Y2654" s="159"/>
    </row>
    <row r="2655" spans="6:25" s="43" customFormat="1" x14ac:dyDescent="0.25">
      <c r="F2655" s="41"/>
      <c r="G2655" s="41"/>
      <c r="H2655" s="40"/>
      <c r="I2655" s="41"/>
      <c r="J2655" s="41"/>
      <c r="L2655" s="42"/>
      <c r="N2655" s="42"/>
      <c r="O2655" s="42"/>
      <c r="T2655" s="44"/>
      <c r="U2655" s="41"/>
      <c r="X2655" s="140"/>
      <c r="Y2655" s="159"/>
    </row>
    <row r="2656" spans="6:25" s="43" customFormat="1" x14ac:dyDescent="0.25">
      <c r="F2656" s="41"/>
      <c r="G2656" s="41"/>
      <c r="H2656" s="40"/>
      <c r="I2656" s="41"/>
      <c r="J2656" s="41"/>
      <c r="L2656" s="42"/>
      <c r="N2656" s="42"/>
      <c r="O2656" s="42"/>
      <c r="T2656" s="44"/>
      <c r="U2656" s="41"/>
      <c r="X2656" s="140"/>
      <c r="Y2656" s="159"/>
    </row>
    <row r="2657" spans="6:25" s="43" customFormat="1" x14ac:dyDescent="0.25">
      <c r="F2657" s="41"/>
      <c r="G2657" s="41"/>
      <c r="H2657" s="40"/>
      <c r="I2657" s="41"/>
      <c r="J2657" s="41"/>
      <c r="L2657" s="42"/>
      <c r="N2657" s="42"/>
      <c r="O2657" s="42"/>
      <c r="T2657" s="44"/>
      <c r="U2657" s="41"/>
      <c r="X2657" s="140"/>
      <c r="Y2657" s="159"/>
    </row>
    <row r="2658" spans="6:25" s="43" customFormat="1" x14ac:dyDescent="0.25">
      <c r="F2658" s="41"/>
      <c r="G2658" s="41"/>
      <c r="H2658" s="40"/>
      <c r="I2658" s="41"/>
      <c r="J2658" s="41"/>
      <c r="L2658" s="42"/>
      <c r="N2658" s="42"/>
      <c r="O2658" s="42"/>
      <c r="T2658" s="44"/>
      <c r="U2658" s="41"/>
      <c r="X2658" s="140"/>
      <c r="Y2658" s="159"/>
    </row>
    <row r="2659" spans="6:25" s="43" customFormat="1" x14ac:dyDescent="0.25">
      <c r="F2659" s="41"/>
      <c r="G2659" s="41"/>
      <c r="H2659" s="40"/>
      <c r="I2659" s="41"/>
      <c r="J2659" s="41"/>
      <c r="L2659" s="42"/>
      <c r="N2659" s="42"/>
      <c r="O2659" s="42"/>
      <c r="T2659" s="44"/>
      <c r="U2659" s="41"/>
      <c r="X2659" s="140"/>
      <c r="Y2659" s="159"/>
    </row>
    <row r="2660" spans="6:25" s="43" customFormat="1" x14ac:dyDescent="0.25">
      <c r="F2660" s="41"/>
      <c r="G2660" s="41"/>
      <c r="H2660" s="40"/>
      <c r="I2660" s="41"/>
      <c r="J2660" s="41"/>
      <c r="L2660" s="42"/>
      <c r="N2660" s="42"/>
      <c r="O2660" s="42"/>
      <c r="T2660" s="44"/>
      <c r="U2660" s="41"/>
      <c r="X2660" s="140"/>
      <c r="Y2660" s="159"/>
    </row>
    <row r="2661" spans="6:25" s="43" customFormat="1" x14ac:dyDescent="0.25">
      <c r="F2661" s="41"/>
      <c r="G2661" s="41"/>
      <c r="H2661" s="40"/>
      <c r="I2661" s="41"/>
      <c r="J2661" s="41"/>
      <c r="L2661" s="42"/>
      <c r="N2661" s="42"/>
      <c r="O2661" s="42"/>
      <c r="T2661" s="44"/>
      <c r="U2661" s="41"/>
      <c r="X2661" s="140"/>
      <c r="Y2661" s="159"/>
    </row>
    <row r="2662" spans="6:25" s="43" customFormat="1" x14ac:dyDescent="0.25">
      <c r="F2662" s="41"/>
      <c r="G2662" s="41"/>
      <c r="H2662" s="40"/>
      <c r="I2662" s="41"/>
      <c r="J2662" s="41"/>
      <c r="L2662" s="42"/>
      <c r="N2662" s="42"/>
      <c r="O2662" s="42"/>
      <c r="T2662" s="44"/>
      <c r="U2662" s="41"/>
      <c r="X2662" s="140"/>
      <c r="Y2662" s="159"/>
    </row>
    <row r="2663" spans="6:25" s="43" customFormat="1" x14ac:dyDescent="0.25">
      <c r="F2663" s="41"/>
      <c r="G2663" s="41"/>
      <c r="H2663" s="40"/>
      <c r="I2663" s="41"/>
      <c r="J2663" s="41"/>
      <c r="L2663" s="42"/>
      <c r="N2663" s="42"/>
      <c r="O2663" s="42"/>
      <c r="T2663" s="44"/>
      <c r="U2663" s="41"/>
      <c r="X2663" s="140"/>
      <c r="Y2663" s="159"/>
    </row>
    <row r="2664" spans="6:25" s="43" customFormat="1" x14ac:dyDescent="0.25">
      <c r="F2664" s="41"/>
      <c r="G2664" s="41"/>
      <c r="H2664" s="40"/>
      <c r="I2664" s="41"/>
      <c r="J2664" s="41"/>
      <c r="L2664" s="42"/>
      <c r="N2664" s="42"/>
      <c r="O2664" s="42"/>
      <c r="T2664" s="44"/>
      <c r="U2664" s="41"/>
      <c r="X2664" s="140"/>
      <c r="Y2664" s="159"/>
    </row>
    <row r="2665" spans="6:25" s="43" customFormat="1" x14ac:dyDescent="0.25">
      <c r="F2665" s="41"/>
      <c r="G2665" s="41"/>
      <c r="H2665" s="40"/>
      <c r="I2665" s="41"/>
      <c r="J2665" s="41"/>
      <c r="L2665" s="42"/>
      <c r="N2665" s="42"/>
      <c r="O2665" s="42"/>
      <c r="T2665" s="44"/>
      <c r="U2665" s="41"/>
      <c r="X2665" s="140"/>
      <c r="Y2665" s="159"/>
    </row>
    <row r="2666" spans="6:25" s="43" customFormat="1" x14ac:dyDescent="0.25">
      <c r="F2666" s="41"/>
      <c r="G2666" s="41"/>
      <c r="H2666" s="40"/>
      <c r="I2666" s="41"/>
      <c r="J2666" s="41"/>
      <c r="L2666" s="42"/>
      <c r="N2666" s="42"/>
      <c r="O2666" s="42"/>
      <c r="T2666" s="44"/>
      <c r="U2666" s="41"/>
      <c r="X2666" s="140"/>
      <c r="Y2666" s="159"/>
    </row>
    <row r="2667" spans="6:25" s="43" customFormat="1" x14ac:dyDescent="0.25">
      <c r="F2667" s="41"/>
      <c r="G2667" s="41"/>
      <c r="H2667" s="40"/>
      <c r="I2667" s="41"/>
      <c r="J2667" s="41"/>
      <c r="L2667" s="42"/>
      <c r="N2667" s="42"/>
      <c r="O2667" s="42"/>
      <c r="T2667" s="44"/>
      <c r="U2667" s="41"/>
      <c r="X2667" s="140"/>
      <c r="Y2667" s="159"/>
    </row>
    <row r="2668" spans="6:25" s="43" customFormat="1" x14ac:dyDescent="0.25">
      <c r="F2668" s="41"/>
      <c r="G2668" s="41"/>
      <c r="H2668" s="40"/>
      <c r="I2668" s="41"/>
      <c r="J2668" s="41"/>
      <c r="L2668" s="42"/>
      <c r="N2668" s="42"/>
      <c r="O2668" s="42"/>
      <c r="T2668" s="44"/>
      <c r="U2668" s="41"/>
      <c r="X2668" s="140"/>
      <c r="Y2668" s="159"/>
    </row>
    <row r="2669" spans="6:25" s="43" customFormat="1" x14ac:dyDescent="0.25">
      <c r="F2669" s="41"/>
      <c r="G2669" s="41"/>
      <c r="H2669" s="40"/>
      <c r="I2669" s="41"/>
      <c r="J2669" s="41"/>
      <c r="L2669" s="42"/>
      <c r="N2669" s="42"/>
      <c r="O2669" s="42"/>
      <c r="T2669" s="44"/>
      <c r="U2669" s="41"/>
      <c r="X2669" s="140"/>
      <c r="Y2669" s="159"/>
    </row>
    <row r="2670" spans="6:25" s="43" customFormat="1" x14ac:dyDescent="0.25">
      <c r="F2670" s="41"/>
      <c r="G2670" s="41"/>
      <c r="H2670" s="40"/>
      <c r="I2670" s="41"/>
      <c r="J2670" s="41"/>
      <c r="L2670" s="42"/>
      <c r="N2670" s="42"/>
      <c r="O2670" s="42"/>
      <c r="T2670" s="44"/>
      <c r="U2670" s="41"/>
      <c r="X2670" s="140"/>
      <c r="Y2670" s="159"/>
    </row>
    <row r="2671" spans="6:25" s="43" customFormat="1" x14ac:dyDescent="0.25">
      <c r="F2671" s="41"/>
      <c r="G2671" s="41"/>
      <c r="H2671" s="40"/>
      <c r="I2671" s="41"/>
      <c r="J2671" s="41"/>
      <c r="L2671" s="42"/>
      <c r="N2671" s="42"/>
      <c r="O2671" s="42"/>
      <c r="T2671" s="44"/>
      <c r="U2671" s="41"/>
      <c r="X2671" s="140"/>
      <c r="Y2671" s="159"/>
    </row>
    <row r="2672" spans="6:25" s="43" customFormat="1" x14ac:dyDescent="0.25">
      <c r="F2672" s="41"/>
      <c r="G2672" s="41"/>
      <c r="H2672" s="40"/>
      <c r="I2672" s="41"/>
      <c r="J2672" s="41"/>
      <c r="L2672" s="42"/>
      <c r="N2672" s="42"/>
      <c r="O2672" s="42"/>
      <c r="T2672" s="44"/>
      <c r="U2672" s="41"/>
      <c r="X2672" s="140"/>
      <c r="Y2672" s="159"/>
    </row>
    <row r="2673" spans="6:25" s="43" customFormat="1" x14ac:dyDescent="0.25">
      <c r="F2673" s="41"/>
      <c r="G2673" s="41"/>
      <c r="H2673" s="40"/>
      <c r="I2673" s="41"/>
      <c r="J2673" s="41"/>
      <c r="L2673" s="42"/>
      <c r="N2673" s="42"/>
      <c r="O2673" s="42"/>
      <c r="T2673" s="44"/>
      <c r="U2673" s="41"/>
      <c r="X2673" s="140"/>
      <c r="Y2673" s="159"/>
    </row>
    <row r="2674" spans="6:25" s="43" customFormat="1" x14ac:dyDescent="0.25">
      <c r="F2674" s="41"/>
      <c r="G2674" s="41"/>
      <c r="H2674" s="40"/>
      <c r="I2674" s="41"/>
      <c r="J2674" s="41"/>
      <c r="L2674" s="42"/>
      <c r="N2674" s="42"/>
      <c r="O2674" s="42"/>
      <c r="T2674" s="44"/>
      <c r="U2674" s="41"/>
      <c r="X2674" s="140"/>
      <c r="Y2674" s="159"/>
    </row>
    <row r="2675" spans="6:25" s="43" customFormat="1" x14ac:dyDescent="0.25">
      <c r="F2675" s="41"/>
      <c r="G2675" s="41"/>
      <c r="H2675" s="40"/>
      <c r="I2675" s="41"/>
      <c r="J2675" s="41"/>
      <c r="L2675" s="42"/>
      <c r="N2675" s="42"/>
      <c r="O2675" s="42"/>
      <c r="T2675" s="44"/>
      <c r="U2675" s="41"/>
      <c r="X2675" s="140"/>
      <c r="Y2675" s="159"/>
    </row>
    <row r="2676" spans="6:25" s="43" customFormat="1" x14ac:dyDescent="0.25">
      <c r="F2676" s="41"/>
      <c r="G2676" s="41"/>
      <c r="H2676" s="40"/>
      <c r="I2676" s="41"/>
      <c r="J2676" s="41"/>
      <c r="L2676" s="42"/>
      <c r="N2676" s="42"/>
      <c r="O2676" s="42"/>
      <c r="T2676" s="44"/>
      <c r="U2676" s="41"/>
      <c r="X2676" s="140"/>
      <c r="Y2676" s="159"/>
    </row>
    <row r="2677" spans="6:25" s="43" customFormat="1" x14ac:dyDescent="0.25">
      <c r="F2677" s="41"/>
      <c r="G2677" s="41"/>
      <c r="H2677" s="40"/>
      <c r="I2677" s="41"/>
      <c r="J2677" s="41"/>
      <c r="L2677" s="42"/>
      <c r="N2677" s="42"/>
      <c r="O2677" s="42"/>
      <c r="T2677" s="44"/>
      <c r="U2677" s="41"/>
      <c r="X2677" s="140"/>
      <c r="Y2677" s="159"/>
    </row>
    <row r="2678" spans="6:25" s="43" customFormat="1" x14ac:dyDescent="0.25">
      <c r="F2678" s="41"/>
      <c r="G2678" s="41"/>
      <c r="H2678" s="40"/>
      <c r="I2678" s="41"/>
      <c r="J2678" s="41"/>
      <c r="L2678" s="42"/>
      <c r="N2678" s="42"/>
      <c r="O2678" s="42"/>
      <c r="T2678" s="44"/>
      <c r="U2678" s="41"/>
      <c r="X2678" s="140"/>
      <c r="Y2678" s="159"/>
    </row>
    <row r="2679" spans="6:25" s="43" customFormat="1" x14ac:dyDescent="0.25">
      <c r="F2679" s="41"/>
      <c r="G2679" s="41"/>
      <c r="H2679" s="40"/>
      <c r="I2679" s="41"/>
      <c r="J2679" s="41"/>
      <c r="L2679" s="42"/>
      <c r="N2679" s="42"/>
      <c r="O2679" s="42"/>
      <c r="T2679" s="44"/>
      <c r="U2679" s="41"/>
      <c r="X2679" s="140"/>
      <c r="Y2679" s="159"/>
    </row>
    <row r="2680" spans="6:25" s="43" customFormat="1" x14ac:dyDescent="0.25">
      <c r="F2680" s="41"/>
      <c r="G2680" s="41"/>
      <c r="H2680" s="40"/>
      <c r="I2680" s="41"/>
      <c r="J2680" s="41"/>
      <c r="L2680" s="42"/>
      <c r="N2680" s="42"/>
      <c r="O2680" s="42"/>
      <c r="T2680" s="44"/>
      <c r="U2680" s="41"/>
      <c r="X2680" s="140"/>
      <c r="Y2680" s="159"/>
    </row>
    <row r="2681" spans="6:25" s="43" customFormat="1" x14ac:dyDescent="0.25">
      <c r="F2681" s="41"/>
      <c r="G2681" s="41"/>
      <c r="H2681" s="40"/>
      <c r="I2681" s="41"/>
      <c r="J2681" s="41"/>
      <c r="L2681" s="42"/>
      <c r="N2681" s="42"/>
      <c r="O2681" s="42"/>
      <c r="T2681" s="44"/>
      <c r="U2681" s="41"/>
      <c r="X2681" s="140"/>
      <c r="Y2681" s="159"/>
    </row>
    <row r="2682" spans="6:25" s="43" customFormat="1" x14ac:dyDescent="0.25">
      <c r="F2682" s="41"/>
      <c r="G2682" s="41"/>
      <c r="H2682" s="40"/>
      <c r="I2682" s="41"/>
      <c r="J2682" s="41"/>
      <c r="L2682" s="42"/>
      <c r="N2682" s="42"/>
      <c r="O2682" s="42"/>
      <c r="T2682" s="44"/>
      <c r="U2682" s="41"/>
      <c r="X2682" s="140"/>
      <c r="Y2682" s="159"/>
    </row>
    <row r="2683" spans="6:25" s="43" customFormat="1" x14ac:dyDescent="0.25">
      <c r="F2683" s="41"/>
      <c r="G2683" s="41"/>
      <c r="H2683" s="40"/>
      <c r="I2683" s="41"/>
      <c r="J2683" s="41"/>
      <c r="L2683" s="42"/>
      <c r="N2683" s="42"/>
      <c r="O2683" s="42"/>
      <c r="T2683" s="44"/>
      <c r="U2683" s="41"/>
      <c r="X2683" s="140"/>
      <c r="Y2683" s="159"/>
    </row>
    <row r="2684" spans="6:25" s="43" customFormat="1" x14ac:dyDescent="0.25">
      <c r="F2684" s="41"/>
      <c r="G2684" s="41"/>
      <c r="H2684" s="40"/>
      <c r="I2684" s="41"/>
      <c r="J2684" s="41"/>
      <c r="L2684" s="42"/>
      <c r="N2684" s="42"/>
      <c r="O2684" s="42"/>
      <c r="T2684" s="44"/>
      <c r="U2684" s="41"/>
      <c r="X2684" s="140"/>
      <c r="Y2684" s="159"/>
    </row>
    <row r="2685" spans="6:25" s="43" customFormat="1" x14ac:dyDescent="0.25">
      <c r="F2685" s="41"/>
      <c r="G2685" s="41"/>
      <c r="H2685" s="40"/>
      <c r="I2685" s="41"/>
      <c r="J2685" s="41"/>
      <c r="L2685" s="42"/>
      <c r="N2685" s="42"/>
      <c r="O2685" s="42"/>
      <c r="T2685" s="44"/>
      <c r="U2685" s="41"/>
      <c r="X2685" s="140"/>
      <c r="Y2685" s="159"/>
    </row>
    <row r="2686" spans="6:25" s="43" customFormat="1" x14ac:dyDescent="0.25">
      <c r="F2686" s="41"/>
      <c r="G2686" s="41"/>
      <c r="H2686" s="40"/>
      <c r="I2686" s="41"/>
      <c r="J2686" s="41"/>
      <c r="L2686" s="42"/>
      <c r="N2686" s="42"/>
      <c r="O2686" s="42"/>
      <c r="T2686" s="44"/>
      <c r="U2686" s="41"/>
      <c r="X2686" s="140"/>
      <c r="Y2686" s="159"/>
    </row>
    <row r="2687" spans="6:25" s="43" customFormat="1" x14ac:dyDescent="0.25">
      <c r="F2687" s="41"/>
      <c r="G2687" s="41"/>
      <c r="H2687" s="40"/>
      <c r="I2687" s="41"/>
      <c r="J2687" s="41"/>
      <c r="L2687" s="42"/>
      <c r="N2687" s="42"/>
      <c r="O2687" s="42"/>
      <c r="T2687" s="44"/>
      <c r="U2687" s="41"/>
      <c r="X2687" s="140"/>
      <c r="Y2687" s="159"/>
    </row>
    <row r="2688" spans="6:25" s="43" customFormat="1" x14ac:dyDescent="0.25">
      <c r="F2688" s="41"/>
      <c r="G2688" s="41"/>
      <c r="H2688" s="40"/>
      <c r="I2688" s="41"/>
      <c r="J2688" s="41"/>
      <c r="L2688" s="42"/>
      <c r="N2688" s="42"/>
      <c r="O2688" s="42"/>
      <c r="T2688" s="44"/>
      <c r="U2688" s="41"/>
      <c r="X2688" s="140"/>
      <c r="Y2688" s="159"/>
    </row>
    <row r="2689" spans="6:25" s="43" customFormat="1" x14ac:dyDescent="0.25">
      <c r="F2689" s="41"/>
      <c r="G2689" s="41"/>
      <c r="H2689" s="40"/>
      <c r="I2689" s="41"/>
      <c r="J2689" s="41"/>
      <c r="L2689" s="42"/>
      <c r="N2689" s="42"/>
      <c r="O2689" s="42"/>
      <c r="T2689" s="44"/>
      <c r="U2689" s="41"/>
      <c r="X2689" s="140"/>
      <c r="Y2689" s="159"/>
    </row>
    <row r="2690" spans="6:25" s="43" customFormat="1" x14ac:dyDescent="0.25">
      <c r="F2690" s="41"/>
      <c r="G2690" s="41"/>
      <c r="H2690" s="40"/>
      <c r="I2690" s="41"/>
      <c r="J2690" s="41"/>
      <c r="L2690" s="42"/>
      <c r="N2690" s="42"/>
      <c r="O2690" s="42"/>
      <c r="T2690" s="44"/>
      <c r="U2690" s="41"/>
      <c r="X2690" s="140"/>
      <c r="Y2690" s="159"/>
    </row>
    <row r="2691" spans="6:25" s="43" customFormat="1" x14ac:dyDescent="0.25">
      <c r="F2691" s="41"/>
      <c r="G2691" s="41"/>
      <c r="H2691" s="40"/>
      <c r="I2691" s="41"/>
      <c r="J2691" s="41"/>
      <c r="L2691" s="42"/>
      <c r="N2691" s="42"/>
      <c r="O2691" s="42"/>
      <c r="T2691" s="44"/>
      <c r="U2691" s="41"/>
      <c r="X2691" s="140"/>
      <c r="Y2691" s="159"/>
    </row>
    <row r="2692" spans="6:25" s="43" customFormat="1" x14ac:dyDescent="0.25">
      <c r="F2692" s="41"/>
      <c r="G2692" s="41"/>
      <c r="H2692" s="40"/>
      <c r="I2692" s="41"/>
      <c r="J2692" s="41"/>
      <c r="L2692" s="42"/>
      <c r="N2692" s="42"/>
      <c r="O2692" s="42"/>
      <c r="T2692" s="44"/>
      <c r="U2692" s="41"/>
      <c r="X2692" s="140"/>
      <c r="Y2692" s="159"/>
    </row>
    <row r="2693" spans="6:25" s="43" customFormat="1" x14ac:dyDescent="0.25">
      <c r="F2693" s="41"/>
      <c r="G2693" s="41"/>
      <c r="H2693" s="40"/>
      <c r="I2693" s="41"/>
      <c r="J2693" s="41"/>
      <c r="L2693" s="42"/>
      <c r="N2693" s="42"/>
      <c r="O2693" s="42"/>
      <c r="T2693" s="44"/>
      <c r="U2693" s="41"/>
      <c r="X2693" s="140"/>
      <c r="Y2693" s="159"/>
    </row>
    <row r="2694" spans="6:25" s="43" customFormat="1" x14ac:dyDescent="0.25">
      <c r="F2694" s="41"/>
      <c r="G2694" s="41"/>
      <c r="H2694" s="40"/>
      <c r="I2694" s="41"/>
      <c r="J2694" s="41"/>
      <c r="L2694" s="42"/>
      <c r="N2694" s="42"/>
      <c r="O2694" s="42"/>
      <c r="T2694" s="44"/>
      <c r="U2694" s="41"/>
      <c r="X2694" s="140"/>
      <c r="Y2694" s="159"/>
    </row>
    <row r="2695" spans="6:25" s="43" customFormat="1" x14ac:dyDescent="0.25">
      <c r="F2695" s="41"/>
      <c r="G2695" s="41"/>
      <c r="H2695" s="40"/>
      <c r="I2695" s="41"/>
      <c r="J2695" s="41"/>
      <c r="L2695" s="42"/>
      <c r="N2695" s="42"/>
      <c r="O2695" s="42"/>
      <c r="T2695" s="44"/>
      <c r="U2695" s="41"/>
      <c r="X2695" s="140"/>
      <c r="Y2695" s="159"/>
    </row>
    <row r="2696" spans="6:25" s="43" customFormat="1" x14ac:dyDescent="0.25">
      <c r="F2696" s="41"/>
      <c r="G2696" s="41"/>
      <c r="H2696" s="40"/>
      <c r="I2696" s="41"/>
      <c r="J2696" s="41"/>
      <c r="L2696" s="42"/>
      <c r="N2696" s="42"/>
      <c r="O2696" s="42"/>
      <c r="T2696" s="44"/>
      <c r="U2696" s="41"/>
      <c r="X2696" s="140"/>
      <c r="Y2696" s="159"/>
    </row>
    <row r="2697" spans="6:25" s="43" customFormat="1" x14ac:dyDescent="0.25">
      <c r="F2697" s="41"/>
      <c r="G2697" s="41"/>
      <c r="H2697" s="40"/>
      <c r="I2697" s="41"/>
      <c r="J2697" s="41"/>
      <c r="L2697" s="42"/>
      <c r="N2697" s="42"/>
      <c r="O2697" s="42"/>
      <c r="T2697" s="44"/>
      <c r="U2697" s="41"/>
      <c r="X2697" s="140"/>
      <c r="Y2697" s="159"/>
    </row>
    <row r="2698" spans="6:25" s="43" customFormat="1" x14ac:dyDescent="0.25">
      <c r="F2698" s="41"/>
      <c r="G2698" s="41"/>
      <c r="H2698" s="40"/>
      <c r="I2698" s="41"/>
      <c r="J2698" s="41"/>
      <c r="L2698" s="42"/>
      <c r="N2698" s="42"/>
      <c r="O2698" s="42"/>
      <c r="T2698" s="44"/>
      <c r="U2698" s="41"/>
      <c r="X2698" s="140"/>
      <c r="Y2698" s="159"/>
    </row>
    <row r="2699" spans="6:25" s="43" customFormat="1" x14ac:dyDescent="0.25">
      <c r="F2699" s="41"/>
      <c r="G2699" s="41"/>
      <c r="H2699" s="40"/>
      <c r="I2699" s="41"/>
      <c r="J2699" s="41"/>
      <c r="L2699" s="42"/>
      <c r="N2699" s="42"/>
      <c r="O2699" s="42"/>
      <c r="T2699" s="44"/>
      <c r="U2699" s="41"/>
      <c r="X2699" s="140"/>
      <c r="Y2699" s="159"/>
    </row>
    <row r="2700" spans="6:25" s="43" customFormat="1" x14ac:dyDescent="0.25">
      <c r="F2700" s="41"/>
      <c r="G2700" s="41"/>
      <c r="H2700" s="40"/>
      <c r="I2700" s="41"/>
      <c r="J2700" s="41"/>
      <c r="L2700" s="42"/>
      <c r="N2700" s="42"/>
      <c r="O2700" s="42"/>
      <c r="T2700" s="44"/>
      <c r="U2700" s="41"/>
      <c r="X2700" s="140"/>
      <c r="Y2700" s="159"/>
    </row>
    <row r="2701" spans="6:25" s="43" customFormat="1" x14ac:dyDescent="0.25">
      <c r="F2701" s="41"/>
      <c r="G2701" s="41"/>
      <c r="H2701" s="40"/>
      <c r="I2701" s="41"/>
      <c r="J2701" s="41"/>
      <c r="L2701" s="42"/>
      <c r="N2701" s="42"/>
      <c r="O2701" s="42"/>
      <c r="T2701" s="44"/>
      <c r="U2701" s="41"/>
      <c r="X2701" s="140"/>
      <c r="Y2701" s="159"/>
    </row>
    <row r="2702" spans="6:25" s="43" customFormat="1" x14ac:dyDescent="0.25">
      <c r="F2702" s="41"/>
      <c r="G2702" s="41"/>
      <c r="H2702" s="40"/>
      <c r="I2702" s="41"/>
      <c r="J2702" s="41"/>
      <c r="L2702" s="42"/>
      <c r="N2702" s="42"/>
      <c r="O2702" s="42"/>
      <c r="T2702" s="44"/>
      <c r="U2702" s="41"/>
      <c r="X2702" s="140"/>
      <c r="Y2702" s="159"/>
    </row>
    <row r="2703" spans="6:25" s="43" customFormat="1" x14ac:dyDescent="0.25">
      <c r="F2703" s="41"/>
      <c r="G2703" s="41"/>
      <c r="H2703" s="40"/>
      <c r="I2703" s="41"/>
      <c r="J2703" s="41"/>
      <c r="L2703" s="42"/>
      <c r="N2703" s="42"/>
      <c r="O2703" s="42"/>
      <c r="T2703" s="44"/>
      <c r="U2703" s="41"/>
      <c r="X2703" s="140"/>
      <c r="Y2703" s="159"/>
    </row>
    <row r="2704" spans="6:25" s="43" customFormat="1" x14ac:dyDescent="0.25">
      <c r="F2704" s="41"/>
      <c r="G2704" s="41"/>
      <c r="H2704" s="40"/>
      <c r="I2704" s="41"/>
      <c r="J2704" s="41"/>
      <c r="L2704" s="42"/>
      <c r="N2704" s="42"/>
      <c r="O2704" s="42"/>
      <c r="T2704" s="44"/>
      <c r="U2704" s="41"/>
      <c r="X2704" s="140"/>
      <c r="Y2704" s="159"/>
    </row>
    <row r="2705" spans="6:25" s="43" customFormat="1" x14ac:dyDescent="0.25">
      <c r="F2705" s="41"/>
      <c r="G2705" s="41"/>
      <c r="H2705" s="40"/>
      <c r="I2705" s="41"/>
      <c r="J2705" s="41"/>
      <c r="L2705" s="42"/>
      <c r="N2705" s="42"/>
      <c r="O2705" s="42"/>
      <c r="T2705" s="44"/>
      <c r="U2705" s="41"/>
      <c r="X2705" s="140"/>
      <c r="Y2705" s="159"/>
    </row>
    <row r="2706" spans="6:25" s="43" customFormat="1" x14ac:dyDescent="0.25">
      <c r="F2706" s="41"/>
      <c r="G2706" s="41"/>
      <c r="H2706" s="40"/>
      <c r="I2706" s="41"/>
      <c r="J2706" s="41"/>
      <c r="L2706" s="42"/>
      <c r="N2706" s="42"/>
      <c r="O2706" s="42"/>
      <c r="T2706" s="44"/>
      <c r="U2706" s="41"/>
      <c r="X2706" s="140"/>
      <c r="Y2706" s="159"/>
    </row>
    <row r="2707" spans="6:25" s="43" customFormat="1" x14ac:dyDescent="0.25">
      <c r="F2707" s="41"/>
      <c r="G2707" s="41"/>
      <c r="H2707" s="40"/>
      <c r="I2707" s="41"/>
      <c r="J2707" s="41"/>
      <c r="L2707" s="42"/>
      <c r="N2707" s="42"/>
      <c r="O2707" s="42"/>
      <c r="T2707" s="44"/>
      <c r="U2707" s="41"/>
      <c r="X2707" s="140"/>
      <c r="Y2707" s="159"/>
    </row>
    <row r="2708" spans="6:25" s="43" customFormat="1" x14ac:dyDescent="0.25">
      <c r="F2708" s="41"/>
      <c r="G2708" s="41"/>
      <c r="H2708" s="40"/>
      <c r="I2708" s="41"/>
      <c r="J2708" s="41"/>
      <c r="L2708" s="42"/>
      <c r="N2708" s="42"/>
      <c r="O2708" s="42"/>
      <c r="T2708" s="44"/>
      <c r="U2708" s="41"/>
      <c r="X2708" s="140"/>
      <c r="Y2708" s="159"/>
    </row>
    <row r="2709" spans="6:25" s="43" customFormat="1" x14ac:dyDescent="0.25">
      <c r="F2709" s="41"/>
      <c r="G2709" s="41"/>
      <c r="H2709" s="40"/>
      <c r="I2709" s="41"/>
      <c r="J2709" s="41"/>
      <c r="L2709" s="42"/>
      <c r="N2709" s="42"/>
      <c r="O2709" s="42"/>
      <c r="T2709" s="44"/>
      <c r="U2709" s="41"/>
      <c r="X2709" s="140"/>
      <c r="Y2709" s="159"/>
    </row>
    <row r="2710" spans="6:25" s="43" customFormat="1" x14ac:dyDescent="0.25">
      <c r="F2710" s="41"/>
      <c r="G2710" s="41"/>
      <c r="H2710" s="40"/>
      <c r="I2710" s="41"/>
      <c r="J2710" s="41"/>
      <c r="L2710" s="42"/>
      <c r="N2710" s="42"/>
      <c r="O2710" s="42"/>
      <c r="T2710" s="44"/>
      <c r="U2710" s="41"/>
      <c r="X2710" s="140"/>
      <c r="Y2710" s="159"/>
    </row>
    <row r="2711" spans="6:25" s="43" customFormat="1" x14ac:dyDescent="0.25">
      <c r="F2711" s="41"/>
      <c r="G2711" s="41"/>
      <c r="H2711" s="40"/>
      <c r="I2711" s="41"/>
      <c r="J2711" s="41"/>
      <c r="L2711" s="42"/>
      <c r="N2711" s="42"/>
      <c r="O2711" s="42"/>
      <c r="T2711" s="44"/>
      <c r="U2711" s="41"/>
      <c r="X2711" s="140"/>
      <c r="Y2711" s="159"/>
    </row>
    <row r="2712" spans="6:25" s="43" customFormat="1" x14ac:dyDescent="0.25">
      <c r="F2712" s="41"/>
      <c r="G2712" s="41"/>
      <c r="H2712" s="40"/>
      <c r="I2712" s="41"/>
      <c r="J2712" s="41"/>
      <c r="L2712" s="42"/>
      <c r="N2712" s="42"/>
      <c r="O2712" s="42"/>
      <c r="T2712" s="44"/>
      <c r="U2712" s="41"/>
      <c r="X2712" s="140"/>
      <c r="Y2712" s="159"/>
    </row>
    <row r="2713" spans="6:25" s="43" customFormat="1" x14ac:dyDescent="0.25">
      <c r="F2713" s="41"/>
      <c r="G2713" s="41"/>
      <c r="H2713" s="40"/>
      <c r="I2713" s="41"/>
      <c r="J2713" s="41"/>
      <c r="L2713" s="42"/>
      <c r="N2713" s="42"/>
      <c r="O2713" s="42"/>
      <c r="T2713" s="44"/>
      <c r="U2713" s="41"/>
      <c r="X2713" s="140"/>
      <c r="Y2713" s="159"/>
    </row>
    <row r="2714" spans="6:25" s="43" customFormat="1" x14ac:dyDescent="0.25">
      <c r="F2714" s="41"/>
      <c r="G2714" s="41"/>
      <c r="H2714" s="40"/>
      <c r="I2714" s="41"/>
      <c r="J2714" s="41"/>
      <c r="L2714" s="42"/>
      <c r="N2714" s="42"/>
      <c r="O2714" s="42"/>
      <c r="T2714" s="44"/>
      <c r="U2714" s="41"/>
      <c r="X2714" s="140"/>
      <c r="Y2714" s="159"/>
    </row>
    <row r="2715" spans="6:25" s="43" customFormat="1" x14ac:dyDescent="0.25">
      <c r="F2715" s="41"/>
      <c r="G2715" s="41"/>
      <c r="H2715" s="40"/>
      <c r="I2715" s="41"/>
      <c r="J2715" s="41"/>
      <c r="L2715" s="42"/>
      <c r="N2715" s="42"/>
      <c r="O2715" s="42"/>
      <c r="T2715" s="44"/>
      <c r="U2715" s="41"/>
      <c r="X2715" s="140"/>
      <c r="Y2715" s="159"/>
    </row>
    <row r="2716" spans="6:25" s="43" customFormat="1" x14ac:dyDescent="0.25">
      <c r="F2716" s="41"/>
      <c r="G2716" s="41"/>
      <c r="H2716" s="40"/>
      <c r="I2716" s="41"/>
      <c r="J2716" s="41"/>
      <c r="L2716" s="42"/>
      <c r="N2716" s="42"/>
      <c r="O2716" s="42"/>
      <c r="T2716" s="44"/>
      <c r="U2716" s="41"/>
      <c r="X2716" s="140"/>
      <c r="Y2716" s="159"/>
    </row>
    <row r="2717" spans="6:25" s="43" customFormat="1" x14ac:dyDescent="0.25">
      <c r="F2717" s="41"/>
      <c r="G2717" s="41"/>
      <c r="H2717" s="40"/>
      <c r="I2717" s="41"/>
      <c r="J2717" s="41"/>
      <c r="L2717" s="42"/>
      <c r="N2717" s="42"/>
      <c r="O2717" s="42"/>
      <c r="T2717" s="44"/>
      <c r="U2717" s="41"/>
      <c r="X2717" s="140"/>
      <c r="Y2717" s="159"/>
    </row>
    <row r="2718" spans="6:25" s="43" customFormat="1" x14ac:dyDescent="0.25">
      <c r="F2718" s="41"/>
      <c r="G2718" s="41"/>
      <c r="H2718" s="40"/>
      <c r="I2718" s="41"/>
      <c r="J2718" s="41"/>
      <c r="L2718" s="42"/>
      <c r="N2718" s="42"/>
      <c r="O2718" s="42"/>
      <c r="T2718" s="44"/>
      <c r="U2718" s="41"/>
      <c r="X2718" s="140"/>
      <c r="Y2718" s="159"/>
    </row>
    <row r="2719" spans="6:25" s="43" customFormat="1" x14ac:dyDescent="0.25">
      <c r="F2719" s="41"/>
      <c r="G2719" s="41"/>
      <c r="H2719" s="40"/>
      <c r="I2719" s="41"/>
      <c r="J2719" s="41"/>
      <c r="L2719" s="42"/>
      <c r="N2719" s="42"/>
      <c r="O2719" s="42"/>
      <c r="T2719" s="44"/>
      <c r="U2719" s="41"/>
      <c r="X2719" s="140"/>
      <c r="Y2719" s="159"/>
    </row>
    <row r="2720" spans="6:25" s="43" customFormat="1" x14ac:dyDescent="0.25">
      <c r="F2720" s="41"/>
      <c r="G2720" s="41"/>
      <c r="H2720" s="40"/>
      <c r="I2720" s="41"/>
      <c r="J2720" s="41"/>
      <c r="L2720" s="42"/>
      <c r="N2720" s="42"/>
      <c r="O2720" s="42"/>
      <c r="T2720" s="44"/>
      <c r="U2720" s="41"/>
      <c r="X2720" s="140"/>
      <c r="Y2720" s="159"/>
    </row>
    <row r="2721" spans="6:25" s="43" customFormat="1" x14ac:dyDescent="0.25">
      <c r="F2721" s="41"/>
      <c r="G2721" s="41"/>
      <c r="H2721" s="40"/>
      <c r="I2721" s="41"/>
      <c r="J2721" s="41"/>
      <c r="L2721" s="42"/>
      <c r="N2721" s="42"/>
      <c r="O2721" s="42"/>
      <c r="T2721" s="44"/>
      <c r="U2721" s="41"/>
      <c r="X2721" s="140"/>
      <c r="Y2721" s="159"/>
    </row>
    <row r="2722" spans="6:25" s="43" customFormat="1" x14ac:dyDescent="0.25">
      <c r="F2722" s="41"/>
      <c r="G2722" s="41"/>
      <c r="H2722" s="40"/>
      <c r="I2722" s="41"/>
      <c r="J2722" s="41"/>
      <c r="L2722" s="42"/>
      <c r="N2722" s="42"/>
      <c r="O2722" s="42"/>
      <c r="T2722" s="44"/>
      <c r="U2722" s="41"/>
      <c r="X2722" s="140"/>
      <c r="Y2722" s="159"/>
    </row>
    <row r="2723" spans="6:25" s="43" customFormat="1" x14ac:dyDescent="0.25">
      <c r="F2723" s="41"/>
      <c r="G2723" s="41"/>
      <c r="H2723" s="40"/>
      <c r="I2723" s="41"/>
      <c r="J2723" s="41"/>
      <c r="L2723" s="42"/>
      <c r="N2723" s="42"/>
      <c r="O2723" s="42"/>
      <c r="T2723" s="44"/>
      <c r="U2723" s="41"/>
      <c r="X2723" s="140"/>
      <c r="Y2723" s="159"/>
    </row>
    <row r="2724" spans="6:25" s="43" customFormat="1" x14ac:dyDescent="0.25">
      <c r="F2724" s="41"/>
      <c r="G2724" s="41"/>
      <c r="H2724" s="40"/>
      <c r="I2724" s="41"/>
      <c r="J2724" s="41"/>
      <c r="L2724" s="42"/>
      <c r="N2724" s="42"/>
      <c r="O2724" s="42"/>
      <c r="T2724" s="44"/>
      <c r="U2724" s="41"/>
      <c r="X2724" s="140"/>
      <c r="Y2724" s="159"/>
    </row>
    <row r="2725" spans="6:25" s="43" customFormat="1" x14ac:dyDescent="0.25">
      <c r="F2725" s="41"/>
      <c r="G2725" s="41"/>
      <c r="H2725" s="40"/>
      <c r="I2725" s="41"/>
      <c r="J2725" s="41"/>
      <c r="L2725" s="42"/>
      <c r="N2725" s="42"/>
      <c r="O2725" s="42"/>
      <c r="T2725" s="44"/>
      <c r="U2725" s="41"/>
      <c r="X2725" s="140"/>
      <c r="Y2725" s="159"/>
    </row>
    <row r="2726" spans="6:25" s="43" customFormat="1" x14ac:dyDescent="0.25">
      <c r="F2726" s="41"/>
      <c r="G2726" s="41"/>
      <c r="H2726" s="40"/>
      <c r="I2726" s="41"/>
      <c r="J2726" s="41"/>
      <c r="L2726" s="42"/>
      <c r="N2726" s="42"/>
      <c r="O2726" s="42"/>
      <c r="T2726" s="44"/>
      <c r="U2726" s="41"/>
      <c r="X2726" s="140"/>
      <c r="Y2726" s="159"/>
    </row>
    <row r="2727" spans="6:25" s="43" customFormat="1" x14ac:dyDescent="0.25">
      <c r="F2727" s="41"/>
      <c r="G2727" s="41"/>
      <c r="H2727" s="40"/>
      <c r="I2727" s="41"/>
      <c r="J2727" s="41"/>
      <c r="L2727" s="42"/>
      <c r="N2727" s="42"/>
      <c r="O2727" s="42"/>
      <c r="T2727" s="44"/>
      <c r="U2727" s="41"/>
      <c r="X2727" s="140"/>
      <c r="Y2727" s="159"/>
    </row>
    <row r="2728" spans="6:25" s="43" customFormat="1" x14ac:dyDescent="0.25">
      <c r="F2728" s="41"/>
      <c r="G2728" s="41"/>
      <c r="H2728" s="40"/>
      <c r="I2728" s="41"/>
      <c r="J2728" s="41"/>
      <c r="L2728" s="42"/>
      <c r="N2728" s="42"/>
      <c r="O2728" s="42"/>
      <c r="T2728" s="44"/>
      <c r="U2728" s="41"/>
      <c r="X2728" s="140"/>
      <c r="Y2728" s="159"/>
    </row>
    <row r="2729" spans="6:25" s="43" customFormat="1" x14ac:dyDescent="0.25">
      <c r="F2729" s="41"/>
      <c r="G2729" s="41"/>
      <c r="H2729" s="40"/>
      <c r="I2729" s="41"/>
      <c r="J2729" s="41"/>
      <c r="L2729" s="42"/>
      <c r="N2729" s="42"/>
      <c r="O2729" s="42"/>
      <c r="T2729" s="44"/>
      <c r="U2729" s="41"/>
      <c r="X2729" s="140"/>
      <c r="Y2729" s="159"/>
    </row>
    <row r="2730" spans="6:25" s="43" customFormat="1" x14ac:dyDescent="0.25">
      <c r="F2730" s="41"/>
      <c r="G2730" s="41"/>
      <c r="H2730" s="40"/>
      <c r="I2730" s="41"/>
      <c r="J2730" s="41"/>
      <c r="L2730" s="42"/>
      <c r="N2730" s="42"/>
      <c r="O2730" s="42"/>
      <c r="T2730" s="44"/>
      <c r="U2730" s="41"/>
      <c r="X2730" s="140"/>
      <c r="Y2730" s="159"/>
    </row>
    <row r="2731" spans="6:25" s="43" customFormat="1" x14ac:dyDescent="0.25">
      <c r="F2731" s="41"/>
      <c r="G2731" s="41"/>
      <c r="H2731" s="40"/>
      <c r="I2731" s="41"/>
      <c r="J2731" s="41"/>
      <c r="L2731" s="42"/>
      <c r="N2731" s="42"/>
      <c r="O2731" s="42"/>
      <c r="T2731" s="44"/>
      <c r="U2731" s="41"/>
      <c r="X2731" s="140"/>
      <c r="Y2731" s="159"/>
    </row>
    <row r="2732" spans="6:25" s="43" customFormat="1" x14ac:dyDescent="0.25">
      <c r="F2732" s="41"/>
      <c r="G2732" s="41"/>
      <c r="H2732" s="40"/>
      <c r="I2732" s="41"/>
      <c r="J2732" s="41"/>
      <c r="L2732" s="42"/>
      <c r="N2732" s="42"/>
      <c r="O2732" s="42"/>
      <c r="T2732" s="44"/>
      <c r="U2732" s="41"/>
      <c r="X2732" s="140"/>
      <c r="Y2732" s="159"/>
    </row>
    <row r="2733" spans="6:25" s="43" customFormat="1" x14ac:dyDescent="0.25">
      <c r="F2733" s="41"/>
      <c r="G2733" s="41"/>
      <c r="H2733" s="40"/>
      <c r="I2733" s="41"/>
      <c r="J2733" s="41"/>
      <c r="L2733" s="42"/>
      <c r="N2733" s="42"/>
      <c r="O2733" s="42"/>
      <c r="T2733" s="44"/>
      <c r="U2733" s="41"/>
      <c r="X2733" s="140"/>
      <c r="Y2733" s="159"/>
    </row>
    <row r="2734" spans="6:25" s="43" customFormat="1" x14ac:dyDescent="0.25">
      <c r="F2734" s="41"/>
      <c r="G2734" s="41"/>
      <c r="H2734" s="40"/>
      <c r="I2734" s="41"/>
      <c r="J2734" s="41"/>
      <c r="L2734" s="42"/>
      <c r="N2734" s="42"/>
      <c r="O2734" s="42"/>
      <c r="T2734" s="44"/>
      <c r="U2734" s="41"/>
      <c r="X2734" s="140"/>
      <c r="Y2734" s="159"/>
    </row>
    <row r="2735" spans="6:25" s="43" customFormat="1" x14ac:dyDescent="0.25">
      <c r="F2735" s="41"/>
      <c r="G2735" s="41"/>
      <c r="H2735" s="40"/>
      <c r="I2735" s="41"/>
      <c r="J2735" s="41"/>
      <c r="L2735" s="42"/>
      <c r="N2735" s="42"/>
      <c r="O2735" s="42"/>
      <c r="T2735" s="44"/>
      <c r="U2735" s="41"/>
      <c r="X2735" s="140"/>
      <c r="Y2735" s="159"/>
    </row>
    <row r="2736" spans="6:25" s="43" customFormat="1" x14ac:dyDescent="0.25">
      <c r="F2736" s="41"/>
      <c r="G2736" s="41"/>
      <c r="H2736" s="40"/>
      <c r="I2736" s="41"/>
      <c r="J2736" s="41"/>
      <c r="L2736" s="42"/>
      <c r="N2736" s="42"/>
      <c r="O2736" s="42"/>
      <c r="T2736" s="44"/>
      <c r="U2736" s="41"/>
      <c r="X2736" s="140"/>
      <c r="Y2736" s="159"/>
    </row>
    <row r="2737" spans="6:25" s="43" customFormat="1" x14ac:dyDescent="0.25">
      <c r="F2737" s="41"/>
      <c r="G2737" s="41"/>
      <c r="H2737" s="40"/>
      <c r="I2737" s="41"/>
      <c r="J2737" s="41"/>
      <c r="L2737" s="42"/>
      <c r="N2737" s="42"/>
      <c r="O2737" s="42"/>
      <c r="T2737" s="44"/>
      <c r="U2737" s="41"/>
      <c r="X2737" s="140"/>
      <c r="Y2737" s="159"/>
    </row>
    <row r="2738" spans="6:25" s="43" customFormat="1" x14ac:dyDescent="0.25">
      <c r="F2738" s="41"/>
      <c r="G2738" s="41"/>
      <c r="H2738" s="40"/>
      <c r="I2738" s="41"/>
      <c r="J2738" s="41"/>
      <c r="L2738" s="42"/>
      <c r="N2738" s="42"/>
      <c r="O2738" s="42"/>
      <c r="T2738" s="44"/>
      <c r="U2738" s="41"/>
      <c r="X2738" s="140"/>
      <c r="Y2738" s="159"/>
    </row>
    <row r="2739" spans="6:25" s="43" customFormat="1" x14ac:dyDescent="0.25">
      <c r="F2739" s="41"/>
      <c r="G2739" s="41"/>
      <c r="H2739" s="40"/>
      <c r="I2739" s="41"/>
      <c r="J2739" s="41"/>
      <c r="L2739" s="42"/>
      <c r="N2739" s="42"/>
      <c r="O2739" s="42"/>
      <c r="T2739" s="44"/>
      <c r="U2739" s="41"/>
      <c r="X2739" s="140"/>
      <c r="Y2739" s="159"/>
    </row>
    <row r="2740" spans="6:25" s="43" customFormat="1" x14ac:dyDescent="0.25">
      <c r="F2740" s="41"/>
      <c r="G2740" s="41"/>
      <c r="H2740" s="40"/>
      <c r="I2740" s="41"/>
      <c r="J2740" s="41"/>
      <c r="L2740" s="42"/>
      <c r="N2740" s="42"/>
      <c r="O2740" s="42"/>
      <c r="T2740" s="44"/>
      <c r="U2740" s="41"/>
      <c r="X2740" s="140"/>
      <c r="Y2740" s="159"/>
    </row>
    <row r="2741" spans="6:25" s="43" customFormat="1" x14ac:dyDescent="0.25">
      <c r="F2741" s="41"/>
      <c r="G2741" s="41"/>
      <c r="H2741" s="40"/>
      <c r="I2741" s="41"/>
      <c r="J2741" s="41"/>
      <c r="L2741" s="42"/>
      <c r="N2741" s="42"/>
      <c r="O2741" s="42"/>
      <c r="T2741" s="44"/>
      <c r="U2741" s="41"/>
      <c r="X2741" s="140"/>
      <c r="Y2741" s="159"/>
    </row>
    <row r="2742" spans="6:25" s="43" customFormat="1" x14ac:dyDescent="0.25">
      <c r="F2742" s="41"/>
      <c r="G2742" s="41"/>
      <c r="H2742" s="40"/>
      <c r="I2742" s="41"/>
      <c r="J2742" s="41"/>
      <c r="L2742" s="42"/>
      <c r="N2742" s="42"/>
      <c r="O2742" s="42"/>
      <c r="T2742" s="44"/>
      <c r="U2742" s="41"/>
      <c r="X2742" s="140"/>
      <c r="Y2742" s="159"/>
    </row>
    <row r="2743" spans="6:25" s="43" customFormat="1" x14ac:dyDescent="0.25">
      <c r="F2743" s="41"/>
      <c r="G2743" s="41"/>
      <c r="H2743" s="40"/>
      <c r="I2743" s="41"/>
      <c r="J2743" s="41"/>
      <c r="L2743" s="42"/>
      <c r="N2743" s="42"/>
      <c r="O2743" s="42"/>
      <c r="T2743" s="44"/>
      <c r="U2743" s="41"/>
      <c r="X2743" s="140"/>
      <c r="Y2743" s="159"/>
    </row>
    <row r="2744" spans="6:25" s="43" customFormat="1" x14ac:dyDescent="0.25">
      <c r="F2744" s="41"/>
      <c r="G2744" s="41"/>
      <c r="H2744" s="40"/>
      <c r="I2744" s="41"/>
      <c r="J2744" s="41"/>
      <c r="L2744" s="42"/>
      <c r="N2744" s="42"/>
      <c r="O2744" s="42"/>
      <c r="T2744" s="44"/>
      <c r="U2744" s="41"/>
      <c r="X2744" s="140"/>
      <c r="Y2744" s="159"/>
    </row>
    <row r="2745" spans="6:25" s="43" customFormat="1" x14ac:dyDescent="0.25">
      <c r="F2745" s="41"/>
      <c r="G2745" s="41"/>
      <c r="H2745" s="40"/>
      <c r="I2745" s="41"/>
      <c r="J2745" s="41"/>
      <c r="L2745" s="42"/>
      <c r="N2745" s="42"/>
      <c r="O2745" s="42"/>
      <c r="T2745" s="44"/>
      <c r="U2745" s="41"/>
      <c r="X2745" s="140"/>
      <c r="Y2745" s="159"/>
    </row>
    <row r="2746" spans="6:25" s="43" customFormat="1" x14ac:dyDescent="0.25">
      <c r="F2746" s="41"/>
      <c r="G2746" s="41"/>
      <c r="H2746" s="40"/>
      <c r="I2746" s="41"/>
      <c r="J2746" s="41"/>
      <c r="L2746" s="42"/>
      <c r="N2746" s="42"/>
      <c r="O2746" s="42"/>
      <c r="T2746" s="44"/>
      <c r="U2746" s="41"/>
      <c r="X2746" s="140"/>
      <c r="Y2746" s="159"/>
    </row>
    <row r="2747" spans="6:25" s="43" customFormat="1" x14ac:dyDescent="0.25">
      <c r="F2747" s="41"/>
      <c r="G2747" s="41"/>
      <c r="H2747" s="40"/>
      <c r="I2747" s="41"/>
      <c r="J2747" s="41"/>
      <c r="L2747" s="42"/>
      <c r="N2747" s="42"/>
      <c r="O2747" s="42"/>
      <c r="T2747" s="44"/>
      <c r="U2747" s="41"/>
      <c r="X2747" s="140"/>
      <c r="Y2747" s="159"/>
    </row>
    <row r="2748" spans="6:25" s="43" customFormat="1" x14ac:dyDescent="0.25">
      <c r="F2748" s="41"/>
      <c r="G2748" s="41"/>
      <c r="H2748" s="40"/>
      <c r="I2748" s="41"/>
      <c r="J2748" s="41"/>
      <c r="L2748" s="42"/>
      <c r="N2748" s="42"/>
      <c r="O2748" s="42"/>
      <c r="T2748" s="44"/>
      <c r="U2748" s="41"/>
      <c r="X2748" s="140"/>
      <c r="Y2748" s="159"/>
    </row>
    <row r="2749" spans="6:25" s="43" customFormat="1" x14ac:dyDescent="0.25">
      <c r="F2749" s="41"/>
      <c r="G2749" s="41"/>
      <c r="H2749" s="40"/>
      <c r="I2749" s="41"/>
      <c r="J2749" s="41"/>
      <c r="L2749" s="42"/>
      <c r="N2749" s="42"/>
      <c r="O2749" s="42"/>
      <c r="T2749" s="44"/>
      <c r="U2749" s="41"/>
      <c r="X2749" s="140"/>
      <c r="Y2749" s="159"/>
    </row>
    <row r="2750" spans="6:25" s="43" customFormat="1" x14ac:dyDescent="0.25">
      <c r="F2750" s="41"/>
      <c r="G2750" s="41"/>
      <c r="H2750" s="40"/>
      <c r="I2750" s="41"/>
      <c r="J2750" s="41"/>
      <c r="L2750" s="42"/>
      <c r="N2750" s="42"/>
      <c r="O2750" s="42"/>
      <c r="T2750" s="44"/>
      <c r="U2750" s="41"/>
      <c r="X2750" s="140"/>
      <c r="Y2750" s="159"/>
    </row>
    <row r="2751" spans="6:25" s="43" customFormat="1" x14ac:dyDescent="0.25">
      <c r="F2751" s="41"/>
      <c r="G2751" s="41"/>
      <c r="H2751" s="40"/>
      <c r="I2751" s="41"/>
      <c r="J2751" s="41"/>
      <c r="L2751" s="42"/>
      <c r="N2751" s="42"/>
      <c r="O2751" s="42"/>
      <c r="T2751" s="44"/>
      <c r="U2751" s="41"/>
      <c r="X2751" s="140"/>
      <c r="Y2751" s="159"/>
    </row>
    <row r="2752" spans="6:25" s="43" customFormat="1" x14ac:dyDescent="0.25">
      <c r="F2752" s="41"/>
      <c r="G2752" s="41"/>
      <c r="H2752" s="40"/>
      <c r="I2752" s="41"/>
      <c r="J2752" s="41"/>
      <c r="L2752" s="42"/>
      <c r="N2752" s="42"/>
      <c r="O2752" s="42"/>
      <c r="T2752" s="44"/>
      <c r="U2752" s="41"/>
      <c r="X2752" s="140"/>
      <c r="Y2752" s="159"/>
    </row>
    <row r="2753" spans="6:25" s="43" customFormat="1" x14ac:dyDescent="0.25">
      <c r="F2753" s="41"/>
      <c r="G2753" s="41"/>
      <c r="H2753" s="40"/>
      <c r="I2753" s="41"/>
      <c r="J2753" s="41"/>
      <c r="L2753" s="42"/>
      <c r="N2753" s="42"/>
      <c r="O2753" s="42"/>
      <c r="T2753" s="44"/>
      <c r="U2753" s="41"/>
      <c r="X2753" s="140"/>
      <c r="Y2753" s="159"/>
    </row>
    <row r="2754" spans="6:25" s="43" customFormat="1" x14ac:dyDescent="0.25">
      <c r="F2754" s="41"/>
      <c r="G2754" s="41"/>
      <c r="H2754" s="40"/>
      <c r="I2754" s="41"/>
      <c r="J2754" s="41"/>
      <c r="L2754" s="42"/>
      <c r="N2754" s="42"/>
      <c r="O2754" s="42"/>
      <c r="T2754" s="44"/>
      <c r="U2754" s="41"/>
      <c r="X2754" s="140"/>
      <c r="Y2754" s="159"/>
    </row>
    <row r="2755" spans="6:25" s="43" customFormat="1" x14ac:dyDescent="0.25">
      <c r="F2755" s="41"/>
      <c r="G2755" s="41"/>
      <c r="H2755" s="40"/>
      <c r="I2755" s="41"/>
      <c r="J2755" s="41"/>
      <c r="L2755" s="42"/>
      <c r="N2755" s="42"/>
      <c r="O2755" s="42"/>
      <c r="T2755" s="44"/>
      <c r="U2755" s="41"/>
      <c r="X2755" s="140"/>
      <c r="Y2755" s="159"/>
    </row>
    <row r="2756" spans="6:25" s="43" customFormat="1" x14ac:dyDescent="0.25">
      <c r="F2756" s="41"/>
      <c r="G2756" s="41"/>
      <c r="H2756" s="40"/>
      <c r="I2756" s="41"/>
      <c r="J2756" s="41"/>
      <c r="L2756" s="42"/>
      <c r="N2756" s="42"/>
      <c r="O2756" s="42"/>
      <c r="T2756" s="44"/>
      <c r="U2756" s="41"/>
      <c r="X2756" s="140"/>
      <c r="Y2756" s="159"/>
    </row>
    <row r="2757" spans="6:25" s="43" customFormat="1" x14ac:dyDescent="0.25">
      <c r="F2757" s="41"/>
      <c r="G2757" s="41"/>
      <c r="H2757" s="40"/>
      <c r="I2757" s="41"/>
      <c r="J2757" s="41"/>
      <c r="L2757" s="42"/>
      <c r="N2757" s="42"/>
      <c r="O2757" s="42"/>
      <c r="T2757" s="44"/>
      <c r="U2757" s="41"/>
      <c r="X2757" s="140"/>
      <c r="Y2757" s="159"/>
    </row>
    <row r="2758" spans="6:25" s="43" customFormat="1" x14ac:dyDescent="0.25">
      <c r="F2758" s="41"/>
      <c r="G2758" s="41"/>
      <c r="H2758" s="40"/>
      <c r="I2758" s="41"/>
      <c r="J2758" s="41"/>
      <c r="L2758" s="42"/>
      <c r="N2758" s="42"/>
      <c r="O2758" s="42"/>
      <c r="T2758" s="44"/>
      <c r="U2758" s="41"/>
      <c r="X2758" s="140"/>
      <c r="Y2758" s="159"/>
    </row>
    <row r="2759" spans="6:25" s="43" customFormat="1" x14ac:dyDescent="0.25">
      <c r="F2759" s="41"/>
      <c r="G2759" s="41"/>
      <c r="H2759" s="40"/>
      <c r="I2759" s="41"/>
      <c r="J2759" s="41"/>
      <c r="L2759" s="42"/>
      <c r="N2759" s="42"/>
      <c r="O2759" s="42"/>
      <c r="T2759" s="44"/>
      <c r="U2759" s="41"/>
      <c r="X2759" s="140"/>
      <c r="Y2759" s="159"/>
    </row>
    <row r="2760" spans="6:25" s="43" customFormat="1" x14ac:dyDescent="0.25">
      <c r="F2760" s="41"/>
      <c r="G2760" s="41"/>
      <c r="H2760" s="40"/>
      <c r="I2760" s="41"/>
      <c r="J2760" s="41"/>
      <c r="L2760" s="42"/>
      <c r="N2760" s="42"/>
      <c r="O2760" s="42"/>
      <c r="T2760" s="44"/>
      <c r="U2760" s="41"/>
      <c r="X2760" s="140"/>
      <c r="Y2760" s="159"/>
    </row>
    <row r="2761" spans="6:25" s="43" customFormat="1" x14ac:dyDescent="0.25">
      <c r="F2761" s="41"/>
      <c r="G2761" s="41"/>
      <c r="H2761" s="40"/>
      <c r="I2761" s="41"/>
      <c r="J2761" s="41"/>
      <c r="L2761" s="42"/>
      <c r="N2761" s="42"/>
      <c r="O2761" s="42"/>
      <c r="T2761" s="44"/>
      <c r="U2761" s="41"/>
      <c r="X2761" s="140"/>
      <c r="Y2761" s="159"/>
    </row>
    <row r="2762" spans="6:25" s="43" customFormat="1" x14ac:dyDescent="0.25">
      <c r="F2762" s="41"/>
      <c r="G2762" s="41"/>
      <c r="H2762" s="40"/>
      <c r="I2762" s="41"/>
      <c r="J2762" s="41"/>
      <c r="L2762" s="42"/>
      <c r="N2762" s="42"/>
      <c r="O2762" s="42"/>
      <c r="T2762" s="44"/>
      <c r="U2762" s="41"/>
      <c r="X2762" s="140"/>
      <c r="Y2762" s="159"/>
    </row>
    <row r="2763" spans="6:25" s="43" customFormat="1" x14ac:dyDescent="0.25">
      <c r="F2763" s="41"/>
      <c r="G2763" s="41"/>
      <c r="H2763" s="40"/>
      <c r="I2763" s="41"/>
      <c r="J2763" s="41"/>
      <c r="L2763" s="42"/>
      <c r="N2763" s="42"/>
      <c r="O2763" s="42"/>
      <c r="T2763" s="44"/>
      <c r="U2763" s="41"/>
      <c r="X2763" s="140"/>
      <c r="Y2763" s="159"/>
    </row>
    <row r="2764" spans="6:25" s="43" customFormat="1" x14ac:dyDescent="0.25">
      <c r="F2764" s="41"/>
      <c r="G2764" s="41"/>
      <c r="H2764" s="40"/>
      <c r="I2764" s="41"/>
      <c r="J2764" s="41"/>
      <c r="L2764" s="42"/>
      <c r="N2764" s="42"/>
      <c r="O2764" s="42"/>
      <c r="T2764" s="44"/>
      <c r="U2764" s="41"/>
      <c r="X2764" s="140"/>
      <c r="Y2764" s="159"/>
    </row>
    <row r="2765" spans="6:25" s="43" customFormat="1" x14ac:dyDescent="0.25">
      <c r="F2765" s="41"/>
      <c r="G2765" s="41"/>
      <c r="H2765" s="40"/>
      <c r="I2765" s="41"/>
      <c r="J2765" s="41"/>
      <c r="L2765" s="42"/>
      <c r="N2765" s="42"/>
      <c r="O2765" s="42"/>
      <c r="T2765" s="44"/>
      <c r="U2765" s="41"/>
      <c r="X2765" s="140"/>
      <c r="Y2765" s="159"/>
    </row>
    <row r="2766" spans="6:25" s="43" customFormat="1" x14ac:dyDescent="0.25">
      <c r="F2766" s="41"/>
      <c r="G2766" s="41"/>
      <c r="H2766" s="40"/>
      <c r="I2766" s="41"/>
      <c r="J2766" s="41"/>
      <c r="L2766" s="42"/>
      <c r="N2766" s="42"/>
      <c r="O2766" s="42"/>
      <c r="T2766" s="44"/>
      <c r="U2766" s="41"/>
      <c r="X2766" s="140"/>
      <c r="Y2766" s="159"/>
    </row>
    <row r="2767" spans="6:25" s="43" customFormat="1" x14ac:dyDescent="0.25">
      <c r="F2767" s="41"/>
      <c r="G2767" s="41"/>
      <c r="H2767" s="40"/>
      <c r="I2767" s="41"/>
      <c r="J2767" s="41"/>
      <c r="L2767" s="42"/>
      <c r="N2767" s="42"/>
      <c r="O2767" s="42"/>
      <c r="T2767" s="44"/>
      <c r="U2767" s="41"/>
      <c r="X2767" s="140"/>
      <c r="Y2767" s="159"/>
    </row>
    <row r="2768" spans="6:25" s="43" customFormat="1" x14ac:dyDescent="0.25">
      <c r="F2768" s="41"/>
      <c r="G2768" s="41"/>
      <c r="H2768" s="40"/>
      <c r="I2768" s="41"/>
      <c r="J2768" s="41"/>
      <c r="L2768" s="42"/>
      <c r="N2768" s="42"/>
      <c r="O2768" s="42"/>
      <c r="T2768" s="44"/>
      <c r="U2768" s="41"/>
      <c r="X2768" s="140"/>
      <c r="Y2768" s="159"/>
    </row>
    <row r="2769" spans="6:25" s="43" customFormat="1" x14ac:dyDescent="0.25">
      <c r="F2769" s="41"/>
      <c r="G2769" s="41"/>
      <c r="H2769" s="40"/>
      <c r="I2769" s="41"/>
      <c r="J2769" s="41"/>
      <c r="L2769" s="42"/>
      <c r="N2769" s="42"/>
      <c r="O2769" s="42"/>
      <c r="T2769" s="44"/>
      <c r="U2769" s="41"/>
      <c r="X2769" s="140"/>
      <c r="Y2769" s="159"/>
    </row>
    <row r="2770" spans="6:25" s="43" customFormat="1" x14ac:dyDescent="0.25">
      <c r="F2770" s="41"/>
      <c r="G2770" s="41"/>
      <c r="H2770" s="40"/>
      <c r="I2770" s="41"/>
      <c r="J2770" s="41"/>
      <c r="L2770" s="42"/>
      <c r="N2770" s="42"/>
      <c r="O2770" s="42"/>
      <c r="T2770" s="44"/>
      <c r="U2770" s="41"/>
      <c r="X2770" s="140"/>
      <c r="Y2770" s="159"/>
    </row>
    <row r="2771" spans="6:25" s="43" customFormat="1" x14ac:dyDescent="0.25">
      <c r="F2771" s="41"/>
      <c r="G2771" s="41"/>
      <c r="H2771" s="40"/>
      <c r="I2771" s="41"/>
      <c r="J2771" s="41"/>
      <c r="L2771" s="42"/>
      <c r="N2771" s="42"/>
      <c r="O2771" s="42"/>
      <c r="T2771" s="44"/>
      <c r="U2771" s="41"/>
      <c r="X2771" s="140"/>
      <c r="Y2771" s="159"/>
    </row>
    <row r="2772" spans="6:25" s="43" customFormat="1" x14ac:dyDescent="0.25">
      <c r="F2772" s="41"/>
      <c r="G2772" s="41"/>
      <c r="H2772" s="40"/>
      <c r="I2772" s="41"/>
      <c r="J2772" s="41"/>
      <c r="L2772" s="42"/>
      <c r="N2772" s="42"/>
      <c r="O2772" s="42"/>
      <c r="T2772" s="44"/>
      <c r="U2772" s="41"/>
      <c r="X2772" s="140"/>
      <c r="Y2772" s="159"/>
    </row>
    <row r="2773" spans="6:25" s="43" customFormat="1" x14ac:dyDescent="0.25">
      <c r="F2773" s="41"/>
      <c r="G2773" s="41"/>
      <c r="H2773" s="40"/>
      <c r="I2773" s="41"/>
      <c r="J2773" s="41"/>
      <c r="L2773" s="42"/>
      <c r="N2773" s="42"/>
      <c r="O2773" s="42"/>
      <c r="T2773" s="44"/>
      <c r="U2773" s="41"/>
      <c r="X2773" s="140"/>
      <c r="Y2773" s="159"/>
    </row>
    <row r="2774" spans="6:25" s="43" customFormat="1" x14ac:dyDescent="0.25">
      <c r="F2774" s="41"/>
      <c r="G2774" s="41"/>
      <c r="H2774" s="40"/>
      <c r="I2774" s="41"/>
      <c r="J2774" s="41"/>
      <c r="L2774" s="42"/>
      <c r="N2774" s="42"/>
      <c r="O2774" s="42"/>
      <c r="T2774" s="44"/>
      <c r="U2774" s="41"/>
      <c r="X2774" s="140"/>
      <c r="Y2774" s="159"/>
    </row>
    <row r="2775" spans="6:25" s="43" customFormat="1" x14ac:dyDescent="0.25">
      <c r="F2775" s="41"/>
      <c r="G2775" s="41"/>
      <c r="H2775" s="40"/>
      <c r="I2775" s="41"/>
      <c r="J2775" s="41"/>
      <c r="L2775" s="42"/>
      <c r="N2775" s="42"/>
      <c r="O2775" s="42"/>
      <c r="T2775" s="44"/>
      <c r="U2775" s="41"/>
      <c r="X2775" s="140"/>
      <c r="Y2775" s="159"/>
    </row>
    <row r="2776" spans="6:25" s="43" customFormat="1" x14ac:dyDescent="0.25">
      <c r="F2776" s="41"/>
      <c r="G2776" s="41"/>
      <c r="H2776" s="40"/>
      <c r="I2776" s="41"/>
      <c r="J2776" s="41"/>
      <c r="L2776" s="42"/>
      <c r="N2776" s="42"/>
      <c r="O2776" s="42"/>
      <c r="T2776" s="44"/>
      <c r="U2776" s="41"/>
      <c r="X2776" s="140"/>
      <c r="Y2776" s="159"/>
    </row>
    <row r="2777" spans="6:25" s="43" customFormat="1" x14ac:dyDescent="0.25">
      <c r="F2777" s="41"/>
      <c r="G2777" s="41"/>
      <c r="H2777" s="40"/>
      <c r="I2777" s="41"/>
      <c r="J2777" s="41"/>
      <c r="L2777" s="42"/>
      <c r="N2777" s="42"/>
      <c r="O2777" s="42"/>
      <c r="T2777" s="44"/>
      <c r="U2777" s="41"/>
      <c r="X2777" s="140"/>
      <c r="Y2777" s="159"/>
    </row>
    <row r="2778" spans="6:25" s="43" customFormat="1" x14ac:dyDescent="0.25">
      <c r="F2778" s="41"/>
      <c r="G2778" s="41"/>
      <c r="H2778" s="40"/>
      <c r="I2778" s="41"/>
      <c r="J2778" s="41"/>
      <c r="L2778" s="42"/>
      <c r="N2778" s="42"/>
      <c r="O2778" s="42"/>
      <c r="T2778" s="44"/>
      <c r="U2778" s="41"/>
      <c r="X2778" s="140"/>
      <c r="Y2778" s="159"/>
    </row>
    <row r="2779" spans="6:25" s="43" customFormat="1" x14ac:dyDescent="0.25">
      <c r="F2779" s="41"/>
      <c r="G2779" s="41"/>
      <c r="H2779" s="40"/>
      <c r="I2779" s="41"/>
      <c r="J2779" s="41"/>
      <c r="L2779" s="42"/>
      <c r="N2779" s="42"/>
      <c r="O2779" s="42"/>
      <c r="T2779" s="44"/>
      <c r="U2779" s="41"/>
      <c r="X2779" s="140"/>
      <c r="Y2779" s="159"/>
    </row>
    <row r="2780" spans="6:25" s="43" customFormat="1" x14ac:dyDescent="0.25">
      <c r="F2780" s="41"/>
      <c r="G2780" s="41"/>
      <c r="H2780" s="40"/>
      <c r="I2780" s="41"/>
      <c r="J2780" s="41"/>
      <c r="L2780" s="42"/>
      <c r="N2780" s="42"/>
      <c r="O2780" s="42"/>
      <c r="T2780" s="44"/>
      <c r="U2780" s="41"/>
      <c r="X2780" s="140"/>
      <c r="Y2780" s="159"/>
    </row>
    <row r="2781" spans="6:25" s="43" customFormat="1" x14ac:dyDescent="0.25">
      <c r="F2781" s="41"/>
      <c r="G2781" s="41"/>
      <c r="H2781" s="40"/>
      <c r="I2781" s="41"/>
      <c r="J2781" s="41"/>
      <c r="L2781" s="42"/>
      <c r="N2781" s="42"/>
      <c r="O2781" s="42"/>
      <c r="T2781" s="44"/>
      <c r="U2781" s="41"/>
      <c r="X2781" s="140"/>
      <c r="Y2781" s="159"/>
    </row>
    <row r="2782" spans="6:25" s="43" customFormat="1" x14ac:dyDescent="0.25">
      <c r="F2782" s="41"/>
      <c r="G2782" s="41"/>
      <c r="H2782" s="40"/>
      <c r="I2782" s="41"/>
      <c r="J2782" s="41"/>
      <c r="L2782" s="42"/>
      <c r="N2782" s="42"/>
      <c r="O2782" s="42"/>
      <c r="T2782" s="44"/>
      <c r="U2782" s="41"/>
      <c r="X2782" s="140"/>
      <c r="Y2782" s="159"/>
    </row>
    <row r="2783" spans="6:25" s="43" customFormat="1" x14ac:dyDescent="0.25">
      <c r="F2783" s="41"/>
      <c r="G2783" s="41"/>
      <c r="H2783" s="40"/>
      <c r="I2783" s="41"/>
      <c r="J2783" s="41"/>
      <c r="L2783" s="42"/>
      <c r="N2783" s="42"/>
      <c r="O2783" s="42"/>
      <c r="T2783" s="44"/>
      <c r="U2783" s="41"/>
      <c r="X2783" s="140"/>
      <c r="Y2783" s="159"/>
    </row>
    <row r="2784" spans="6:25" s="43" customFormat="1" x14ac:dyDescent="0.25">
      <c r="F2784" s="41"/>
      <c r="G2784" s="41"/>
      <c r="H2784" s="40"/>
      <c r="I2784" s="41"/>
      <c r="J2784" s="41"/>
      <c r="L2784" s="42"/>
      <c r="N2784" s="42"/>
      <c r="O2784" s="42"/>
      <c r="T2784" s="44"/>
      <c r="U2784" s="41"/>
      <c r="X2784" s="140"/>
      <c r="Y2784" s="159"/>
    </row>
    <row r="2785" spans="6:25" s="43" customFormat="1" x14ac:dyDescent="0.25">
      <c r="F2785" s="41"/>
      <c r="G2785" s="41"/>
      <c r="H2785" s="40"/>
      <c r="I2785" s="41"/>
      <c r="J2785" s="41"/>
      <c r="L2785" s="42"/>
      <c r="N2785" s="42"/>
      <c r="O2785" s="42"/>
      <c r="T2785" s="44"/>
      <c r="U2785" s="41"/>
      <c r="X2785" s="140"/>
      <c r="Y2785" s="159"/>
    </row>
    <row r="2786" spans="6:25" s="43" customFormat="1" x14ac:dyDescent="0.25">
      <c r="F2786" s="41"/>
      <c r="G2786" s="41"/>
      <c r="H2786" s="40"/>
      <c r="I2786" s="41"/>
      <c r="J2786" s="41"/>
      <c r="L2786" s="42"/>
      <c r="N2786" s="42"/>
      <c r="O2786" s="42"/>
      <c r="T2786" s="44"/>
      <c r="U2786" s="41"/>
      <c r="X2786" s="140"/>
      <c r="Y2786" s="159"/>
    </row>
    <row r="2787" spans="6:25" s="43" customFormat="1" x14ac:dyDescent="0.25">
      <c r="F2787" s="41"/>
      <c r="G2787" s="41"/>
      <c r="H2787" s="40"/>
      <c r="I2787" s="41"/>
      <c r="J2787" s="41"/>
      <c r="L2787" s="42"/>
      <c r="N2787" s="42"/>
      <c r="O2787" s="42"/>
      <c r="T2787" s="44"/>
      <c r="U2787" s="41"/>
      <c r="X2787" s="140"/>
      <c r="Y2787" s="159"/>
    </row>
    <row r="2788" spans="6:25" s="43" customFormat="1" x14ac:dyDescent="0.25">
      <c r="F2788" s="41"/>
      <c r="G2788" s="41"/>
      <c r="H2788" s="40"/>
      <c r="I2788" s="41"/>
      <c r="J2788" s="41"/>
      <c r="L2788" s="42"/>
      <c r="N2788" s="42"/>
      <c r="O2788" s="42"/>
      <c r="T2788" s="44"/>
      <c r="U2788" s="41"/>
      <c r="X2788" s="140"/>
      <c r="Y2788" s="159"/>
    </row>
    <row r="2789" spans="6:25" s="43" customFormat="1" x14ac:dyDescent="0.25">
      <c r="F2789" s="41"/>
      <c r="G2789" s="41"/>
      <c r="H2789" s="40"/>
      <c r="I2789" s="41"/>
      <c r="J2789" s="41"/>
      <c r="L2789" s="42"/>
      <c r="N2789" s="42"/>
      <c r="O2789" s="42"/>
      <c r="T2789" s="44"/>
      <c r="U2789" s="41"/>
      <c r="X2789" s="140"/>
      <c r="Y2789" s="159"/>
    </row>
    <row r="2790" spans="6:25" s="43" customFormat="1" x14ac:dyDescent="0.25">
      <c r="F2790" s="41"/>
      <c r="G2790" s="41"/>
      <c r="H2790" s="40"/>
      <c r="I2790" s="41"/>
      <c r="J2790" s="41"/>
      <c r="L2790" s="42"/>
      <c r="N2790" s="42"/>
      <c r="O2790" s="42"/>
      <c r="T2790" s="44"/>
      <c r="U2790" s="41"/>
      <c r="X2790" s="140"/>
      <c r="Y2790" s="159"/>
    </row>
    <row r="2791" spans="6:25" s="43" customFormat="1" x14ac:dyDescent="0.25">
      <c r="F2791" s="41"/>
      <c r="G2791" s="41"/>
      <c r="H2791" s="40"/>
      <c r="I2791" s="41"/>
      <c r="J2791" s="41"/>
      <c r="L2791" s="42"/>
      <c r="N2791" s="42"/>
      <c r="O2791" s="42"/>
      <c r="T2791" s="44"/>
      <c r="U2791" s="41"/>
      <c r="X2791" s="140"/>
      <c r="Y2791" s="159"/>
    </row>
    <row r="2792" spans="6:25" s="43" customFormat="1" x14ac:dyDescent="0.25">
      <c r="F2792" s="41"/>
      <c r="G2792" s="41"/>
      <c r="H2792" s="40"/>
      <c r="I2792" s="41"/>
      <c r="J2792" s="41"/>
      <c r="L2792" s="42"/>
      <c r="N2792" s="42"/>
      <c r="O2792" s="42"/>
      <c r="T2792" s="44"/>
      <c r="U2792" s="41"/>
      <c r="X2792" s="140"/>
      <c r="Y2792" s="159"/>
    </row>
    <row r="2793" spans="6:25" s="43" customFormat="1" x14ac:dyDescent="0.25">
      <c r="F2793" s="41"/>
      <c r="G2793" s="41"/>
      <c r="H2793" s="40"/>
      <c r="I2793" s="41"/>
      <c r="J2793" s="41"/>
      <c r="L2793" s="42"/>
      <c r="N2793" s="42"/>
      <c r="O2793" s="42"/>
      <c r="T2793" s="44"/>
      <c r="U2793" s="41"/>
      <c r="X2793" s="140"/>
      <c r="Y2793" s="159"/>
    </row>
    <row r="2794" spans="6:25" s="43" customFormat="1" x14ac:dyDescent="0.25">
      <c r="F2794" s="41"/>
      <c r="G2794" s="41"/>
      <c r="H2794" s="40"/>
      <c r="I2794" s="41"/>
      <c r="J2794" s="41"/>
      <c r="L2794" s="42"/>
      <c r="N2794" s="42"/>
      <c r="O2794" s="42"/>
      <c r="T2794" s="44"/>
      <c r="U2794" s="41"/>
      <c r="X2794" s="140"/>
      <c r="Y2794" s="159"/>
    </row>
    <row r="2795" spans="6:25" s="43" customFormat="1" x14ac:dyDescent="0.25">
      <c r="F2795" s="41"/>
      <c r="G2795" s="41"/>
      <c r="H2795" s="40"/>
      <c r="I2795" s="41"/>
      <c r="J2795" s="41"/>
      <c r="L2795" s="42"/>
      <c r="N2795" s="42"/>
      <c r="O2795" s="42"/>
      <c r="T2795" s="44"/>
      <c r="U2795" s="41"/>
      <c r="X2795" s="140"/>
      <c r="Y2795" s="159"/>
    </row>
    <row r="2796" spans="6:25" s="43" customFormat="1" x14ac:dyDescent="0.25">
      <c r="F2796" s="41"/>
      <c r="G2796" s="41"/>
      <c r="H2796" s="40"/>
      <c r="I2796" s="41"/>
      <c r="J2796" s="41"/>
      <c r="L2796" s="42"/>
      <c r="N2796" s="42"/>
      <c r="O2796" s="42"/>
      <c r="T2796" s="44"/>
      <c r="U2796" s="41"/>
      <c r="X2796" s="140"/>
      <c r="Y2796" s="159"/>
    </row>
    <row r="2797" spans="6:25" s="43" customFormat="1" x14ac:dyDescent="0.25">
      <c r="F2797" s="41"/>
      <c r="G2797" s="41"/>
      <c r="H2797" s="40"/>
      <c r="I2797" s="41"/>
      <c r="J2797" s="41"/>
      <c r="L2797" s="42"/>
      <c r="N2797" s="42"/>
      <c r="O2797" s="42"/>
      <c r="T2797" s="44"/>
      <c r="U2797" s="41"/>
      <c r="X2797" s="140"/>
      <c r="Y2797" s="159"/>
    </row>
    <row r="2798" spans="6:25" s="43" customFormat="1" x14ac:dyDescent="0.25">
      <c r="F2798" s="41"/>
      <c r="G2798" s="41"/>
      <c r="H2798" s="40"/>
      <c r="I2798" s="41"/>
      <c r="J2798" s="41"/>
      <c r="L2798" s="42"/>
      <c r="N2798" s="42"/>
      <c r="O2798" s="42"/>
      <c r="T2798" s="44"/>
      <c r="U2798" s="41"/>
      <c r="X2798" s="140"/>
      <c r="Y2798" s="159"/>
    </row>
    <row r="2799" spans="6:25" s="43" customFormat="1" x14ac:dyDescent="0.25">
      <c r="F2799" s="41"/>
      <c r="G2799" s="41"/>
      <c r="H2799" s="40"/>
      <c r="I2799" s="41"/>
      <c r="J2799" s="41"/>
      <c r="L2799" s="42"/>
      <c r="N2799" s="42"/>
      <c r="O2799" s="42"/>
      <c r="T2799" s="44"/>
      <c r="U2799" s="41"/>
      <c r="X2799" s="140"/>
      <c r="Y2799" s="159"/>
    </row>
    <row r="2800" spans="6:25" s="43" customFormat="1" x14ac:dyDescent="0.25">
      <c r="F2800" s="41"/>
      <c r="G2800" s="41"/>
      <c r="H2800" s="40"/>
      <c r="I2800" s="41"/>
      <c r="J2800" s="41"/>
      <c r="L2800" s="42"/>
      <c r="N2800" s="42"/>
      <c r="O2800" s="42"/>
      <c r="T2800" s="44"/>
      <c r="U2800" s="41"/>
      <c r="X2800" s="140"/>
      <c r="Y2800" s="159"/>
    </row>
    <row r="2801" spans="6:25" s="43" customFormat="1" x14ac:dyDescent="0.25">
      <c r="F2801" s="41"/>
      <c r="G2801" s="41"/>
      <c r="H2801" s="40"/>
      <c r="I2801" s="41"/>
      <c r="J2801" s="41"/>
      <c r="L2801" s="42"/>
      <c r="N2801" s="42"/>
      <c r="O2801" s="42"/>
      <c r="T2801" s="44"/>
      <c r="U2801" s="41"/>
      <c r="X2801" s="140"/>
      <c r="Y2801" s="159"/>
    </row>
    <row r="2802" spans="6:25" s="43" customFormat="1" x14ac:dyDescent="0.25">
      <c r="F2802" s="41"/>
      <c r="G2802" s="41"/>
      <c r="H2802" s="40"/>
      <c r="I2802" s="41"/>
      <c r="J2802" s="41"/>
      <c r="L2802" s="42"/>
      <c r="N2802" s="42"/>
      <c r="O2802" s="42"/>
      <c r="T2802" s="44"/>
      <c r="U2802" s="41"/>
      <c r="X2802" s="140"/>
      <c r="Y2802" s="159"/>
    </row>
    <row r="2803" spans="6:25" s="43" customFormat="1" x14ac:dyDescent="0.25">
      <c r="F2803" s="41"/>
      <c r="G2803" s="41"/>
      <c r="H2803" s="40"/>
      <c r="I2803" s="41"/>
      <c r="J2803" s="41"/>
      <c r="L2803" s="42"/>
      <c r="N2803" s="42"/>
      <c r="O2803" s="42"/>
      <c r="T2803" s="44"/>
      <c r="U2803" s="41"/>
      <c r="X2803" s="140"/>
      <c r="Y2803" s="159"/>
    </row>
    <row r="2804" spans="6:25" s="43" customFormat="1" x14ac:dyDescent="0.25">
      <c r="F2804" s="41"/>
      <c r="G2804" s="41"/>
      <c r="H2804" s="40"/>
      <c r="I2804" s="41"/>
      <c r="J2804" s="41"/>
      <c r="L2804" s="42"/>
      <c r="N2804" s="42"/>
      <c r="O2804" s="42"/>
      <c r="T2804" s="44"/>
      <c r="U2804" s="41"/>
      <c r="X2804" s="140"/>
      <c r="Y2804" s="159"/>
    </row>
    <row r="2805" spans="6:25" s="43" customFormat="1" x14ac:dyDescent="0.25">
      <c r="F2805" s="41"/>
      <c r="G2805" s="41"/>
      <c r="H2805" s="40"/>
      <c r="I2805" s="41"/>
      <c r="J2805" s="41"/>
      <c r="L2805" s="42"/>
      <c r="N2805" s="42"/>
      <c r="O2805" s="42"/>
      <c r="T2805" s="44"/>
      <c r="U2805" s="41"/>
      <c r="X2805" s="140"/>
      <c r="Y2805" s="159"/>
    </row>
    <row r="2806" spans="6:25" s="43" customFormat="1" x14ac:dyDescent="0.25">
      <c r="F2806" s="41"/>
      <c r="G2806" s="41"/>
      <c r="H2806" s="40"/>
      <c r="I2806" s="41"/>
      <c r="J2806" s="41"/>
      <c r="L2806" s="42"/>
      <c r="N2806" s="42"/>
      <c r="O2806" s="42"/>
      <c r="T2806" s="44"/>
      <c r="U2806" s="41"/>
      <c r="X2806" s="140"/>
      <c r="Y2806" s="159"/>
    </row>
    <row r="2807" spans="6:25" s="43" customFormat="1" x14ac:dyDescent="0.25">
      <c r="F2807" s="41"/>
      <c r="G2807" s="41"/>
      <c r="H2807" s="40"/>
      <c r="I2807" s="41"/>
      <c r="J2807" s="41"/>
      <c r="L2807" s="42"/>
      <c r="N2807" s="42"/>
      <c r="O2807" s="42"/>
      <c r="T2807" s="44"/>
      <c r="U2807" s="41"/>
      <c r="X2807" s="140"/>
      <c r="Y2807" s="159"/>
    </row>
    <row r="2808" spans="6:25" s="43" customFormat="1" x14ac:dyDescent="0.25">
      <c r="F2808" s="41"/>
      <c r="G2808" s="41"/>
      <c r="H2808" s="40"/>
      <c r="I2808" s="41"/>
      <c r="J2808" s="41"/>
      <c r="L2808" s="42"/>
      <c r="N2808" s="42"/>
      <c r="O2808" s="42"/>
      <c r="T2808" s="44"/>
      <c r="U2808" s="41"/>
      <c r="X2808" s="140"/>
      <c r="Y2808" s="159"/>
    </row>
    <row r="2809" spans="6:25" s="43" customFormat="1" x14ac:dyDescent="0.25">
      <c r="F2809" s="41"/>
      <c r="G2809" s="41"/>
      <c r="H2809" s="40"/>
      <c r="I2809" s="41"/>
      <c r="J2809" s="41"/>
      <c r="L2809" s="42"/>
      <c r="N2809" s="42"/>
      <c r="O2809" s="42"/>
      <c r="T2809" s="44"/>
      <c r="U2809" s="41"/>
      <c r="X2809" s="140"/>
      <c r="Y2809" s="159"/>
    </row>
    <row r="2810" spans="6:25" s="43" customFormat="1" x14ac:dyDescent="0.25">
      <c r="F2810" s="41"/>
      <c r="G2810" s="41"/>
      <c r="H2810" s="40"/>
      <c r="I2810" s="41"/>
      <c r="J2810" s="41"/>
      <c r="L2810" s="42"/>
      <c r="N2810" s="42"/>
      <c r="O2810" s="42"/>
      <c r="T2810" s="44"/>
      <c r="U2810" s="41"/>
      <c r="X2810" s="140"/>
      <c r="Y2810" s="159"/>
    </row>
    <row r="2811" spans="6:25" s="43" customFormat="1" x14ac:dyDescent="0.25">
      <c r="F2811" s="41"/>
      <c r="G2811" s="41"/>
      <c r="H2811" s="40"/>
      <c r="I2811" s="41"/>
      <c r="J2811" s="41"/>
      <c r="L2811" s="42"/>
      <c r="N2811" s="42"/>
      <c r="O2811" s="42"/>
      <c r="T2811" s="44"/>
      <c r="U2811" s="41"/>
      <c r="X2811" s="140"/>
      <c r="Y2811" s="159"/>
    </row>
    <row r="2812" spans="6:25" s="43" customFormat="1" x14ac:dyDescent="0.25">
      <c r="F2812" s="41"/>
      <c r="G2812" s="41"/>
      <c r="H2812" s="40"/>
      <c r="I2812" s="41"/>
      <c r="J2812" s="41"/>
      <c r="L2812" s="42"/>
      <c r="N2812" s="42"/>
      <c r="O2812" s="42"/>
      <c r="T2812" s="44"/>
      <c r="U2812" s="41"/>
      <c r="X2812" s="140"/>
      <c r="Y2812" s="159"/>
    </row>
    <row r="2813" spans="6:25" s="43" customFormat="1" x14ac:dyDescent="0.25">
      <c r="F2813" s="41"/>
      <c r="G2813" s="41"/>
      <c r="H2813" s="40"/>
      <c r="I2813" s="41"/>
      <c r="J2813" s="41"/>
      <c r="L2813" s="42"/>
      <c r="N2813" s="42"/>
      <c r="O2813" s="42"/>
      <c r="T2813" s="44"/>
      <c r="U2813" s="41"/>
      <c r="X2813" s="140"/>
      <c r="Y2813" s="159"/>
    </row>
    <row r="2814" spans="6:25" s="43" customFormat="1" x14ac:dyDescent="0.25">
      <c r="F2814" s="41"/>
      <c r="G2814" s="41"/>
      <c r="H2814" s="40"/>
      <c r="I2814" s="41"/>
      <c r="J2814" s="41"/>
      <c r="L2814" s="42"/>
      <c r="N2814" s="42"/>
      <c r="O2814" s="42"/>
      <c r="T2814" s="44"/>
      <c r="U2814" s="41"/>
      <c r="X2814" s="140"/>
      <c r="Y2814" s="159"/>
    </row>
    <row r="2815" spans="6:25" s="43" customFormat="1" x14ac:dyDescent="0.25">
      <c r="F2815" s="41"/>
      <c r="G2815" s="41"/>
      <c r="H2815" s="40"/>
      <c r="I2815" s="41"/>
      <c r="J2815" s="41"/>
      <c r="L2815" s="42"/>
      <c r="N2815" s="42"/>
      <c r="O2815" s="42"/>
      <c r="T2815" s="44"/>
      <c r="U2815" s="41"/>
      <c r="X2815" s="140"/>
      <c r="Y2815" s="159"/>
    </row>
    <row r="2816" spans="6:25" s="43" customFormat="1" x14ac:dyDescent="0.25">
      <c r="F2816" s="41"/>
      <c r="G2816" s="41"/>
      <c r="H2816" s="40"/>
      <c r="I2816" s="41"/>
      <c r="J2816" s="41"/>
      <c r="L2816" s="42"/>
      <c r="N2816" s="42"/>
      <c r="O2816" s="42"/>
      <c r="T2816" s="44"/>
      <c r="U2816" s="41"/>
      <c r="X2816" s="140"/>
      <c r="Y2816" s="159"/>
    </row>
    <row r="2817" spans="6:25" s="43" customFormat="1" x14ac:dyDescent="0.25">
      <c r="F2817" s="41"/>
      <c r="G2817" s="41"/>
      <c r="H2817" s="40"/>
      <c r="I2817" s="41"/>
      <c r="J2817" s="41"/>
      <c r="L2817" s="42"/>
      <c r="N2817" s="42"/>
      <c r="O2817" s="42"/>
      <c r="T2817" s="44"/>
      <c r="U2817" s="41"/>
      <c r="X2817" s="140"/>
      <c r="Y2817" s="159"/>
    </row>
    <row r="2818" spans="6:25" s="43" customFormat="1" x14ac:dyDescent="0.25">
      <c r="F2818" s="41"/>
      <c r="G2818" s="41"/>
      <c r="H2818" s="40"/>
      <c r="I2818" s="41"/>
      <c r="J2818" s="41"/>
      <c r="L2818" s="42"/>
      <c r="N2818" s="42"/>
      <c r="O2818" s="42"/>
      <c r="T2818" s="44"/>
      <c r="U2818" s="41"/>
      <c r="X2818" s="140"/>
      <c r="Y2818" s="159"/>
    </row>
    <row r="2819" spans="6:25" s="43" customFormat="1" x14ac:dyDescent="0.25">
      <c r="F2819" s="41"/>
      <c r="G2819" s="41"/>
      <c r="H2819" s="40"/>
      <c r="I2819" s="41"/>
      <c r="J2819" s="41"/>
      <c r="L2819" s="42"/>
      <c r="N2819" s="42"/>
      <c r="O2819" s="42"/>
      <c r="T2819" s="44"/>
      <c r="U2819" s="41"/>
      <c r="X2819" s="140"/>
      <c r="Y2819" s="159"/>
    </row>
    <row r="2820" spans="6:25" s="43" customFormat="1" x14ac:dyDescent="0.25">
      <c r="F2820" s="41"/>
      <c r="G2820" s="41"/>
      <c r="H2820" s="40"/>
      <c r="I2820" s="41"/>
      <c r="J2820" s="41"/>
      <c r="L2820" s="42"/>
      <c r="N2820" s="42"/>
      <c r="O2820" s="42"/>
      <c r="T2820" s="44"/>
      <c r="U2820" s="41"/>
      <c r="X2820" s="140"/>
      <c r="Y2820" s="159"/>
    </row>
    <row r="2821" spans="6:25" s="43" customFormat="1" x14ac:dyDescent="0.25">
      <c r="F2821" s="41"/>
      <c r="G2821" s="41"/>
      <c r="H2821" s="40"/>
      <c r="I2821" s="41"/>
      <c r="J2821" s="41"/>
      <c r="L2821" s="42"/>
      <c r="N2821" s="42"/>
      <c r="O2821" s="42"/>
      <c r="T2821" s="44"/>
      <c r="U2821" s="41"/>
      <c r="X2821" s="140"/>
      <c r="Y2821" s="159"/>
    </row>
    <row r="2822" spans="6:25" s="43" customFormat="1" x14ac:dyDescent="0.25">
      <c r="F2822" s="41"/>
      <c r="G2822" s="41"/>
      <c r="H2822" s="40"/>
      <c r="I2822" s="41"/>
      <c r="J2822" s="41"/>
      <c r="L2822" s="42"/>
      <c r="N2822" s="42"/>
      <c r="O2822" s="42"/>
      <c r="T2822" s="44"/>
      <c r="U2822" s="41"/>
      <c r="X2822" s="140"/>
      <c r="Y2822" s="159"/>
    </row>
    <row r="2823" spans="6:25" s="43" customFormat="1" x14ac:dyDescent="0.25">
      <c r="F2823" s="41"/>
      <c r="G2823" s="41"/>
      <c r="H2823" s="40"/>
      <c r="I2823" s="41"/>
      <c r="J2823" s="41"/>
      <c r="L2823" s="42"/>
      <c r="N2823" s="42"/>
      <c r="O2823" s="42"/>
      <c r="T2823" s="44"/>
      <c r="U2823" s="41"/>
      <c r="X2823" s="140"/>
      <c r="Y2823" s="159"/>
    </row>
    <row r="2824" spans="6:25" s="43" customFormat="1" x14ac:dyDescent="0.25">
      <c r="F2824" s="41"/>
      <c r="G2824" s="41"/>
      <c r="H2824" s="40"/>
      <c r="I2824" s="41"/>
      <c r="J2824" s="41"/>
      <c r="L2824" s="42"/>
      <c r="N2824" s="42"/>
      <c r="O2824" s="42"/>
      <c r="T2824" s="44"/>
      <c r="U2824" s="41"/>
      <c r="X2824" s="140"/>
      <c r="Y2824" s="159"/>
    </row>
    <row r="2825" spans="6:25" s="43" customFormat="1" x14ac:dyDescent="0.25">
      <c r="F2825" s="41"/>
      <c r="G2825" s="41"/>
      <c r="H2825" s="40"/>
      <c r="I2825" s="41"/>
      <c r="J2825" s="41"/>
      <c r="L2825" s="42"/>
      <c r="N2825" s="42"/>
      <c r="O2825" s="42"/>
      <c r="T2825" s="44"/>
      <c r="U2825" s="41"/>
      <c r="X2825" s="140"/>
      <c r="Y2825" s="159"/>
    </row>
    <row r="2826" spans="6:25" s="43" customFormat="1" x14ac:dyDescent="0.25">
      <c r="F2826" s="41"/>
      <c r="G2826" s="41"/>
      <c r="H2826" s="40"/>
      <c r="I2826" s="41"/>
      <c r="J2826" s="41"/>
      <c r="L2826" s="42"/>
      <c r="N2826" s="42"/>
      <c r="O2826" s="42"/>
      <c r="T2826" s="44"/>
      <c r="U2826" s="41"/>
      <c r="X2826" s="140"/>
      <c r="Y2826" s="159"/>
    </row>
    <row r="2827" spans="6:25" s="43" customFormat="1" x14ac:dyDescent="0.25">
      <c r="F2827" s="41"/>
      <c r="G2827" s="41"/>
      <c r="H2827" s="40"/>
      <c r="I2827" s="41"/>
      <c r="J2827" s="41"/>
      <c r="L2827" s="42"/>
      <c r="N2827" s="42"/>
      <c r="O2827" s="42"/>
      <c r="T2827" s="44"/>
      <c r="U2827" s="41"/>
      <c r="X2827" s="140"/>
      <c r="Y2827" s="159"/>
    </row>
    <row r="2828" spans="6:25" s="43" customFormat="1" x14ac:dyDescent="0.25">
      <c r="F2828" s="41"/>
      <c r="G2828" s="41"/>
      <c r="H2828" s="40"/>
      <c r="I2828" s="41"/>
      <c r="J2828" s="41"/>
      <c r="L2828" s="42"/>
      <c r="N2828" s="42"/>
      <c r="O2828" s="42"/>
      <c r="T2828" s="44"/>
      <c r="U2828" s="41"/>
      <c r="X2828" s="140"/>
      <c r="Y2828" s="159"/>
    </row>
    <row r="2829" spans="6:25" s="43" customFormat="1" x14ac:dyDescent="0.25">
      <c r="F2829" s="41"/>
      <c r="G2829" s="41"/>
      <c r="H2829" s="40"/>
      <c r="I2829" s="41"/>
      <c r="J2829" s="41"/>
      <c r="L2829" s="42"/>
      <c r="N2829" s="42"/>
      <c r="O2829" s="42"/>
      <c r="T2829" s="44"/>
      <c r="U2829" s="41"/>
      <c r="X2829" s="140"/>
      <c r="Y2829" s="159"/>
    </row>
    <row r="2830" spans="6:25" s="43" customFormat="1" x14ac:dyDescent="0.25">
      <c r="F2830" s="41"/>
      <c r="G2830" s="41"/>
      <c r="H2830" s="40"/>
      <c r="I2830" s="41"/>
      <c r="J2830" s="41"/>
      <c r="L2830" s="42"/>
      <c r="N2830" s="42"/>
      <c r="O2830" s="42"/>
      <c r="T2830" s="44"/>
      <c r="U2830" s="41"/>
      <c r="X2830" s="140"/>
      <c r="Y2830" s="159"/>
    </row>
    <row r="2831" spans="6:25" s="43" customFormat="1" x14ac:dyDescent="0.25">
      <c r="F2831" s="41"/>
      <c r="G2831" s="41"/>
      <c r="H2831" s="40"/>
      <c r="I2831" s="41"/>
      <c r="J2831" s="41"/>
      <c r="L2831" s="42"/>
      <c r="N2831" s="42"/>
      <c r="O2831" s="42"/>
      <c r="T2831" s="44"/>
      <c r="U2831" s="41"/>
      <c r="X2831" s="140"/>
      <c r="Y2831" s="159"/>
    </row>
    <row r="2832" spans="6:25" s="43" customFormat="1" x14ac:dyDescent="0.25">
      <c r="F2832" s="41"/>
      <c r="G2832" s="41"/>
      <c r="H2832" s="40"/>
      <c r="I2832" s="41"/>
      <c r="J2832" s="41"/>
      <c r="L2832" s="42"/>
      <c r="N2832" s="42"/>
      <c r="O2832" s="42"/>
      <c r="T2832" s="44"/>
      <c r="U2832" s="41"/>
      <c r="X2832" s="140"/>
      <c r="Y2832" s="159"/>
    </row>
    <row r="2833" spans="6:25" s="43" customFormat="1" x14ac:dyDescent="0.25">
      <c r="F2833" s="41"/>
      <c r="G2833" s="41"/>
      <c r="H2833" s="40"/>
      <c r="I2833" s="41"/>
      <c r="J2833" s="41"/>
      <c r="L2833" s="42"/>
      <c r="N2833" s="42"/>
      <c r="O2833" s="42"/>
      <c r="T2833" s="44"/>
      <c r="U2833" s="41"/>
      <c r="X2833" s="140"/>
      <c r="Y2833" s="159"/>
    </row>
    <row r="2834" spans="6:25" s="43" customFormat="1" x14ac:dyDescent="0.25">
      <c r="F2834" s="41"/>
      <c r="G2834" s="41"/>
      <c r="H2834" s="40"/>
      <c r="I2834" s="41"/>
      <c r="J2834" s="41"/>
      <c r="L2834" s="42"/>
      <c r="N2834" s="42"/>
      <c r="O2834" s="42"/>
      <c r="T2834" s="44"/>
      <c r="U2834" s="41"/>
      <c r="X2834" s="140"/>
      <c r="Y2834" s="159"/>
    </row>
    <row r="2835" spans="6:25" s="43" customFormat="1" x14ac:dyDescent="0.25">
      <c r="F2835" s="41"/>
      <c r="G2835" s="41"/>
      <c r="H2835" s="40"/>
      <c r="I2835" s="41"/>
      <c r="J2835" s="41"/>
      <c r="L2835" s="42"/>
      <c r="N2835" s="42"/>
      <c r="O2835" s="42"/>
      <c r="T2835" s="44"/>
      <c r="U2835" s="41"/>
      <c r="X2835" s="140"/>
      <c r="Y2835" s="159"/>
    </row>
    <row r="2836" spans="6:25" s="43" customFormat="1" x14ac:dyDescent="0.25">
      <c r="F2836" s="41"/>
      <c r="G2836" s="41"/>
      <c r="H2836" s="40"/>
      <c r="I2836" s="41"/>
      <c r="J2836" s="41"/>
      <c r="L2836" s="42"/>
      <c r="N2836" s="42"/>
      <c r="O2836" s="42"/>
      <c r="T2836" s="44"/>
      <c r="U2836" s="41"/>
      <c r="X2836" s="140"/>
      <c r="Y2836" s="159"/>
    </row>
    <row r="2837" spans="6:25" s="43" customFormat="1" x14ac:dyDescent="0.25">
      <c r="F2837" s="41"/>
      <c r="G2837" s="41"/>
      <c r="H2837" s="40"/>
      <c r="I2837" s="41"/>
      <c r="J2837" s="41"/>
      <c r="L2837" s="42"/>
      <c r="N2837" s="42"/>
      <c r="O2837" s="42"/>
      <c r="T2837" s="44"/>
      <c r="U2837" s="41"/>
      <c r="X2837" s="140"/>
      <c r="Y2837" s="159"/>
    </row>
    <row r="2838" spans="6:25" s="43" customFormat="1" x14ac:dyDescent="0.25">
      <c r="F2838" s="41"/>
      <c r="G2838" s="41"/>
      <c r="H2838" s="40"/>
      <c r="I2838" s="41"/>
      <c r="J2838" s="41"/>
      <c r="L2838" s="42"/>
      <c r="N2838" s="42"/>
      <c r="O2838" s="42"/>
      <c r="T2838" s="44"/>
      <c r="U2838" s="41"/>
      <c r="X2838" s="140"/>
      <c r="Y2838" s="159"/>
    </row>
    <row r="2839" spans="6:25" s="43" customFormat="1" x14ac:dyDescent="0.25">
      <c r="F2839" s="41"/>
      <c r="G2839" s="41"/>
      <c r="H2839" s="40"/>
      <c r="I2839" s="41"/>
      <c r="J2839" s="41"/>
      <c r="L2839" s="42"/>
      <c r="N2839" s="42"/>
      <c r="O2839" s="42"/>
      <c r="T2839" s="44"/>
      <c r="U2839" s="41"/>
      <c r="X2839" s="140"/>
      <c r="Y2839" s="159"/>
    </row>
    <row r="2840" spans="6:25" s="43" customFormat="1" x14ac:dyDescent="0.25">
      <c r="F2840" s="41"/>
      <c r="G2840" s="41"/>
      <c r="H2840" s="40"/>
      <c r="I2840" s="41"/>
      <c r="J2840" s="41"/>
      <c r="L2840" s="42"/>
      <c r="N2840" s="42"/>
      <c r="O2840" s="42"/>
      <c r="T2840" s="44"/>
      <c r="U2840" s="41"/>
      <c r="X2840" s="140"/>
      <c r="Y2840" s="159"/>
    </row>
    <row r="2841" spans="6:25" s="43" customFormat="1" x14ac:dyDescent="0.25">
      <c r="F2841" s="41"/>
      <c r="G2841" s="41"/>
      <c r="H2841" s="40"/>
      <c r="I2841" s="41"/>
      <c r="J2841" s="41"/>
      <c r="L2841" s="42"/>
      <c r="N2841" s="42"/>
      <c r="O2841" s="42"/>
      <c r="T2841" s="44"/>
      <c r="U2841" s="41"/>
      <c r="X2841" s="140"/>
      <c r="Y2841" s="159"/>
    </row>
    <row r="2842" spans="6:25" s="43" customFormat="1" x14ac:dyDescent="0.25">
      <c r="F2842" s="41"/>
      <c r="G2842" s="41"/>
      <c r="H2842" s="40"/>
      <c r="I2842" s="41"/>
      <c r="J2842" s="41"/>
      <c r="L2842" s="42"/>
      <c r="N2842" s="42"/>
      <c r="O2842" s="42"/>
      <c r="T2842" s="44"/>
      <c r="U2842" s="41"/>
      <c r="X2842" s="140"/>
      <c r="Y2842" s="159"/>
    </row>
    <row r="2843" spans="6:25" s="43" customFormat="1" x14ac:dyDescent="0.25">
      <c r="F2843" s="41"/>
      <c r="G2843" s="41"/>
      <c r="H2843" s="40"/>
      <c r="I2843" s="41"/>
      <c r="J2843" s="41"/>
      <c r="L2843" s="42"/>
      <c r="N2843" s="42"/>
      <c r="O2843" s="42"/>
      <c r="T2843" s="44"/>
      <c r="U2843" s="41"/>
      <c r="X2843" s="140"/>
      <c r="Y2843" s="159"/>
    </row>
    <row r="2844" spans="6:25" s="43" customFormat="1" x14ac:dyDescent="0.25">
      <c r="F2844" s="41"/>
      <c r="G2844" s="41"/>
      <c r="H2844" s="40"/>
      <c r="I2844" s="41"/>
      <c r="J2844" s="41"/>
      <c r="L2844" s="42"/>
      <c r="N2844" s="42"/>
      <c r="O2844" s="42"/>
      <c r="T2844" s="44"/>
      <c r="U2844" s="41"/>
      <c r="X2844" s="140"/>
      <c r="Y2844" s="159"/>
    </row>
    <row r="2845" spans="6:25" s="43" customFormat="1" x14ac:dyDescent="0.25">
      <c r="F2845" s="41"/>
      <c r="G2845" s="41"/>
      <c r="H2845" s="40"/>
      <c r="I2845" s="41"/>
      <c r="J2845" s="41"/>
      <c r="L2845" s="42"/>
      <c r="N2845" s="42"/>
      <c r="O2845" s="42"/>
      <c r="T2845" s="44"/>
      <c r="U2845" s="41"/>
      <c r="X2845" s="140"/>
      <c r="Y2845" s="159"/>
    </row>
    <row r="2846" spans="6:25" s="43" customFormat="1" x14ac:dyDescent="0.25">
      <c r="F2846" s="41"/>
      <c r="G2846" s="41"/>
      <c r="H2846" s="40"/>
      <c r="I2846" s="41"/>
      <c r="J2846" s="41"/>
      <c r="L2846" s="42"/>
      <c r="N2846" s="42"/>
      <c r="O2846" s="42"/>
      <c r="T2846" s="44"/>
      <c r="U2846" s="41"/>
      <c r="X2846" s="140"/>
      <c r="Y2846" s="159"/>
    </row>
    <row r="2847" spans="6:25" s="43" customFormat="1" x14ac:dyDescent="0.25">
      <c r="F2847" s="41"/>
      <c r="G2847" s="41"/>
      <c r="H2847" s="40"/>
      <c r="I2847" s="41"/>
      <c r="J2847" s="41"/>
      <c r="L2847" s="42"/>
      <c r="N2847" s="42"/>
      <c r="O2847" s="42"/>
      <c r="T2847" s="44"/>
      <c r="U2847" s="41"/>
      <c r="X2847" s="140"/>
      <c r="Y2847" s="159"/>
    </row>
    <row r="2848" spans="6:25" s="43" customFormat="1" x14ac:dyDescent="0.25">
      <c r="F2848" s="41"/>
      <c r="G2848" s="41"/>
      <c r="H2848" s="40"/>
      <c r="I2848" s="41"/>
      <c r="J2848" s="41"/>
      <c r="L2848" s="42"/>
      <c r="N2848" s="42"/>
      <c r="O2848" s="42"/>
      <c r="T2848" s="44"/>
      <c r="U2848" s="41"/>
      <c r="X2848" s="140"/>
      <c r="Y2848" s="159"/>
    </row>
    <row r="2849" spans="6:25" s="43" customFormat="1" x14ac:dyDescent="0.25">
      <c r="F2849" s="41"/>
      <c r="G2849" s="41"/>
      <c r="H2849" s="40"/>
      <c r="I2849" s="41"/>
      <c r="J2849" s="41"/>
      <c r="L2849" s="42"/>
      <c r="N2849" s="42"/>
      <c r="O2849" s="42"/>
      <c r="T2849" s="44"/>
      <c r="U2849" s="41"/>
      <c r="X2849" s="140"/>
      <c r="Y2849" s="159"/>
    </row>
    <row r="2850" spans="6:25" s="43" customFormat="1" x14ac:dyDescent="0.25">
      <c r="F2850" s="41"/>
      <c r="G2850" s="41"/>
      <c r="H2850" s="40"/>
      <c r="I2850" s="41"/>
      <c r="J2850" s="41"/>
      <c r="L2850" s="42"/>
      <c r="N2850" s="42"/>
      <c r="O2850" s="42"/>
      <c r="T2850" s="44"/>
      <c r="U2850" s="41"/>
      <c r="X2850" s="140"/>
      <c r="Y2850" s="159"/>
    </row>
    <row r="2851" spans="6:25" s="43" customFormat="1" x14ac:dyDescent="0.25">
      <c r="F2851" s="41"/>
      <c r="G2851" s="41"/>
      <c r="H2851" s="40"/>
      <c r="I2851" s="41"/>
      <c r="J2851" s="41"/>
      <c r="L2851" s="42"/>
      <c r="N2851" s="42"/>
      <c r="O2851" s="42"/>
      <c r="T2851" s="44"/>
      <c r="U2851" s="41"/>
      <c r="X2851" s="140"/>
      <c r="Y2851" s="159"/>
    </row>
    <row r="2852" spans="6:25" s="43" customFormat="1" x14ac:dyDescent="0.25">
      <c r="F2852" s="41"/>
      <c r="G2852" s="41"/>
      <c r="H2852" s="40"/>
      <c r="I2852" s="41"/>
      <c r="J2852" s="41"/>
      <c r="L2852" s="42"/>
      <c r="N2852" s="42"/>
      <c r="O2852" s="42"/>
      <c r="T2852" s="44"/>
      <c r="U2852" s="41"/>
      <c r="X2852" s="140"/>
      <c r="Y2852" s="159"/>
    </row>
    <row r="2853" spans="6:25" s="43" customFormat="1" x14ac:dyDescent="0.25">
      <c r="F2853" s="41"/>
      <c r="G2853" s="41"/>
      <c r="H2853" s="40"/>
      <c r="I2853" s="41"/>
      <c r="J2853" s="41"/>
      <c r="L2853" s="42"/>
      <c r="N2853" s="42"/>
      <c r="O2853" s="42"/>
      <c r="T2853" s="44"/>
      <c r="U2853" s="41"/>
      <c r="X2853" s="140"/>
      <c r="Y2853" s="159"/>
    </row>
    <row r="2854" spans="6:25" s="43" customFormat="1" x14ac:dyDescent="0.25">
      <c r="F2854" s="41"/>
      <c r="G2854" s="41"/>
      <c r="H2854" s="40"/>
      <c r="I2854" s="41"/>
      <c r="J2854" s="41"/>
      <c r="L2854" s="42"/>
      <c r="N2854" s="42"/>
      <c r="O2854" s="42"/>
      <c r="T2854" s="44"/>
      <c r="U2854" s="41"/>
      <c r="X2854" s="140"/>
      <c r="Y2854" s="159"/>
    </row>
    <row r="2855" spans="6:25" s="43" customFormat="1" x14ac:dyDescent="0.25">
      <c r="F2855" s="41"/>
      <c r="G2855" s="41"/>
      <c r="H2855" s="40"/>
      <c r="I2855" s="41"/>
      <c r="J2855" s="41"/>
      <c r="L2855" s="42"/>
      <c r="N2855" s="42"/>
      <c r="O2855" s="42"/>
      <c r="T2855" s="44"/>
      <c r="U2855" s="41"/>
      <c r="X2855" s="140"/>
      <c r="Y2855" s="159"/>
    </row>
    <row r="2856" spans="6:25" s="43" customFormat="1" x14ac:dyDescent="0.25">
      <c r="F2856" s="41"/>
      <c r="G2856" s="41"/>
      <c r="H2856" s="40"/>
      <c r="I2856" s="41"/>
      <c r="J2856" s="41"/>
      <c r="L2856" s="42"/>
      <c r="N2856" s="42"/>
      <c r="O2856" s="42"/>
      <c r="T2856" s="44"/>
      <c r="U2856" s="41"/>
      <c r="X2856" s="140"/>
      <c r="Y2856" s="159"/>
    </row>
    <row r="2857" spans="6:25" s="43" customFormat="1" x14ac:dyDescent="0.25">
      <c r="F2857" s="41"/>
      <c r="G2857" s="41"/>
      <c r="H2857" s="40"/>
      <c r="I2857" s="41"/>
      <c r="J2857" s="41"/>
      <c r="L2857" s="42"/>
      <c r="N2857" s="42"/>
      <c r="O2857" s="42"/>
      <c r="T2857" s="44"/>
      <c r="U2857" s="41"/>
      <c r="X2857" s="140"/>
      <c r="Y2857" s="159"/>
    </row>
    <row r="2858" spans="6:25" s="43" customFormat="1" x14ac:dyDescent="0.25">
      <c r="F2858" s="41"/>
      <c r="G2858" s="41"/>
      <c r="H2858" s="40"/>
      <c r="I2858" s="41"/>
      <c r="J2858" s="41"/>
      <c r="L2858" s="42"/>
      <c r="N2858" s="42"/>
      <c r="O2858" s="42"/>
      <c r="T2858" s="44"/>
      <c r="U2858" s="41"/>
      <c r="X2858" s="140"/>
      <c r="Y2858" s="159"/>
    </row>
    <row r="2859" spans="6:25" s="43" customFormat="1" x14ac:dyDescent="0.25">
      <c r="F2859" s="41"/>
      <c r="G2859" s="41"/>
      <c r="H2859" s="40"/>
      <c r="I2859" s="41"/>
      <c r="J2859" s="41"/>
      <c r="L2859" s="42"/>
      <c r="N2859" s="42"/>
      <c r="O2859" s="42"/>
      <c r="T2859" s="44"/>
      <c r="U2859" s="41"/>
      <c r="X2859" s="140"/>
      <c r="Y2859" s="159"/>
    </row>
    <row r="2860" spans="6:25" s="43" customFormat="1" x14ac:dyDescent="0.25">
      <c r="F2860" s="41"/>
      <c r="G2860" s="41"/>
      <c r="H2860" s="40"/>
      <c r="I2860" s="41"/>
      <c r="J2860" s="41"/>
      <c r="L2860" s="42"/>
      <c r="N2860" s="42"/>
      <c r="O2860" s="42"/>
      <c r="T2860" s="44"/>
      <c r="U2860" s="41"/>
      <c r="X2860" s="140"/>
      <c r="Y2860" s="159"/>
    </row>
    <row r="2861" spans="6:25" s="43" customFormat="1" x14ac:dyDescent="0.25">
      <c r="F2861" s="41"/>
      <c r="G2861" s="41"/>
      <c r="H2861" s="40"/>
      <c r="I2861" s="41"/>
      <c r="J2861" s="41"/>
      <c r="L2861" s="42"/>
      <c r="N2861" s="42"/>
      <c r="O2861" s="42"/>
      <c r="T2861" s="44"/>
      <c r="U2861" s="41"/>
      <c r="X2861" s="140"/>
      <c r="Y2861" s="159"/>
    </row>
    <row r="2862" spans="6:25" s="43" customFormat="1" x14ac:dyDescent="0.25">
      <c r="F2862" s="41"/>
      <c r="G2862" s="41"/>
      <c r="H2862" s="40"/>
      <c r="I2862" s="41"/>
      <c r="J2862" s="41"/>
      <c r="L2862" s="42"/>
      <c r="N2862" s="42"/>
      <c r="O2862" s="42"/>
      <c r="T2862" s="44"/>
      <c r="U2862" s="41"/>
      <c r="X2862" s="140"/>
      <c r="Y2862" s="159"/>
    </row>
    <row r="2863" spans="6:25" s="43" customFormat="1" x14ac:dyDescent="0.25">
      <c r="F2863" s="41"/>
      <c r="G2863" s="41"/>
      <c r="H2863" s="40"/>
      <c r="I2863" s="41"/>
      <c r="J2863" s="41"/>
      <c r="L2863" s="42"/>
      <c r="N2863" s="42"/>
      <c r="O2863" s="42"/>
      <c r="T2863" s="44"/>
      <c r="U2863" s="41"/>
      <c r="X2863" s="140"/>
      <c r="Y2863" s="159"/>
    </row>
    <row r="2864" spans="6:25" s="43" customFormat="1" x14ac:dyDescent="0.25">
      <c r="F2864" s="41"/>
      <c r="G2864" s="41"/>
      <c r="H2864" s="40"/>
      <c r="I2864" s="41"/>
      <c r="J2864" s="41"/>
      <c r="L2864" s="42"/>
      <c r="N2864" s="42"/>
      <c r="O2864" s="42"/>
      <c r="T2864" s="44"/>
      <c r="U2864" s="41"/>
      <c r="X2864" s="140"/>
      <c r="Y2864" s="159"/>
    </row>
    <row r="2865" spans="6:25" s="43" customFormat="1" x14ac:dyDescent="0.25">
      <c r="F2865" s="41"/>
      <c r="G2865" s="41"/>
      <c r="H2865" s="40"/>
      <c r="I2865" s="41"/>
      <c r="J2865" s="41"/>
      <c r="L2865" s="42"/>
      <c r="N2865" s="42"/>
      <c r="O2865" s="42"/>
      <c r="T2865" s="44"/>
      <c r="U2865" s="41"/>
      <c r="X2865" s="140"/>
      <c r="Y2865" s="159"/>
    </row>
    <row r="2866" spans="6:25" s="43" customFormat="1" x14ac:dyDescent="0.25">
      <c r="F2866" s="41"/>
      <c r="G2866" s="41"/>
      <c r="H2866" s="40"/>
      <c r="I2866" s="41"/>
      <c r="J2866" s="41"/>
      <c r="L2866" s="42"/>
      <c r="N2866" s="42"/>
      <c r="O2866" s="42"/>
      <c r="T2866" s="44"/>
      <c r="U2866" s="41"/>
      <c r="X2866" s="140"/>
      <c r="Y2866" s="159"/>
    </row>
    <row r="2867" spans="6:25" s="43" customFormat="1" x14ac:dyDescent="0.25">
      <c r="F2867" s="41"/>
      <c r="G2867" s="41"/>
      <c r="H2867" s="40"/>
      <c r="I2867" s="41"/>
      <c r="J2867" s="41"/>
      <c r="L2867" s="42"/>
      <c r="N2867" s="42"/>
      <c r="O2867" s="42"/>
      <c r="T2867" s="44"/>
      <c r="U2867" s="41"/>
      <c r="X2867" s="140"/>
      <c r="Y2867" s="159"/>
    </row>
    <row r="2868" spans="6:25" s="43" customFormat="1" x14ac:dyDescent="0.25">
      <c r="F2868" s="41"/>
      <c r="G2868" s="41"/>
      <c r="H2868" s="40"/>
      <c r="I2868" s="41"/>
      <c r="J2868" s="41"/>
      <c r="L2868" s="42"/>
      <c r="N2868" s="42"/>
      <c r="O2868" s="42"/>
      <c r="T2868" s="44"/>
      <c r="U2868" s="41"/>
      <c r="X2868" s="140"/>
      <c r="Y2868" s="159"/>
    </row>
    <row r="2869" spans="6:25" s="43" customFormat="1" x14ac:dyDescent="0.25">
      <c r="F2869" s="41"/>
      <c r="G2869" s="41"/>
      <c r="H2869" s="40"/>
      <c r="I2869" s="41"/>
      <c r="J2869" s="41"/>
      <c r="L2869" s="42"/>
      <c r="N2869" s="42"/>
      <c r="O2869" s="42"/>
      <c r="T2869" s="44"/>
      <c r="U2869" s="41"/>
      <c r="X2869" s="140"/>
      <c r="Y2869" s="159"/>
    </row>
    <row r="2870" spans="6:25" s="43" customFormat="1" x14ac:dyDescent="0.25">
      <c r="F2870" s="41"/>
      <c r="G2870" s="41"/>
      <c r="H2870" s="40"/>
      <c r="I2870" s="41"/>
      <c r="J2870" s="41"/>
      <c r="L2870" s="42"/>
      <c r="N2870" s="42"/>
      <c r="O2870" s="42"/>
      <c r="T2870" s="44"/>
      <c r="U2870" s="41"/>
      <c r="X2870" s="140"/>
      <c r="Y2870" s="159"/>
    </row>
    <row r="2871" spans="6:25" s="43" customFormat="1" x14ac:dyDescent="0.25">
      <c r="F2871" s="41"/>
      <c r="G2871" s="41"/>
      <c r="H2871" s="40"/>
      <c r="I2871" s="41"/>
      <c r="J2871" s="41"/>
      <c r="L2871" s="42"/>
      <c r="N2871" s="42"/>
      <c r="O2871" s="42"/>
      <c r="T2871" s="44"/>
      <c r="U2871" s="41"/>
      <c r="X2871" s="140"/>
      <c r="Y2871" s="159"/>
    </row>
    <row r="2872" spans="6:25" s="43" customFormat="1" x14ac:dyDescent="0.25">
      <c r="F2872" s="41"/>
      <c r="G2872" s="41"/>
      <c r="H2872" s="40"/>
      <c r="I2872" s="41"/>
      <c r="J2872" s="41"/>
      <c r="L2872" s="42"/>
      <c r="N2872" s="42"/>
      <c r="O2872" s="42"/>
      <c r="T2872" s="44"/>
      <c r="U2872" s="41"/>
      <c r="X2872" s="140"/>
      <c r="Y2872" s="159"/>
    </row>
    <row r="2873" spans="6:25" s="43" customFormat="1" x14ac:dyDescent="0.25">
      <c r="F2873" s="41"/>
      <c r="G2873" s="41"/>
      <c r="H2873" s="40"/>
      <c r="I2873" s="41"/>
      <c r="J2873" s="41"/>
      <c r="L2873" s="42"/>
      <c r="N2873" s="42"/>
      <c r="O2873" s="42"/>
      <c r="T2873" s="44"/>
      <c r="U2873" s="41"/>
      <c r="X2873" s="140"/>
      <c r="Y2873" s="159"/>
    </row>
    <row r="2874" spans="6:25" s="43" customFormat="1" x14ac:dyDescent="0.25">
      <c r="F2874" s="41"/>
      <c r="G2874" s="41"/>
      <c r="H2874" s="40"/>
      <c r="I2874" s="41"/>
      <c r="J2874" s="41"/>
      <c r="L2874" s="42"/>
      <c r="N2874" s="42"/>
      <c r="O2874" s="42"/>
      <c r="T2874" s="44"/>
      <c r="U2874" s="41"/>
      <c r="X2874" s="140"/>
      <c r="Y2874" s="159"/>
    </row>
    <row r="2875" spans="6:25" s="43" customFormat="1" x14ac:dyDescent="0.25">
      <c r="F2875" s="41"/>
      <c r="G2875" s="41"/>
      <c r="H2875" s="40"/>
      <c r="I2875" s="41"/>
      <c r="J2875" s="41"/>
      <c r="L2875" s="42"/>
      <c r="N2875" s="42"/>
      <c r="O2875" s="42"/>
      <c r="T2875" s="44"/>
      <c r="U2875" s="41"/>
      <c r="X2875" s="140"/>
      <c r="Y2875" s="159"/>
    </row>
    <row r="2876" spans="6:25" s="43" customFormat="1" x14ac:dyDescent="0.25">
      <c r="F2876" s="41"/>
      <c r="G2876" s="41"/>
      <c r="H2876" s="40"/>
      <c r="I2876" s="41"/>
      <c r="J2876" s="41"/>
      <c r="L2876" s="42"/>
      <c r="N2876" s="42"/>
      <c r="O2876" s="42"/>
      <c r="T2876" s="44"/>
      <c r="U2876" s="41"/>
      <c r="X2876" s="140"/>
      <c r="Y2876" s="159"/>
    </row>
    <row r="2877" spans="6:25" s="43" customFormat="1" x14ac:dyDescent="0.25">
      <c r="F2877" s="41"/>
      <c r="G2877" s="41"/>
      <c r="H2877" s="40"/>
      <c r="I2877" s="41"/>
      <c r="J2877" s="41"/>
      <c r="L2877" s="42"/>
      <c r="N2877" s="42"/>
      <c r="O2877" s="42"/>
      <c r="T2877" s="44"/>
      <c r="U2877" s="41"/>
      <c r="X2877" s="140"/>
      <c r="Y2877" s="159"/>
    </row>
    <row r="2878" spans="6:25" s="43" customFormat="1" x14ac:dyDescent="0.25">
      <c r="F2878" s="41"/>
      <c r="G2878" s="41"/>
      <c r="H2878" s="40"/>
      <c r="I2878" s="41"/>
      <c r="J2878" s="41"/>
      <c r="L2878" s="42"/>
      <c r="N2878" s="42"/>
      <c r="O2878" s="42"/>
      <c r="T2878" s="44"/>
      <c r="U2878" s="41"/>
      <c r="X2878" s="140"/>
      <c r="Y2878" s="159"/>
    </row>
    <row r="2879" spans="6:25" s="43" customFormat="1" x14ac:dyDescent="0.25">
      <c r="F2879" s="41"/>
      <c r="G2879" s="41"/>
      <c r="H2879" s="40"/>
      <c r="I2879" s="41"/>
      <c r="J2879" s="41"/>
      <c r="L2879" s="42"/>
      <c r="N2879" s="42"/>
      <c r="O2879" s="42"/>
      <c r="T2879" s="44"/>
      <c r="U2879" s="41"/>
      <c r="X2879" s="140"/>
      <c r="Y2879" s="159"/>
    </row>
    <row r="2880" spans="6:25" s="43" customFormat="1" x14ac:dyDescent="0.25">
      <c r="F2880" s="41"/>
      <c r="G2880" s="41"/>
      <c r="H2880" s="40"/>
      <c r="I2880" s="41"/>
      <c r="J2880" s="41"/>
      <c r="L2880" s="42"/>
      <c r="N2880" s="42"/>
      <c r="O2880" s="42"/>
      <c r="T2880" s="44"/>
      <c r="U2880" s="41"/>
      <c r="X2880" s="140"/>
      <c r="Y2880" s="159"/>
    </row>
    <row r="2881" spans="6:25" s="43" customFormat="1" x14ac:dyDescent="0.25">
      <c r="F2881" s="41"/>
      <c r="G2881" s="41"/>
      <c r="H2881" s="40"/>
      <c r="I2881" s="41"/>
      <c r="J2881" s="41"/>
      <c r="L2881" s="42"/>
      <c r="N2881" s="42"/>
      <c r="O2881" s="42"/>
      <c r="T2881" s="44"/>
      <c r="U2881" s="41"/>
      <c r="X2881" s="140"/>
      <c r="Y2881" s="159"/>
    </row>
    <row r="2882" spans="6:25" s="43" customFormat="1" x14ac:dyDescent="0.25">
      <c r="F2882" s="41"/>
      <c r="G2882" s="41"/>
      <c r="H2882" s="40"/>
      <c r="I2882" s="41"/>
      <c r="J2882" s="41"/>
      <c r="L2882" s="42"/>
      <c r="N2882" s="42"/>
      <c r="O2882" s="42"/>
      <c r="T2882" s="44"/>
      <c r="U2882" s="41"/>
      <c r="X2882" s="140"/>
      <c r="Y2882" s="159"/>
    </row>
    <row r="2883" spans="6:25" s="43" customFormat="1" x14ac:dyDescent="0.25">
      <c r="F2883" s="41"/>
      <c r="G2883" s="41"/>
      <c r="H2883" s="40"/>
      <c r="I2883" s="41"/>
      <c r="J2883" s="41"/>
      <c r="L2883" s="42"/>
      <c r="N2883" s="42"/>
      <c r="O2883" s="42"/>
      <c r="T2883" s="44"/>
      <c r="U2883" s="41"/>
      <c r="X2883" s="140"/>
      <c r="Y2883" s="159"/>
    </row>
    <row r="2884" spans="6:25" s="43" customFormat="1" x14ac:dyDescent="0.25">
      <c r="F2884" s="41"/>
      <c r="G2884" s="41"/>
      <c r="H2884" s="40"/>
      <c r="I2884" s="41"/>
      <c r="J2884" s="41"/>
      <c r="L2884" s="42"/>
      <c r="N2884" s="42"/>
      <c r="O2884" s="42"/>
      <c r="T2884" s="44"/>
      <c r="U2884" s="41"/>
      <c r="X2884" s="140"/>
      <c r="Y2884" s="159"/>
    </row>
    <row r="2885" spans="6:25" s="43" customFormat="1" x14ac:dyDescent="0.25">
      <c r="F2885" s="41"/>
      <c r="G2885" s="41"/>
      <c r="H2885" s="40"/>
      <c r="I2885" s="41"/>
      <c r="J2885" s="41"/>
      <c r="L2885" s="42"/>
      <c r="N2885" s="42"/>
      <c r="O2885" s="42"/>
      <c r="T2885" s="44"/>
      <c r="U2885" s="41"/>
      <c r="X2885" s="140"/>
      <c r="Y2885" s="159"/>
    </row>
    <row r="2886" spans="6:25" s="43" customFormat="1" x14ac:dyDescent="0.25">
      <c r="F2886" s="41"/>
      <c r="G2886" s="41"/>
      <c r="H2886" s="40"/>
      <c r="I2886" s="41"/>
      <c r="J2886" s="41"/>
      <c r="L2886" s="42"/>
      <c r="N2886" s="42"/>
      <c r="O2886" s="42"/>
      <c r="T2886" s="44"/>
      <c r="U2886" s="41"/>
      <c r="X2886" s="140"/>
      <c r="Y2886" s="159"/>
    </row>
    <row r="2887" spans="6:25" s="43" customFormat="1" x14ac:dyDescent="0.25">
      <c r="F2887" s="41"/>
      <c r="G2887" s="41"/>
      <c r="H2887" s="40"/>
      <c r="I2887" s="41"/>
      <c r="J2887" s="41"/>
      <c r="L2887" s="42"/>
      <c r="N2887" s="42"/>
      <c r="O2887" s="42"/>
      <c r="T2887" s="44"/>
      <c r="U2887" s="41"/>
      <c r="X2887" s="140"/>
      <c r="Y2887" s="159"/>
    </row>
    <row r="2888" spans="6:25" s="43" customFormat="1" x14ac:dyDescent="0.25">
      <c r="F2888" s="41"/>
      <c r="G2888" s="41"/>
      <c r="H2888" s="40"/>
      <c r="I2888" s="41"/>
      <c r="J2888" s="41"/>
      <c r="L2888" s="42"/>
      <c r="N2888" s="42"/>
      <c r="O2888" s="42"/>
      <c r="T2888" s="44"/>
      <c r="U2888" s="41"/>
      <c r="X2888" s="140"/>
      <c r="Y2888" s="159"/>
    </row>
    <row r="2889" spans="6:25" s="43" customFormat="1" x14ac:dyDescent="0.25">
      <c r="F2889" s="41"/>
      <c r="G2889" s="41"/>
      <c r="H2889" s="40"/>
      <c r="I2889" s="41"/>
      <c r="J2889" s="41"/>
      <c r="L2889" s="42"/>
      <c r="N2889" s="42"/>
      <c r="O2889" s="42"/>
      <c r="T2889" s="44"/>
      <c r="U2889" s="41"/>
      <c r="X2889" s="140"/>
      <c r="Y2889" s="159"/>
    </row>
    <row r="2890" spans="6:25" s="43" customFormat="1" x14ac:dyDescent="0.25">
      <c r="F2890" s="41"/>
      <c r="G2890" s="41"/>
      <c r="H2890" s="40"/>
      <c r="I2890" s="41"/>
      <c r="J2890" s="41"/>
      <c r="L2890" s="42"/>
      <c r="N2890" s="42"/>
      <c r="O2890" s="42"/>
      <c r="T2890" s="44"/>
      <c r="U2890" s="41"/>
      <c r="X2890" s="140"/>
      <c r="Y2890" s="159"/>
    </row>
    <row r="2891" spans="6:25" s="43" customFormat="1" x14ac:dyDescent="0.25">
      <c r="F2891" s="41"/>
      <c r="G2891" s="41"/>
      <c r="H2891" s="40"/>
      <c r="I2891" s="41"/>
      <c r="J2891" s="41"/>
      <c r="L2891" s="42"/>
      <c r="N2891" s="42"/>
      <c r="O2891" s="42"/>
      <c r="T2891" s="44"/>
      <c r="U2891" s="41"/>
      <c r="X2891" s="140"/>
      <c r="Y2891" s="159"/>
    </row>
    <row r="2892" spans="6:25" s="43" customFormat="1" x14ac:dyDescent="0.25">
      <c r="F2892" s="41"/>
      <c r="G2892" s="41"/>
      <c r="H2892" s="40"/>
      <c r="I2892" s="41"/>
      <c r="J2892" s="41"/>
      <c r="L2892" s="42"/>
      <c r="N2892" s="42"/>
      <c r="O2892" s="42"/>
      <c r="T2892" s="44"/>
      <c r="U2892" s="41"/>
      <c r="X2892" s="140"/>
      <c r="Y2892" s="159"/>
    </row>
    <row r="2893" spans="6:25" s="43" customFormat="1" x14ac:dyDescent="0.25">
      <c r="F2893" s="41"/>
      <c r="G2893" s="41"/>
      <c r="H2893" s="40"/>
      <c r="I2893" s="41"/>
      <c r="J2893" s="41"/>
      <c r="L2893" s="42"/>
      <c r="N2893" s="42"/>
      <c r="O2893" s="42"/>
      <c r="T2893" s="44"/>
      <c r="U2893" s="41"/>
      <c r="X2893" s="140"/>
      <c r="Y2893" s="159"/>
    </row>
    <row r="2894" spans="6:25" s="43" customFormat="1" x14ac:dyDescent="0.25">
      <c r="F2894" s="41"/>
      <c r="G2894" s="41"/>
      <c r="H2894" s="40"/>
      <c r="I2894" s="41"/>
      <c r="J2894" s="41"/>
      <c r="L2894" s="42"/>
      <c r="N2894" s="42"/>
      <c r="O2894" s="42"/>
      <c r="T2894" s="44"/>
      <c r="U2894" s="41"/>
      <c r="X2894" s="140"/>
      <c r="Y2894" s="159"/>
    </row>
    <row r="2895" spans="6:25" s="43" customFormat="1" x14ac:dyDescent="0.25">
      <c r="F2895" s="41"/>
      <c r="G2895" s="41"/>
      <c r="H2895" s="40"/>
      <c r="I2895" s="41"/>
      <c r="J2895" s="41"/>
      <c r="L2895" s="42"/>
      <c r="N2895" s="42"/>
      <c r="O2895" s="42"/>
      <c r="T2895" s="44"/>
      <c r="U2895" s="41"/>
      <c r="X2895" s="140"/>
      <c r="Y2895" s="159"/>
    </row>
    <row r="2896" spans="6:25" s="43" customFormat="1" x14ac:dyDescent="0.25">
      <c r="F2896" s="41"/>
      <c r="G2896" s="41"/>
      <c r="H2896" s="40"/>
      <c r="I2896" s="41"/>
      <c r="J2896" s="41"/>
      <c r="L2896" s="42"/>
      <c r="N2896" s="42"/>
      <c r="O2896" s="42"/>
      <c r="T2896" s="44"/>
      <c r="U2896" s="41"/>
      <c r="X2896" s="140"/>
      <c r="Y2896" s="159"/>
    </row>
    <row r="2897" spans="6:25" s="43" customFormat="1" x14ac:dyDescent="0.25">
      <c r="F2897" s="41"/>
      <c r="G2897" s="41"/>
      <c r="H2897" s="40"/>
      <c r="I2897" s="41"/>
      <c r="J2897" s="41"/>
      <c r="L2897" s="42"/>
      <c r="N2897" s="42"/>
      <c r="O2897" s="42"/>
      <c r="T2897" s="44"/>
      <c r="U2897" s="41"/>
      <c r="X2897" s="140"/>
      <c r="Y2897" s="159"/>
    </row>
    <row r="2898" spans="6:25" s="43" customFormat="1" x14ac:dyDescent="0.25">
      <c r="F2898" s="41"/>
      <c r="G2898" s="41"/>
      <c r="H2898" s="40"/>
      <c r="I2898" s="41"/>
      <c r="J2898" s="41"/>
      <c r="L2898" s="42"/>
      <c r="N2898" s="42"/>
      <c r="O2898" s="42"/>
      <c r="T2898" s="44"/>
      <c r="U2898" s="41"/>
      <c r="X2898" s="140"/>
      <c r="Y2898" s="159"/>
    </row>
    <row r="2899" spans="6:25" s="43" customFormat="1" x14ac:dyDescent="0.25">
      <c r="F2899" s="41"/>
      <c r="G2899" s="41"/>
      <c r="H2899" s="40"/>
      <c r="I2899" s="41"/>
      <c r="J2899" s="41"/>
      <c r="L2899" s="42"/>
      <c r="N2899" s="42"/>
      <c r="O2899" s="42"/>
      <c r="T2899" s="44"/>
      <c r="U2899" s="41"/>
      <c r="X2899" s="140"/>
      <c r="Y2899" s="159"/>
    </row>
    <row r="2900" spans="6:25" s="43" customFormat="1" x14ac:dyDescent="0.25">
      <c r="F2900" s="41"/>
      <c r="G2900" s="41"/>
      <c r="H2900" s="40"/>
      <c r="I2900" s="41"/>
      <c r="J2900" s="41"/>
      <c r="L2900" s="42"/>
      <c r="N2900" s="42"/>
      <c r="O2900" s="42"/>
      <c r="T2900" s="44"/>
      <c r="U2900" s="41"/>
      <c r="X2900" s="140"/>
      <c r="Y2900" s="159"/>
    </row>
    <row r="2901" spans="6:25" s="43" customFormat="1" x14ac:dyDescent="0.25">
      <c r="F2901" s="41"/>
      <c r="G2901" s="41"/>
      <c r="H2901" s="40"/>
      <c r="I2901" s="41"/>
      <c r="J2901" s="41"/>
      <c r="L2901" s="42"/>
      <c r="N2901" s="42"/>
      <c r="O2901" s="42"/>
      <c r="T2901" s="44"/>
      <c r="U2901" s="41"/>
      <c r="X2901" s="140"/>
      <c r="Y2901" s="159"/>
    </row>
    <row r="2902" spans="6:25" s="43" customFormat="1" x14ac:dyDescent="0.25">
      <c r="F2902" s="41"/>
      <c r="G2902" s="41"/>
      <c r="H2902" s="40"/>
      <c r="I2902" s="41"/>
      <c r="J2902" s="41"/>
      <c r="L2902" s="42"/>
      <c r="N2902" s="42"/>
      <c r="O2902" s="42"/>
      <c r="T2902" s="44"/>
      <c r="U2902" s="41"/>
      <c r="X2902" s="140"/>
      <c r="Y2902" s="159"/>
    </row>
    <row r="2903" spans="6:25" s="43" customFormat="1" x14ac:dyDescent="0.25">
      <c r="F2903" s="41"/>
      <c r="G2903" s="41"/>
      <c r="H2903" s="40"/>
      <c r="I2903" s="41"/>
      <c r="J2903" s="41"/>
      <c r="L2903" s="42"/>
      <c r="N2903" s="42"/>
      <c r="O2903" s="42"/>
      <c r="T2903" s="44"/>
      <c r="U2903" s="41"/>
      <c r="X2903" s="140"/>
      <c r="Y2903" s="159"/>
    </row>
    <row r="2904" spans="6:25" s="43" customFormat="1" x14ac:dyDescent="0.25">
      <c r="F2904" s="41"/>
      <c r="G2904" s="41"/>
      <c r="H2904" s="40"/>
      <c r="I2904" s="41"/>
      <c r="J2904" s="41"/>
      <c r="L2904" s="42"/>
      <c r="N2904" s="42"/>
      <c r="O2904" s="42"/>
      <c r="T2904" s="44"/>
      <c r="U2904" s="41"/>
      <c r="X2904" s="140"/>
      <c r="Y2904" s="159"/>
    </row>
    <row r="2905" spans="6:25" s="43" customFormat="1" x14ac:dyDescent="0.25">
      <c r="F2905" s="41"/>
      <c r="G2905" s="41"/>
      <c r="H2905" s="40"/>
      <c r="I2905" s="41"/>
      <c r="J2905" s="41"/>
      <c r="L2905" s="42"/>
      <c r="N2905" s="42"/>
      <c r="O2905" s="42"/>
      <c r="T2905" s="44"/>
      <c r="U2905" s="41"/>
      <c r="X2905" s="140"/>
      <c r="Y2905" s="159"/>
    </row>
    <row r="2906" spans="6:25" s="43" customFormat="1" x14ac:dyDescent="0.25">
      <c r="F2906" s="41"/>
      <c r="G2906" s="41"/>
      <c r="H2906" s="40"/>
      <c r="I2906" s="41"/>
      <c r="J2906" s="41"/>
      <c r="L2906" s="42"/>
      <c r="N2906" s="42"/>
      <c r="O2906" s="42"/>
      <c r="T2906" s="44"/>
      <c r="U2906" s="41"/>
      <c r="X2906" s="140"/>
      <c r="Y2906" s="159"/>
    </row>
    <row r="2907" spans="6:25" s="43" customFormat="1" x14ac:dyDescent="0.25">
      <c r="F2907" s="41"/>
      <c r="G2907" s="41"/>
      <c r="H2907" s="40"/>
      <c r="I2907" s="41"/>
      <c r="J2907" s="41"/>
      <c r="L2907" s="42"/>
      <c r="N2907" s="42"/>
      <c r="O2907" s="42"/>
      <c r="T2907" s="44"/>
      <c r="U2907" s="41"/>
      <c r="X2907" s="140"/>
      <c r="Y2907" s="159"/>
    </row>
    <row r="2908" spans="6:25" s="43" customFormat="1" x14ac:dyDescent="0.25">
      <c r="F2908" s="41"/>
      <c r="G2908" s="41"/>
      <c r="H2908" s="40"/>
      <c r="I2908" s="41"/>
      <c r="J2908" s="41"/>
      <c r="L2908" s="42"/>
      <c r="N2908" s="42"/>
      <c r="O2908" s="42"/>
      <c r="T2908" s="44"/>
      <c r="U2908" s="41"/>
      <c r="X2908" s="140"/>
      <c r="Y2908" s="159"/>
    </row>
    <row r="2909" spans="6:25" s="43" customFormat="1" x14ac:dyDescent="0.25">
      <c r="F2909" s="41"/>
      <c r="G2909" s="41"/>
      <c r="H2909" s="40"/>
      <c r="I2909" s="41"/>
      <c r="J2909" s="41"/>
      <c r="L2909" s="42"/>
      <c r="N2909" s="42"/>
      <c r="O2909" s="42"/>
      <c r="T2909" s="44"/>
      <c r="U2909" s="41"/>
      <c r="X2909" s="140"/>
      <c r="Y2909" s="159"/>
    </row>
    <row r="2910" spans="6:25" s="43" customFormat="1" x14ac:dyDescent="0.25">
      <c r="F2910" s="41"/>
      <c r="G2910" s="41"/>
      <c r="H2910" s="40"/>
      <c r="I2910" s="41"/>
      <c r="J2910" s="41"/>
      <c r="L2910" s="42"/>
      <c r="N2910" s="42"/>
      <c r="O2910" s="42"/>
      <c r="T2910" s="44"/>
      <c r="U2910" s="41"/>
      <c r="X2910" s="140"/>
      <c r="Y2910" s="159"/>
    </row>
    <row r="2911" spans="6:25" s="43" customFormat="1" x14ac:dyDescent="0.25">
      <c r="F2911" s="41"/>
      <c r="G2911" s="41"/>
      <c r="H2911" s="40"/>
      <c r="I2911" s="41"/>
      <c r="J2911" s="41"/>
      <c r="L2911" s="42"/>
      <c r="N2911" s="42"/>
      <c r="O2911" s="42"/>
      <c r="T2911" s="44"/>
      <c r="U2911" s="41"/>
      <c r="X2911" s="140"/>
      <c r="Y2911" s="159"/>
    </row>
    <row r="2912" spans="6:25" s="43" customFormat="1" x14ac:dyDescent="0.25">
      <c r="F2912" s="41"/>
      <c r="G2912" s="41"/>
      <c r="H2912" s="40"/>
      <c r="I2912" s="41"/>
      <c r="J2912" s="41"/>
      <c r="L2912" s="42"/>
      <c r="N2912" s="42"/>
      <c r="O2912" s="42"/>
      <c r="T2912" s="44"/>
      <c r="U2912" s="41"/>
      <c r="X2912" s="140"/>
      <c r="Y2912" s="159"/>
    </row>
    <row r="2913" spans="6:25" s="43" customFormat="1" x14ac:dyDescent="0.25">
      <c r="F2913" s="41"/>
      <c r="G2913" s="41"/>
      <c r="H2913" s="40"/>
      <c r="I2913" s="41"/>
      <c r="J2913" s="41"/>
      <c r="L2913" s="42"/>
      <c r="N2913" s="42"/>
      <c r="O2913" s="42"/>
      <c r="T2913" s="44"/>
      <c r="U2913" s="41"/>
      <c r="X2913" s="140"/>
      <c r="Y2913" s="159"/>
    </row>
    <row r="2914" spans="6:25" s="43" customFormat="1" x14ac:dyDescent="0.25">
      <c r="F2914" s="41"/>
      <c r="G2914" s="41"/>
      <c r="H2914" s="40"/>
      <c r="I2914" s="41"/>
      <c r="J2914" s="41"/>
      <c r="L2914" s="42"/>
      <c r="N2914" s="42"/>
      <c r="O2914" s="42"/>
      <c r="T2914" s="44"/>
      <c r="U2914" s="41"/>
      <c r="X2914" s="140"/>
      <c r="Y2914" s="159"/>
    </row>
    <row r="2915" spans="6:25" s="43" customFormat="1" x14ac:dyDescent="0.25">
      <c r="F2915" s="41"/>
      <c r="G2915" s="41"/>
      <c r="H2915" s="40"/>
      <c r="I2915" s="41"/>
      <c r="J2915" s="41"/>
      <c r="L2915" s="42"/>
      <c r="N2915" s="42"/>
      <c r="O2915" s="42"/>
      <c r="T2915" s="44"/>
      <c r="U2915" s="41"/>
      <c r="X2915" s="140"/>
      <c r="Y2915" s="159"/>
    </row>
    <row r="2916" spans="6:25" s="43" customFormat="1" x14ac:dyDescent="0.25">
      <c r="F2916" s="41"/>
      <c r="G2916" s="41"/>
      <c r="H2916" s="40"/>
      <c r="I2916" s="41"/>
      <c r="J2916" s="41"/>
      <c r="L2916" s="42"/>
      <c r="N2916" s="42"/>
      <c r="O2916" s="42"/>
      <c r="T2916" s="44"/>
      <c r="U2916" s="41"/>
      <c r="X2916" s="140"/>
      <c r="Y2916" s="159"/>
    </row>
    <row r="2917" spans="6:25" s="43" customFormat="1" x14ac:dyDescent="0.25">
      <c r="F2917" s="41"/>
      <c r="G2917" s="41"/>
      <c r="H2917" s="40"/>
      <c r="I2917" s="41"/>
      <c r="J2917" s="41"/>
      <c r="L2917" s="42"/>
      <c r="N2917" s="42"/>
      <c r="O2917" s="42"/>
      <c r="T2917" s="44"/>
      <c r="U2917" s="41"/>
      <c r="X2917" s="140"/>
      <c r="Y2917" s="159"/>
    </row>
    <row r="2918" spans="6:25" s="43" customFormat="1" x14ac:dyDescent="0.25">
      <c r="F2918" s="41"/>
      <c r="G2918" s="41"/>
      <c r="H2918" s="40"/>
      <c r="I2918" s="41"/>
      <c r="J2918" s="41"/>
      <c r="L2918" s="42"/>
      <c r="N2918" s="42"/>
      <c r="O2918" s="42"/>
      <c r="T2918" s="44"/>
      <c r="U2918" s="41"/>
      <c r="X2918" s="140"/>
      <c r="Y2918" s="159"/>
    </row>
    <row r="2919" spans="6:25" s="43" customFormat="1" x14ac:dyDescent="0.25">
      <c r="F2919" s="41"/>
      <c r="G2919" s="41"/>
      <c r="H2919" s="40"/>
      <c r="I2919" s="41"/>
      <c r="J2919" s="41"/>
      <c r="L2919" s="42"/>
      <c r="N2919" s="42"/>
      <c r="O2919" s="42"/>
      <c r="T2919" s="44"/>
      <c r="U2919" s="41"/>
      <c r="X2919" s="140"/>
      <c r="Y2919" s="159"/>
    </row>
    <row r="2920" spans="6:25" s="43" customFormat="1" x14ac:dyDescent="0.25">
      <c r="F2920" s="41"/>
      <c r="G2920" s="41"/>
      <c r="H2920" s="40"/>
      <c r="I2920" s="41"/>
      <c r="J2920" s="41"/>
      <c r="L2920" s="42"/>
      <c r="N2920" s="42"/>
      <c r="O2920" s="42"/>
      <c r="T2920" s="44"/>
      <c r="U2920" s="41"/>
      <c r="X2920" s="140"/>
      <c r="Y2920" s="159"/>
    </row>
    <row r="2921" spans="6:25" s="43" customFormat="1" x14ac:dyDescent="0.25">
      <c r="F2921" s="41"/>
      <c r="G2921" s="41"/>
      <c r="H2921" s="40"/>
      <c r="I2921" s="41"/>
      <c r="J2921" s="41"/>
      <c r="L2921" s="42"/>
      <c r="N2921" s="42"/>
      <c r="O2921" s="42"/>
      <c r="T2921" s="44"/>
      <c r="U2921" s="41"/>
      <c r="X2921" s="140"/>
      <c r="Y2921" s="159"/>
    </row>
    <row r="2922" spans="6:25" s="43" customFormat="1" x14ac:dyDescent="0.25">
      <c r="F2922" s="41"/>
      <c r="G2922" s="41"/>
      <c r="H2922" s="40"/>
      <c r="I2922" s="41"/>
      <c r="J2922" s="41"/>
      <c r="L2922" s="42"/>
      <c r="N2922" s="42"/>
      <c r="O2922" s="42"/>
      <c r="T2922" s="44"/>
      <c r="U2922" s="41"/>
      <c r="X2922" s="140"/>
      <c r="Y2922" s="159"/>
    </row>
    <row r="2923" spans="6:25" s="43" customFormat="1" x14ac:dyDescent="0.25">
      <c r="F2923" s="41"/>
      <c r="G2923" s="41"/>
      <c r="H2923" s="40"/>
      <c r="I2923" s="41"/>
      <c r="J2923" s="41"/>
      <c r="L2923" s="42"/>
      <c r="N2923" s="42"/>
      <c r="O2923" s="42"/>
      <c r="T2923" s="44"/>
      <c r="U2923" s="41"/>
      <c r="X2923" s="140"/>
      <c r="Y2923" s="159"/>
    </row>
    <row r="2924" spans="6:25" s="43" customFormat="1" x14ac:dyDescent="0.25">
      <c r="F2924" s="41"/>
      <c r="G2924" s="41"/>
      <c r="H2924" s="40"/>
      <c r="I2924" s="41"/>
      <c r="J2924" s="41"/>
      <c r="L2924" s="42"/>
      <c r="N2924" s="42"/>
      <c r="O2924" s="42"/>
      <c r="T2924" s="44"/>
      <c r="U2924" s="41"/>
      <c r="X2924" s="140"/>
      <c r="Y2924" s="159"/>
    </row>
    <row r="2925" spans="6:25" s="43" customFormat="1" x14ac:dyDescent="0.25">
      <c r="F2925" s="41"/>
      <c r="G2925" s="41"/>
      <c r="H2925" s="40"/>
      <c r="I2925" s="41"/>
      <c r="J2925" s="41"/>
      <c r="L2925" s="42"/>
      <c r="N2925" s="42"/>
      <c r="O2925" s="42"/>
      <c r="T2925" s="44"/>
      <c r="U2925" s="41"/>
      <c r="X2925" s="140"/>
      <c r="Y2925" s="159"/>
    </row>
    <row r="2926" spans="6:25" s="43" customFormat="1" x14ac:dyDescent="0.25">
      <c r="F2926" s="41"/>
      <c r="G2926" s="41"/>
      <c r="H2926" s="40"/>
      <c r="I2926" s="41"/>
      <c r="J2926" s="41"/>
      <c r="L2926" s="42"/>
      <c r="N2926" s="42"/>
      <c r="O2926" s="42"/>
      <c r="T2926" s="44"/>
      <c r="U2926" s="41"/>
      <c r="X2926" s="140"/>
      <c r="Y2926" s="159"/>
    </row>
    <row r="2927" spans="6:25" s="43" customFormat="1" x14ac:dyDescent="0.25">
      <c r="F2927" s="41"/>
      <c r="G2927" s="41"/>
      <c r="H2927" s="40"/>
      <c r="I2927" s="41"/>
      <c r="J2927" s="41"/>
      <c r="L2927" s="42"/>
      <c r="N2927" s="42"/>
      <c r="O2927" s="42"/>
      <c r="T2927" s="44"/>
      <c r="U2927" s="41"/>
      <c r="X2927" s="140"/>
      <c r="Y2927" s="159"/>
    </row>
    <row r="2928" spans="6:25" s="43" customFormat="1" x14ac:dyDescent="0.25">
      <c r="F2928" s="41"/>
      <c r="G2928" s="41"/>
      <c r="H2928" s="40"/>
      <c r="I2928" s="41"/>
      <c r="J2928" s="41"/>
      <c r="L2928" s="42"/>
      <c r="N2928" s="42"/>
      <c r="O2928" s="42"/>
      <c r="T2928" s="44"/>
      <c r="U2928" s="41"/>
      <c r="X2928" s="140"/>
      <c r="Y2928" s="159"/>
    </row>
    <row r="2929" spans="6:25" s="43" customFormat="1" x14ac:dyDescent="0.25">
      <c r="F2929" s="41"/>
      <c r="G2929" s="41"/>
      <c r="H2929" s="40"/>
      <c r="I2929" s="41"/>
      <c r="J2929" s="41"/>
      <c r="L2929" s="42"/>
      <c r="N2929" s="42"/>
      <c r="O2929" s="42"/>
      <c r="T2929" s="44"/>
      <c r="U2929" s="41"/>
      <c r="X2929" s="140"/>
      <c r="Y2929" s="159"/>
    </row>
    <row r="2930" spans="6:25" s="43" customFormat="1" x14ac:dyDescent="0.25">
      <c r="F2930" s="41"/>
      <c r="G2930" s="41"/>
      <c r="H2930" s="40"/>
      <c r="I2930" s="41"/>
      <c r="J2930" s="41"/>
      <c r="L2930" s="42"/>
      <c r="N2930" s="42"/>
      <c r="O2930" s="42"/>
      <c r="T2930" s="44"/>
      <c r="U2930" s="41"/>
      <c r="X2930" s="140"/>
      <c r="Y2930" s="159"/>
    </row>
    <row r="2931" spans="6:25" s="43" customFormat="1" x14ac:dyDescent="0.25">
      <c r="F2931" s="41"/>
      <c r="G2931" s="41"/>
      <c r="H2931" s="40"/>
      <c r="I2931" s="41"/>
      <c r="J2931" s="41"/>
      <c r="L2931" s="42"/>
      <c r="N2931" s="42"/>
      <c r="O2931" s="42"/>
      <c r="T2931" s="44"/>
      <c r="U2931" s="41"/>
      <c r="X2931" s="140"/>
      <c r="Y2931" s="159"/>
    </row>
    <row r="2932" spans="6:25" s="43" customFormat="1" x14ac:dyDescent="0.25">
      <c r="F2932" s="41"/>
      <c r="G2932" s="41"/>
      <c r="H2932" s="40"/>
      <c r="I2932" s="41"/>
      <c r="J2932" s="41"/>
      <c r="L2932" s="42"/>
      <c r="N2932" s="42"/>
      <c r="O2932" s="42"/>
      <c r="T2932" s="44"/>
      <c r="U2932" s="41"/>
      <c r="X2932" s="140"/>
      <c r="Y2932" s="159"/>
    </row>
    <row r="2933" spans="6:25" s="43" customFormat="1" x14ac:dyDescent="0.25">
      <c r="F2933" s="41"/>
      <c r="G2933" s="41"/>
      <c r="H2933" s="40"/>
      <c r="I2933" s="41"/>
      <c r="J2933" s="41"/>
      <c r="L2933" s="42"/>
      <c r="N2933" s="42"/>
      <c r="O2933" s="42"/>
      <c r="T2933" s="44"/>
      <c r="U2933" s="41"/>
      <c r="X2933" s="140"/>
      <c r="Y2933" s="159"/>
    </row>
    <row r="2934" spans="6:25" s="43" customFormat="1" x14ac:dyDescent="0.25">
      <c r="F2934" s="41"/>
      <c r="G2934" s="41"/>
      <c r="H2934" s="40"/>
      <c r="I2934" s="41"/>
      <c r="J2934" s="41"/>
      <c r="L2934" s="42"/>
      <c r="N2934" s="42"/>
      <c r="O2934" s="42"/>
      <c r="T2934" s="44"/>
      <c r="U2934" s="41"/>
      <c r="X2934" s="140"/>
      <c r="Y2934" s="159"/>
    </row>
    <row r="2935" spans="6:25" s="43" customFormat="1" x14ac:dyDescent="0.25">
      <c r="F2935" s="41"/>
      <c r="G2935" s="41"/>
      <c r="H2935" s="40"/>
      <c r="I2935" s="41"/>
      <c r="J2935" s="41"/>
      <c r="L2935" s="42"/>
      <c r="N2935" s="42"/>
      <c r="O2935" s="42"/>
      <c r="T2935" s="44"/>
      <c r="U2935" s="41"/>
      <c r="X2935" s="140"/>
      <c r="Y2935" s="159"/>
    </row>
    <row r="2936" spans="6:25" s="43" customFormat="1" x14ac:dyDescent="0.25">
      <c r="F2936" s="41"/>
      <c r="G2936" s="41"/>
      <c r="H2936" s="40"/>
      <c r="I2936" s="41"/>
      <c r="J2936" s="41"/>
      <c r="L2936" s="42"/>
      <c r="N2936" s="42"/>
      <c r="O2936" s="42"/>
      <c r="T2936" s="44"/>
      <c r="U2936" s="41"/>
      <c r="X2936" s="140"/>
      <c r="Y2936" s="159"/>
    </row>
    <row r="2937" spans="6:25" s="43" customFormat="1" x14ac:dyDescent="0.25">
      <c r="F2937" s="41"/>
      <c r="G2937" s="41"/>
      <c r="H2937" s="40"/>
      <c r="I2937" s="41"/>
      <c r="J2937" s="41"/>
      <c r="L2937" s="42"/>
      <c r="N2937" s="42"/>
      <c r="O2937" s="42"/>
      <c r="T2937" s="44"/>
      <c r="U2937" s="41"/>
      <c r="X2937" s="140"/>
      <c r="Y2937" s="159"/>
    </row>
    <row r="2938" spans="6:25" s="43" customFormat="1" x14ac:dyDescent="0.25">
      <c r="F2938" s="41"/>
      <c r="G2938" s="41"/>
      <c r="H2938" s="40"/>
      <c r="I2938" s="41"/>
      <c r="J2938" s="41"/>
      <c r="L2938" s="42"/>
      <c r="N2938" s="42"/>
      <c r="O2938" s="42"/>
      <c r="T2938" s="44"/>
      <c r="U2938" s="41"/>
      <c r="X2938" s="140"/>
      <c r="Y2938" s="159"/>
    </row>
    <row r="2939" spans="6:25" s="43" customFormat="1" x14ac:dyDescent="0.25">
      <c r="F2939" s="41"/>
      <c r="G2939" s="41"/>
      <c r="H2939" s="40"/>
      <c r="I2939" s="41"/>
      <c r="J2939" s="41"/>
      <c r="L2939" s="42"/>
      <c r="N2939" s="42"/>
      <c r="O2939" s="42"/>
      <c r="T2939" s="44"/>
      <c r="U2939" s="41"/>
      <c r="X2939" s="140"/>
      <c r="Y2939" s="159"/>
    </row>
    <row r="2940" spans="6:25" s="43" customFormat="1" x14ac:dyDescent="0.25">
      <c r="F2940" s="41"/>
      <c r="G2940" s="41"/>
      <c r="H2940" s="40"/>
      <c r="I2940" s="41"/>
      <c r="J2940" s="41"/>
      <c r="L2940" s="42"/>
      <c r="N2940" s="42"/>
      <c r="O2940" s="42"/>
      <c r="T2940" s="44"/>
      <c r="U2940" s="41"/>
      <c r="X2940" s="140"/>
      <c r="Y2940" s="159"/>
    </row>
    <row r="2941" spans="6:25" s="43" customFormat="1" x14ac:dyDescent="0.25">
      <c r="F2941" s="41"/>
      <c r="G2941" s="41"/>
      <c r="H2941" s="40"/>
      <c r="I2941" s="41"/>
      <c r="J2941" s="41"/>
      <c r="L2941" s="42"/>
      <c r="N2941" s="42"/>
      <c r="O2941" s="42"/>
      <c r="T2941" s="44"/>
      <c r="U2941" s="41"/>
      <c r="X2941" s="140"/>
      <c r="Y2941" s="159"/>
    </row>
    <row r="2942" spans="6:25" s="43" customFormat="1" x14ac:dyDescent="0.25">
      <c r="F2942" s="41"/>
      <c r="G2942" s="41"/>
      <c r="H2942" s="40"/>
      <c r="I2942" s="41"/>
      <c r="J2942" s="41"/>
      <c r="L2942" s="42"/>
      <c r="N2942" s="42"/>
      <c r="O2942" s="42"/>
      <c r="T2942" s="44"/>
      <c r="U2942" s="41"/>
      <c r="X2942" s="140"/>
      <c r="Y2942" s="159"/>
    </row>
    <row r="2943" spans="6:25" s="43" customFormat="1" x14ac:dyDescent="0.25">
      <c r="F2943" s="41"/>
      <c r="G2943" s="41"/>
      <c r="H2943" s="40"/>
      <c r="I2943" s="41"/>
      <c r="J2943" s="41"/>
      <c r="L2943" s="42"/>
      <c r="N2943" s="42"/>
      <c r="O2943" s="42"/>
      <c r="T2943" s="44"/>
      <c r="U2943" s="41"/>
      <c r="X2943" s="140"/>
      <c r="Y2943" s="159"/>
    </row>
    <row r="2944" spans="6:25" s="43" customFormat="1" x14ac:dyDescent="0.25">
      <c r="F2944" s="41"/>
      <c r="G2944" s="41"/>
      <c r="H2944" s="40"/>
      <c r="I2944" s="41"/>
      <c r="J2944" s="41"/>
      <c r="L2944" s="42"/>
      <c r="N2944" s="42"/>
      <c r="O2944" s="42"/>
      <c r="T2944" s="44"/>
      <c r="U2944" s="41"/>
      <c r="X2944" s="140"/>
      <c r="Y2944" s="159"/>
    </row>
    <row r="2945" spans="6:25" s="43" customFormat="1" x14ac:dyDescent="0.25">
      <c r="F2945" s="41"/>
      <c r="G2945" s="41"/>
      <c r="H2945" s="40"/>
      <c r="I2945" s="41"/>
      <c r="J2945" s="41"/>
      <c r="L2945" s="42"/>
      <c r="N2945" s="42"/>
      <c r="O2945" s="42"/>
      <c r="T2945" s="44"/>
      <c r="U2945" s="41"/>
      <c r="X2945" s="140"/>
      <c r="Y2945" s="159"/>
    </row>
    <row r="2946" spans="6:25" s="43" customFormat="1" x14ac:dyDescent="0.25">
      <c r="F2946" s="41"/>
      <c r="G2946" s="41"/>
      <c r="H2946" s="40"/>
      <c r="I2946" s="41"/>
      <c r="J2946" s="41"/>
      <c r="L2946" s="42"/>
      <c r="N2946" s="42"/>
      <c r="O2946" s="42"/>
      <c r="T2946" s="44"/>
      <c r="U2946" s="41"/>
      <c r="X2946" s="140"/>
      <c r="Y2946" s="159"/>
    </row>
    <row r="2947" spans="6:25" s="43" customFormat="1" x14ac:dyDescent="0.25">
      <c r="F2947" s="41"/>
      <c r="G2947" s="41"/>
      <c r="H2947" s="40"/>
      <c r="I2947" s="41"/>
      <c r="J2947" s="41"/>
      <c r="L2947" s="42"/>
      <c r="N2947" s="42"/>
      <c r="O2947" s="42"/>
      <c r="T2947" s="44"/>
      <c r="U2947" s="41"/>
      <c r="X2947" s="140"/>
      <c r="Y2947" s="159"/>
    </row>
    <row r="2948" spans="6:25" s="43" customFormat="1" x14ac:dyDescent="0.25">
      <c r="F2948" s="41"/>
      <c r="G2948" s="41"/>
      <c r="H2948" s="40"/>
      <c r="I2948" s="41"/>
      <c r="J2948" s="41"/>
      <c r="L2948" s="42"/>
      <c r="N2948" s="42"/>
      <c r="O2948" s="42"/>
      <c r="T2948" s="44"/>
      <c r="U2948" s="41"/>
      <c r="X2948" s="140"/>
      <c r="Y2948" s="159"/>
    </row>
    <row r="2949" spans="6:25" s="43" customFormat="1" x14ac:dyDescent="0.25">
      <c r="F2949" s="41"/>
      <c r="G2949" s="41"/>
      <c r="H2949" s="40"/>
      <c r="I2949" s="41"/>
      <c r="J2949" s="41"/>
      <c r="L2949" s="42"/>
      <c r="N2949" s="42"/>
      <c r="O2949" s="42"/>
      <c r="T2949" s="44"/>
      <c r="U2949" s="41"/>
      <c r="X2949" s="140"/>
      <c r="Y2949" s="159"/>
    </row>
    <row r="2950" spans="6:25" s="43" customFormat="1" x14ac:dyDescent="0.25">
      <c r="F2950" s="41"/>
      <c r="G2950" s="41"/>
      <c r="H2950" s="40"/>
      <c r="I2950" s="41"/>
      <c r="J2950" s="41"/>
      <c r="L2950" s="42"/>
      <c r="N2950" s="42"/>
      <c r="O2950" s="42"/>
      <c r="T2950" s="44"/>
      <c r="U2950" s="41"/>
      <c r="X2950" s="140"/>
      <c r="Y2950" s="159"/>
    </row>
    <row r="2951" spans="6:25" s="43" customFormat="1" x14ac:dyDescent="0.25">
      <c r="F2951" s="41"/>
      <c r="G2951" s="41"/>
      <c r="H2951" s="40"/>
      <c r="I2951" s="41"/>
      <c r="J2951" s="41"/>
      <c r="L2951" s="42"/>
      <c r="N2951" s="42"/>
      <c r="O2951" s="42"/>
      <c r="T2951" s="44"/>
      <c r="U2951" s="41"/>
      <c r="X2951" s="140"/>
      <c r="Y2951" s="159"/>
    </row>
    <row r="2952" spans="6:25" s="43" customFormat="1" x14ac:dyDescent="0.25">
      <c r="F2952" s="41"/>
      <c r="G2952" s="41"/>
      <c r="H2952" s="40"/>
      <c r="I2952" s="41"/>
      <c r="J2952" s="41"/>
      <c r="L2952" s="42"/>
      <c r="N2952" s="42"/>
      <c r="O2952" s="42"/>
      <c r="T2952" s="44"/>
      <c r="U2952" s="41"/>
      <c r="X2952" s="140"/>
      <c r="Y2952" s="159"/>
    </row>
    <row r="2953" spans="6:25" s="43" customFormat="1" x14ac:dyDescent="0.25">
      <c r="F2953" s="41"/>
      <c r="G2953" s="41"/>
      <c r="H2953" s="40"/>
      <c r="I2953" s="41"/>
      <c r="J2953" s="41"/>
      <c r="L2953" s="42"/>
      <c r="N2953" s="42"/>
      <c r="O2953" s="42"/>
      <c r="T2953" s="44"/>
      <c r="U2953" s="41"/>
      <c r="X2953" s="140"/>
      <c r="Y2953" s="159"/>
    </row>
    <row r="2954" spans="6:25" s="43" customFormat="1" x14ac:dyDescent="0.25">
      <c r="F2954" s="41"/>
      <c r="G2954" s="41"/>
      <c r="H2954" s="40"/>
      <c r="I2954" s="41"/>
      <c r="J2954" s="41"/>
      <c r="L2954" s="42"/>
      <c r="N2954" s="42"/>
      <c r="O2954" s="42"/>
      <c r="T2954" s="44"/>
      <c r="U2954" s="41"/>
      <c r="X2954" s="140"/>
      <c r="Y2954" s="159"/>
    </row>
    <row r="2955" spans="6:25" s="43" customFormat="1" x14ac:dyDescent="0.25">
      <c r="F2955" s="41"/>
      <c r="G2955" s="41"/>
      <c r="H2955" s="40"/>
      <c r="I2955" s="41"/>
      <c r="J2955" s="41"/>
      <c r="L2955" s="42"/>
      <c r="N2955" s="42"/>
      <c r="O2955" s="42"/>
      <c r="T2955" s="44"/>
      <c r="U2955" s="41"/>
      <c r="X2955" s="140"/>
      <c r="Y2955" s="159"/>
    </row>
    <row r="2956" spans="6:25" s="43" customFormat="1" x14ac:dyDescent="0.25">
      <c r="F2956" s="41"/>
      <c r="G2956" s="41"/>
      <c r="H2956" s="40"/>
      <c r="I2956" s="41"/>
      <c r="J2956" s="41"/>
      <c r="L2956" s="42"/>
      <c r="N2956" s="42"/>
      <c r="O2956" s="42"/>
      <c r="T2956" s="44"/>
      <c r="U2956" s="41"/>
      <c r="X2956" s="140"/>
      <c r="Y2956" s="159"/>
    </row>
    <row r="2957" spans="6:25" s="43" customFormat="1" x14ac:dyDescent="0.25">
      <c r="F2957" s="41"/>
      <c r="G2957" s="41"/>
      <c r="H2957" s="40"/>
      <c r="I2957" s="41"/>
      <c r="J2957" s="41"/>
      <c r="L2957" s="42"/>
      <c r="N2957" s="42"/>
      <c r="O2957" s="42"/>
      <c r="T2957" s="44"/>
      <c r="U2957" s="41"/>
      <c r="X2957" s="140"/>
      <c r="Y2957" s="159"/>
    </row>
    <row r="2958" spans="6:25" s="43" customFormat="1" x14ac:dyDescent="0.25">
      <c r="F2958" s="41"/>
      <c r="G2958" s="41"/>
      <c r="H2958" s="40"/>
      <c r="I2958" s="41"/>
      <c r="J2958" s="41"/>
      <c r="L2958" s="42"/>
      <c r="N2958" s="42"/>
      <c r="O2958" s="42"/>
      <c r="T2958" s="44"/>
      <c r="U2958" s="41"/>
      <c r="X2958" s="140"/>
      <c r="Y2958" s="159"/>
    </row>
    <row r="2959" spans="6:25" s="43" customFormat="1" x14ac:dyDescent="0.25">
      <c r="F2959" s="41"/>
      <c r="G2959" s="41"/>
      <c r="H2959" s="40"/>
      <c r="I2959" s="41"/>
      <c r="J2959" s="41"/>
      <c r="L2959" s="42"/>
      <c r="N2959" s="42"/>
      <c r="O2959" s="42"/>
      <c r="T2959" s="44"/>
      <c r="U2959" s="41"/>
      <c r="X2959" s="140"/>
      <c r="Y2959" s="159"/>
    </row>
    <row r="2960" spans="6:25" s="43" customFormat="1" x14ac:dyDescent="0.25">
      <c r="F2960" s="41"/>
      <c r="G2960" s="41"/>
      <c r="H2960" s="40"/>
      <c r="I2960" s="41"/>
      <c r="J2960" s="41"/>
      <c r="L2960" s="42"/>
      <c r="N2960" s="42"/>
      <c r="O2960" s="42"/>
      <c r="T2960" s="44"/>
      <c r="U2960" s="41"/>
      <c r="X2960" s="140"/>
      <c r="Y2960" s="159"/>
    </row>
    <row r="2961" spans="6:25" s="43" customFormat="1" x14ac:dyDescent="0.25">
      <c r="F2961" s="41"/>
      <c r="G2961" s="41"/>
      <c r="H2961" s="40"/>
      <c r="I2961" s="41"/>
      <c r="J2961" s="41"/>
      <c r="L2961" s="42"/>
      <c r="N2961" s="42"/>
      <c r="O2961" s="42"/>
      <c r="T2961" s="44"/>
      <c r="U2961" s="41"/>
      <c r="X2961" s="140"/>
      <c r="Y2961" s="159"/>
    </row>
    <row r="2962" spans="6:25" s="43" customFormat="1" x14ac:dyDescent="0.25">
      <c r="F2962" s="41"/>
      <c r="G2962" s="41"/>
      <c r="H2962" s="40"/>
      <c r="I2962" s="41"/>
      <c r="J2962" s="41"/>
      <c r="L2962" s="42"/>
      <c r="N2962" s="42"/>
      <c r="O2962" s="42"/>
      <c r="T2962" s="44"/>
      <c r="U2962" s="41"/>
      <c r="X2962" s="140"/>
      <c r="Y2962" s="159"/>
    </row>
    <row r="2963" spans="6:25" s="43" customFormat="1" x14ac:dyDescent="0.25">
      <c r="F2963" s="41"/>
      <c r="G2963" s="41"/>
      <c r="H2963" s="40"/>
      <c r="I2963" s="41"/>
      <c r="J2963" s="41"/>
      <c r="L2963" s="42"/>
      <c r="N2963" s="42"/>
      <c r="O2963" s="42"/>
      <c r="T2963" s="44"/>
      <c r="U2963" s="41"/>
      <c r="X2963" s="140"/>
      <c r="Y2963" s="159"/>
    </row>
    <row r="2964" spans="6:25" s="43" customFormat="1" x14ac:dyDescent="0.25">
      <c r="F2964" s="41"/>
      <c r="G2964" s="41"/>
      <c r="H2964" s="40"/>
      <c r="I2964" s="41"/>
      <c r="J2964" s="41"/>
      <c r="L2964" s="42"/>
      <c r="N2964" s="42"/>
      <c r="O2964" s="42"/>
      <c r="T2964" s="44"/>
      <c r="U2964" s="41"/>
      <c r="X2964" s="140"/>
      <c r="Y2964" s="159"/>
    </row>
    <row r="2965" spans="6:25" s="43" customFormat="1" x14ac:dyDescent="0.25">
      <c r="F2965" s="41"/>
      <c r="G2965" s="41"/>
      <c r="H2965" s="40"/>
      <c r="I2965" s="41"/>
      <c r="J2965" s="41"/>
      <c r="L2965" s="42"/>
      <c r="N2965" s="42"/>
      <c r="O2965" s="42"/>
      <c r="T2965" s="44"/>
      <c r="U2965" s="41"/>
      <c r="X2965" s="140"/>
      <c r="Y2965" s="159"/>
    </row>
    <row r="2966" spans="6:25" s="43" customFormat="1" x14ac:dyDescent="0.25">
      <c r="F2966" s="41"/>
      <c r="G2966" s="41"/>
      <c r="H2966" s="40"/>
      <c r="I2966" s="41"/>
      <c r="J2966" s="41"/>
      <c r="L2966" s="42"/>
      <c r="N2966" s="42"/>
      <c r="O2966" s="42"/>
      <c r="T2966" s="44"/>
      <c r="U2966" s="41"/>
      <c r="X2966" s="140"/>
      <c r="Y2966" s="159"/>
    </row>
    <row r="2967" spans="6:25" s="43" customFormat="1" x14ac:dyDescent="0.25">
      <c r="F2967" s="41"/>
      <c r="G2967" s="41"/>
      <c r="H2967" s="40"/>
      <c r="I2967" s="41"/>
      <c r="J2967" s="41"/>
      <c r="L2967" s="42"/>
      <c r="N2967" s="42"/>
      <c r="O2967" s="42"/>
      <c r="T2967" s="44"/>
      <c r="U2967" s="41"/>
      <c r="X2967" s="140"/>
      <c r="Y2967" s="159"/>
    </row>
    <row r="2968" spans="6:25" s="43" customFormat="1" x14ac:dyDescent="0.25">
      <c r="F2968" s="41"/>
      <c r="G2968" s="41"/>
      <c r="H2968" s="40"/>
      <c r="I2968" s="41"/>
      <c r="J2968" s="41"/>
      <c r="L2968" s="42"/>
      <c r="N2968" s="42"/>
      <c r="O2968" s="42"/>
      <c r="T2968" s="44"/>
      <c r="U2968" s="41"/>
      <c r="X2968" s="140"/>
      <c r="Y2968" s="159"/>
    </row>
    <row r="2969" spans="6:25" s="43" customFormat="1" x14ac:dyDescent="0.25">
      <c r="F2969" s="41"/>
      <c r="G2969" s="41"/>
      <c r="H2969" s="40"/>
      <c r="I2969" s="41"/>
      <c r="J2969" s="41"/>
      <c r="L2969" s="42"/>
      <c r="N2969" s="42"/>
      <c r="O2969" s="42"/>
      <c r="T2969" s="44"/>
      <c r="U2969" s="41"/>
      <c r="X2969" s="140"/>
      <c r="Y2969" s="159"/>
    </row>
    <row r="2970" spans="6:25" s="43" customFormat="1" x14ac:dyDescent="0.25">
      <c r="F2970" s="41"/>
      <c r="G2970" s="41"/>
      <c r="H2970" s="40"/>
      <c r="I2970" s="41"/>
      <c r="J2970" s="41"/>
      <c r="L2970" s="42"/>
      <c r="N2970" s="42"/>
      <c r="O2970" s="42"/>
      <c r="T2970" s="44"/>
      <c r="U2970" s="41"/>
      <c r="X2970" s="140"/>
      <c r="Y2970" s="159"/>
    </row>
    <row r="2971" spans="6:25" s="43" customFormat="1" x14ac:dyDescent="0.25">
      <c r="F2971" s="41"/>
      <c r="G2971" s="41"/>
      <c r="H2971" s="40"/>
      <c r="I2971" s="41"/>
      <c r="J2971" s="41"/>
      <c r="L2971" s="42"/>
      <c r="N2971" s="42"/>
      <c r="O2971" s="42"/>
      <c r="T2971" s="44"/>
      <c r="U2971" s="41"/>
      <c r="X2971" s="140"/>
      <c r="Y2971" s="159"/>
    </row>
    <row r="2972" spans="6:25" s="43" customFormat="1" x14ac:dyDescent="0.25">
      <c r="F2972" s="41"/>
      <c r="G2972" s="41"/>
      <c r="H2972" s="40"/>
      <c r="I2972" s="41"/>
      <c r="J2972" s="41"/>
      <c r="L2972" s="42"/>
      <c r="N2972" s="42"/>
      <c r="O2972" s="42"/>
      <c r="T2972" s="44"/>
      <c r="U2972" s="41"/>
      <c r="X2972" s="140"/>
      <c r="Y2972" s="159"/>
    </row>
    <row r="2973" spans="6:25" s="43" customFormat="1" x14ac:dyDescent="0.25">
      <c r="F2973" s="41"/>
      <c r="G2973" s="41"/>
      <c r="H2973" s="40"/>
      <c r="I2973" s="41"/>
      <c r="J2973" s="41"/>
      <c r="L2973" s="42"/>
      <c r="N2973" s="42"/>
      <c r="O2973" s="42"/>
      <c r="T2973" s="44"/>
      <c r="U2973" s="41"/>
      <c r="X2973" s="140"/>
      <c r="Y2973" s="159"/>
    </row>
    <row r="2974" spans="6:25" s="43" customFormat="1" x14ac:dyDescent="0.25">
      <c r="F2974" s="41"/>
      <c r="G2974" s="41"/>
      <c r="H2974" s="40"/>
      <c r="I2974" s="41"/>
      <c r="J2974" s="41"/>
      <c r="L2974" s="42"/>
      <c r="N2974" s="42"/>
      <c r="O2974" s="42"/>
      <c r="T2974" s="44"/>
      <c r="U2974" s="41"/>
      <c r="X2974" s="140"/>
      <c r="Y2974" s="159"/>
    </row>
    <row r="2975" spans="6:25" s="43" customFormat="1" x14ac:dyDescent="0.25">
      <c r="F2975" s="41"/>
      <c r="G2975" s="41"/>
      <c r="H2975" s="40"/>
      <c r="I2975" s="41"/>
      <c r="J2975" s="41"/>
      <c r="L2975" s="42"/>
      <c r="N2975" s="42"/>
      <c r="O2975" s="42"/>
      <c r="T2975" s="44"/>
      <c r="U2975" s="41"/>
      <c r="X2975" s="140"/>
      <c r="Y2975" s="159"/>
    </row>
    <row r="2976" spans="6:25" s="43" customFormat="1" x14ac:dyDescent="0.25">
      <c r="F2976" s="41"/>
      <c r="G2976" s="41"/>
      <c r="H2976" s="40"/>
      <c r="I2976" s="41"/>
      <c r="J2976" s="41"/>
      <c r="L2976" s="42"/>
      <c r="N2976" s="42"/>
      <c r="O2976" s="42"/>
      <c r="T2976" s="44"/>
      <c r="U2976" s="41"/>
      <c r="X2976" s="140"/>
      <c r="Y2976" s="159"/>
    </row>
    <row r="2977" spans="6:25" s="43" customFormat="1" x14ac:dyDescent="0.25">
      <c r="F2977" s="41"/>
      <c r="G2977" s="41"/>
      <c r="H2977" s="40"/>
      <c r="I2977" s="41"/>
      <c r="J2977" s="41"/>
      <c r="L2977" s="42"/>
      <c r="N2977" s="42"/>
      <c r="O2977" s="42"/>
      <c r="T2977" s="44"/>
      <c r="U2977" s="41"/>
      <c r="X2977" s="140"/>
      <c r="Y2977" s="159"/>
    </row>
    <row r="2978" spans="6:25" s="43" customFormat="1" x14ac:dyDescent="0.25">
      <c r="F2978" s="41"/>
      <c r="G2978" s="41"/>
      <c r="H2978" s="40"/>
      <c r="I2978" s="41"/>
      <c r="J2978" s="41"/>
      <c r="L2978" s="42"/>
      <c r="N2978" s="42"/>
      <c r="O2978" s="42"/>
      <c r="T2978" s="44"/>
      <c r="U2978" s="41"/>
      <c r="X2978" s="140"/>
      <c r="Y2978" s="159"/>
    </row>
    <row r="2979" spans="6:25" s="43" customFormat="1" x14ac:dyDescent="0.25">
      <c r="F2979" s="41"/>
      <c r="G2979" s="41"/>
      <c r="H2979" s="40"/>
      <c r="I2979" s="41"/>
      <c r="J2979" s="41"/>
      <c r="L2979" s="42"/>
      <c r="N2979" s="42"/>
      <c r="O2979" s="42"/>
      <c r="T2979" s="44"/>
      <c r="U2979" s="41"/>
      <c r="X2979" s="140"/>
      <c r="Y2979" s="159"/>
    </row>
    <row r="2980" spans="6:25" s="43" customFormat="1" x14ac:dyDescent="0.25">
      <c r="F2980" s="41"/>
      <c r="G2980" s="41"/>
      <c r="H2980" s="40"/>
      <c r="I2980" s="41"/>
      <c r="J2980" s="41"/>
      <c r="L2980" s="42"/>
      <c r="N2980" s="42"/>
      <c r="O2980" s="42"/>
      <c r="T2980" s="44"/>
      <c r="U2980" s="41"/>
      <c r="X2980" s="140"/>
      <c r="Y2980" s="159"/>
    </row>
    <row r="2981" spans="6:25" s="43" customFormat="1" x14ac:dyDescent="0.25">
      <c r="F2981" s="41"/>
      <c r="G2981" s="41"/>
      <c r="H2981" s="40"/>
      <c r="I2981" s="41"/>
      <c r="J2981" s="41"/>
      <c r="L2981" s="42"/>
      <c r="N2981" s="42"/>
      <c r="O2981" s="42"/>
      <c r="T2981" s="44"/>
      <c r="U2981" s="41"/>
      <c r="X2981" s="140"/>
      <c r="Y2981" s="159"/>
    </row>
    <row r="2982" spans="6:25" s="43" customFormat="1" x14ac:dyDescent="0.25">
      <c r="F2982" s="41"/>
      <c r="G2982" s="41"/>
      <c r="H2982" s="40"/>
      <c r="I2982" s="41"/>
      <c r="J2982" s="41"/>
      <c r="L2982" s="42"/>
      <c r="N2982" s="42"/>
      <c r="O2982" s="42"/>
      <c r="T2982" s="44"/>
      <c r="U2982" s="41"/>
      <c r="X2982" s="140"/>
      <c r="Y2982" s="159"/>
    </row>
    <row r="2983" spans="6:25" s="43" customFormat="1" x14ac:dyDescent="0.25">
      <c r="F2983" s="41"/>
      <c r="G2983" s="41"/>
      <c r="H2983" s="40"/>
      <c r="I2983" s="41"/>
      <c r="J2983" s="41"/>
      <c r="L2983" s="42"/>
      <c r="N2983" s="42"/>
      <c r="O2983" s="42"/>
      <c r="T2983" s="44"/>
      <c r="U2983" s="41"/>
      <c r="X2983" s="140"/>
      <c r="Y2983" s="159"/>
    </row>
    <row r="2984" spans="6:25" s="43" customFormat="1" x14ac:dyDescent="0.25">
      <c r="F2984" s="41"/>
      <c r="G2984" s="41"/>
      <c r="H2984" s="40"/>
      <c r="I2984" s="41"/>
      <c r="J2984" s="41"/>
      <c r="L2984" s="42"/>
      <c r="N2984" s="42"/>
      <c r="O2984" s="42"/>
      <c r="T2984" s="44"/>
      <c r="U2984" s="41"/>
      <c r="X2984" s="140"/>
      <c r="Y2984" s="159"/>
    </row>
    <row r="2985" spans="6:25" s="43" customFormat="1" x14ac:dyDescent="0.25">
      <c r="F2985" s="41"/>
      <c r="G2985" s="41"/>
      <c r="H2985" s="40"/>
      <c r="I2985" s="41"/>
      <c r="J2985" s="41"/>
      <c r="L2985" s="42"/>
      <c r="N2985" s="42"/>
      <c r="O2985" s="42"/>
      <c r="T2985" s="44"/>
      <c r="U2985" s="41"/>
      <c r="X2985" s="140"/>
      <c r="Y2985" s="159"/>
    </row>
    <row r="2986" spans="6:25" s="43" customFormat="1" x14ac:dyDescent="0.25">
      <c r="F2986" s="41"/>
      <c r="G2986" s="41"/>
      <c r="H2986" s="40"/>
      <c r="I2986" s="41"/>
      <c r="J2986" s="41"/>
      <c r="L2986" s="42"/>
      <c r="N2986" s="42"/>
      <c r="O2986" s="42"/>
      <c r="T2986" s="44"/>
      <c r="U2986" s="41"/>
      <c r="X2986" s="140"/>
      <c r="Y2986" s="159"/>
    </row>
    <row r="2987" spans="6:25" s="43" customFormat="1" x14ac:dyDescent="0.25">
      <c r="F2987" s="41"/>
      <c r="G2987" s="41"/>
      <c r="H2987" s="40"/>
      <c r="I2987" s="41"/>
      <c r="J2987" s="41"/>
      <c r="L2987" s="42"/>
      <c r="N2987" s="42"/>
      <c r="O2987" s="42"/>
      <c r="T2987" s="44"/>
      <c r="U2987" s="41"/>
      <c r="X2987" s="140"/>
      <c r="Y2987" s="159"/>
    </row>
    <row r="2988" spans="6:25" s="43" customFormat="1" x14ac:dyDescent="0.25">
      <c r="F2988" s="41"/>
      <c r="G2988" s="41"/>
      <c r="H2988" s="40"/>
      <c r="I2988" s="41"/>
      <c r="J2988" s="41"/>
      <c r="L2988" s="42"/>
      <c r="N2988" s="42"/>
      <c r="O2988" s="42"/>
      <c r="T2988" s="44"/>
      <c r="U2988" s="41"/>
      <c r="X2988" s="140"/>
      <c r="Y2988" s="159"/>
    </row>
    <row r="2989" spans="6:25" s="43" customFormat="1" x14ac:dyDescent="0.25">
      <c r="F2989" s="41"/>
      <c r="G2989" s="41"/>
      <c r="H2989" s="40"/>
      <c r="I2989" s="41"/>
      <c r="J2989" s="41"/>
      <c r="L2989" s="42"/>
      <c r="N2989" s="42"/>
      <c r="O2989" s="42"/>
      <c r="T2989" s="44"/>
      <c r="U2989" s="41"/>
      <c r="X2989" s="140"/>
      <c r="Y2989" s="159"/>
    </row>
    <row r="2990" spans="6:25" s="43" customFormat="1" x14ac:dyDescent="0.25">
      <c r="F2990" s="41"/>
      <c r="G2990" s="41"/>
      <c r="H2990" s="40"/>
      <c r="I2990" s="41"/>
      <c r="J2990" s="41"/>
      <c r="L2990" s="42"/>
      <c r="N2990" s="42"/>
      <c r="O2990" s="42"/>
      <c r="T2990" s="44"/>
      <c r="U2990" s="41"/>
      <c r="X2990" s="140"/>
      <c r="Y2990" s="159"/>
    </row>
    <row r="2991" spans="6:25" s="43" customFormat="1" x14ac:dyDescent="0.25">
      <c r="F2991" s="41"/>
      <c r="G2991" s="41"/>
      <c r="H2991" s="40"/>
      <c r="I2991" s="41"/>
      <c r="J2991" s="41"/>
      <c r="L2991" s="42"/>
      <c r="N2991" s="42"/>
      <c r="O2991" s="42"/>
      <c r="T2991" s="44"/>
      <c r="U2991" s="41"/>
      <c r="X2991" s="140"/>
      <c r="Y2991" s="159"/>
    </row>
    <row r="2992" spans="6:25" s="43" customFormat="1" x14ac:dyDescent="0.25">
      <c r="F2992" s="41"/>
      <c r="G2992" s="41"/>
      <c r="H2992" s="40"/>
      <c r="I2992" s="41"/>
      <c r="J2992" s="41"/>
      <c r="L2992" s="42"/>
      <c r="N2992" s="42"/>
      <c r="O2992" s="42"/>
      <c r="T2992" s="44"/>
      <c r="U2992" s="41"/>
      <c r="X2992" s="140"/>
      <c r="Y2992" s="159"/>
    </row>
    <row r="2993" spans="6:25" s="43" customFormat="1" x14ac:dyDescent="0.25">
      <c r="F2993" s="41"/>
      <c r="G2993" s="41"/>
      <c r="H2993" s="40"/>
      <c r="I2993" s="41"/>
      <c r="J2993" s="41"/>
      <c r="L2993" s="42"/>
      <c r="N2993" s="42"/>
      <c r="O2993" s="42"/>
      <c r="T2993" s="44"/>
      <c r="U2993" s="41"/>
      <c r="X2993" s="140"/>
      <c r="Y2993" s="159"/>
    </row>
    <row r="2994" spans="6:25" s="43" customFormat="1" x14ac:dyDescent="0.25">
      <c r="F2994" s="41"/>
      <c r="G2994" s="41"/>
      <c r="H2994" s="40"/>
      <c r="I2994" s="41"/>
      <c r="J2994" s="41"/>
      <c r="L2994" s="42"/>
      <c r="N2994" s="42"/>
      <c r="O2994" s="42"/>
      <c r="T2994" s="44"/>
      <c r="U2994" s="41"/>
      <c r="X2994" s="140"/>
      <c r="Y2994" s="159"/>
    </row>
    <row r="2995" spans="6:25" s="43" customFormat="1" x14ac:dyDescent="0.25">
      <c r="F2995" s="41"/>
      <c r="G2995" s="41"/>
      <c r="H2995" s="40"/>
      <c r="I2995" s="41"/>
      <c r="J2995" s="41"/>
      <c r="L2995" s="42"/>
      <c r="N2995" s="42"/>
      <c r="O2995" s="42"/>
      <c r="T2995" s="44"/>
      <c r="U2995" s="41"/>
      <c r="X2995" s="140"/>
      <c r="Y2995" s="159"/>
    </row>
    <row r="2996" spans="6:25" s="43" customFormat="1" x14ac:dyDescent="0.25">
      <c r="F2996" s="41"/>
      <c r="G2996" s="41"/>
      <c r="H2996" s="40"/>
      <c r="I2996" s="41"/>
      <c r="J2996" s="41"/>
      <c r="L2996" s="42"/>
      <c r="N2996" s="42"/>
      <c r="O2996" s="42"/>
      <c r="T2996" s="44"/>
      <c r="U2996" s="41"/>
      <c r="X2996" s="140"/>
      <c r="Y2996" s="159"/>
    </row>
    <row r="2997" spans="6:25" s="43" customFormat="1" x14ac:dyDescent="0.25">
      <c r="F2997" s="41"/>
      <c r="G2997" s="41"/>
      <c r="H2997" s="40"/>
      <c r="I2997" s="41"/>
      <c r="J2997" s="41"/>
      <c r="L2997" s="42"/>
      <c r="N2997" s="42"/>
      <c r="O2997" s="42"/>
      <c r="T2997" s="44"/>
      <c r="U2997" s="41"/>
      <c r="X2997" s="140"/>
      <c r="Y2997" s="159"/>
    </row>
    <row r="2998" spans="6:25" s="43" customFormat="1" x14ac:dyDescent="0.25">
      <c r="F2998" s="41"/>
      <c r="G2998" s="41"/>
      <c r="H2998" s="40"/>
      <c r="I2998" s="41"/>
      <c r="J2998" s="41"/>
      <c r="L2998" s="42"/>
      <c r="N2998" s="42"/>
      <c r="O2998" s="42"/>
      <c r="T2998" s="44"/>
      <c r="U2998" s="41"/>
      <c r="X2998" s="140"/>
      <c r="Y2998" s="159"/>
    </row>
    <row r="2999" spans="6:25" s="43" customFormat="1" x14ac:dyDescent="0.25">
      <c r="F2999" s="41"/>
      <c r="G2999" s="41"/>
      <c r="H2999" s="40"/>
      <c r="I2999" s="41"/>
      <c r="J2999" s="41"/>
      <c r="L2999" s="42"/>
      <c r="N2999" s="42"/>
      <c r="O2999" s="42"/>
      <c r="T2999" s="44"/>
      <c r="U2999" s="41"/>
      <c r="X2999" s="140"/>
      <c r="Y2999" s="159"/>
    </row>
    <row r="3000" spans="6:25" s="43" customFormat="1" x14ac:dyDescent="0.25">
      <c r="F3000" s="41"/>
      <c r="G3000" s="41"/>
      <c r="H3000" s="40"/>
      <c r="I3000" s="41"/>
      <c r="J3000" s="41"/>
      <c r="L3000" s="42"/>
      <c r="N3000" s="42"/>
      <c r="O3000" s="42"/>
      <c r="T3000" s="44"/>
      <c r="U3000" s="41"/>
      <c r="X3000" s="140"/>
      <c r="Y3000" s="159"/>
    </row>
    <row r="3001" spans="6:25" s="43" customFormat="1" x14ac:dyDescent="0.25">
      <c r="F3001" s="41"/>
      <c r="G3001" s="41"/>
      <c r="H3001" s="40"/>
      <c r="I3001" s="41"/>
      <c r="J3001" s="41"/>
      <c r="L3001" s="42"/>
      <c r="N3001" s="42"/>
      <c r="O3001" s="42"/>
      <c r="T3001" s="44"/>
      <c r="U3001" s="41"/>
      <c r="X3001" s="140"/>
      <c r="Y3001" s="159"/>
    </row>
    <row r="3002" spans="6:25" s="43" customFormat="1" x14ac:dyDescent="0.25">
      <c r="F3002" s="41"/>
      <c r="G3002" s="41"/>
      <c r="H3002" s="40"/>
      <c r="I3002" s="41"/>
      <c r="J3002" s="41"/>
      <c r="L3002" s="42"/>
      <c r="N3002" s="42"/>
      <c r="O3002" s="42"/>
      <c r="T3002" s="44"/>
      <c r="U3002" s="41"/>
      <c r="X3002" s="140"/>
      <c r="Y3002" s="159"/>
    </row>
    <row r="3003" spans="6:25" s="43" customFormat="1" x14ac:dyDescent="0.25">
      <c r="F3003" s="41"/>
      <c r="G3003" s="41"/>
      <c r="H3003" s="40"/>
      <c r="I3003" s="41"/>
      <c r="J3003" s="41"/>
      <c r="L3003" s="42"/>
      <c r="N3003" s="42"/>
      <c r="O3003" s="42"/>
      <c r="T3003" s="44"/>
      <c r="U3003" s="41"/>
      <c r="X3003" s="140"/>
      <c r="Y3003" s="159"/>
    </row>
    <row r="3004" spans="6:25" s="43" customFormat="1" x14ac:dyDescent="0.25">
      <c r="F3004" s="41"/>
      <c r="G3004" s="41"/>
      <c r="H3004" s="40"/>
      <c r="I3004" s="41"/>
      <c r="J3004" s="41"/>
      <c r="L3004" s="42"/>
      <c r="N3004" s="42"/>
      <c r="O3004" s="42"/>
      <c r="T3004" s="44"/>
      <c r="U3004" s="41"/>
      <c r="X3004" s="140"/>
      <c r="Y3004" s="159"/>
    </row>
    <row r="3005" spans="6:25" s="43" customFormat="1" x14ac:dyDescent="0.25">
      <c r="F3005" s="41"/>
      <c r="G3005" s="41"/>
      <c r="H3005" s="40"/>
      <c r="I3005" s="41"/>
      <c r="J3005" s="41"/>
      <c r="L3005" s="42"/>
      <c r="N3005" s="42"/>
      <c r="O3005" s="42"/>
      <c r="T3005" s="44"/>
      <c r="U3005" s="41"/>
      <c r="X3005" s="140"/>
      <c r="Y3005" s="159"/>
    </row>
    <row r="3006" spans="6:25" s="43" customFormat="1" x14ac:dyDescent="0.25">
      <c r="F3006" s="41"/>
      <c r="G3006" s="41"/>
      <c r="H3006" s="40"/>
      <c r="I3006" s="41"/>
      <c r="J3006" s="41"/>
      <c r="L3006" s="42"/>
      <c r="N3006" s="42"/>
      <c r="O3006" s="42"/>
      <c r="T3006" s="44"/>
      <c r="U3006" s="41"/>
      <c r="X3006" s="140"/>
      <c r="Y3006" s="159"/>
    </row>
    <row r="3007" spans="6:25" s="43" customFormat="1" x14ac:dyDescent="0.25">
      <c r="F3007" s="41"/>
      <c r="G3007" s="41"/>
      <c r="H3007" s="40"/>
      <c r="I3007" s="41"/>
      <c r="J3007" s="41"/>
      <c r="L3007" s="42"/>
      <c r="N3007" s="42"/>
      <c r="O3007" s="42"/>
      <c r="T3007" s="44"/>
      <c r="U3007" s="41"/>
      <c r="X3007" s="140"/>
      <c r="Y3007" s="159"/>
    </row>
    <row r="3008" spans="6:25" s="43" customFormat="1" x14ac:dyDescent="0.25">
      <c r="F3008" s="41"/>
      <c r="G3008" s="41"/>
      <c r="H3008" s="40"/>
      <c r="I3008" s="41"/>
      <c r="J3008" s="41"/>
      <c r="L3008" s="42"/>
      <c r="N3008" s="42"/>
      <c r="O3008" s="42"/>
      <c r="T3008" s="44"/>
      <c r="U3008" s="41"/>
      <c r="X3008" s="140"/>
      <c r="Y3008" s="159"/>
    </row>
    <row r="3009" spans="6:25" s="43" customFormat="1" x14ac:dyDescent="0.25">
      <c r="F3009" s="41"/>
      <c r="G3009" s="41"/>
      <c r="H3009" s="40"/>
      <c r="I3009" s="41"/>
      <c r="J3009" s="41"/>
      <c r="L3009" s="42"/>
      <c r="N3009" s="42"/>
      <c r="O3009" s="42"/>
      <c r="T3009" s="44"/>
      <c r="U3009" s="41"/>
      <c r="X3009" s="140"/>
      <c r="Y3009" s="159"/>
    </row>
    <row r="3010" spans="6:25" s="43" customFormat="1" x14ac:dyDescent="0.25">
      <c r="F3010" s="41"/>
      <c r="G3010" s="41"/>
      <c r="H3010" s="40"/>
      <c r="I3010" s="41"/>
      <c r="J3010" s="41"/>
      <c r="L3010" s="42"/>
      <c r="N3010" s="42"/>
      <c r="O3010" s="42"/>
      <c r="T3010" s="44"/>
      <c r="U3010" s="41"/>
      <c r="X3010" s="140"/>
      <c r="Y3010" s="159"/>
    </row>
    <row r="3011" spans="6:25" s="43" customFormat="1" x14ac:dyDescent="0.25">
      <c r="F3011" s="41"/>
      <c r="G3011" s="41"/>
      <c r="H3011" s="40"/>
      <c r="I3011" s="41"/>
      <c r="J3011" s="41"/>
      <c r="L3011" s="42"/>
      <c r="N3011" s="42"/>
      <c r="O3011" s="42"/>
      <c r="T3011" s="44"/>
      <c r="U3011" s="41"/>
      <c r="X3011" s="140"/>
      <c r="Y3011" s="159"/>
    </row>
    <row r="3012" spans="6:25" s="43" customFormat="1" x14ac:dyDescent="0.25">
      <c r="F3012" s="41"/>
      <c r="G3012" s="41"/>
      <c r="H3012" s="40"/>
      <c r="I3012" s="41"/>
      <c r="J3012" s="41"/>
      <c r="L3012" s="42"/>
      <c r="N3012" s="42"/>
      <c r="O3012" s="42"/>
      <c r="T3012" s="44"/>
      <c r="U3012" s="41"/>
      <c r="X3012" s="140"/>
      <c r="Y3012" s="159"/>
    </row>
    <row r="3013" spans="6:25" s="43" customFormat="1" x14ac:dyDescent="0.25">
      <c r="F3013" s="41"/>
      <c r="G3013" s="41"/>
      <c r="H3013" s="40"/>
      <c r="I3013" s="41"/>
      <c r="J3013" s="41"/>
      <c r="L3013" s="42"/>
      <c r="N3013" s="42"/>
      <c r="O3013" s="42"/>
      <c r="T3013" s="44"/>
      <c r="U3013" s="41"/>
      <c r="X3013" s="140"/>
      <c r="Y3013" s="159"/>
    </row>
    <row r="3014" spans="6:25" s="43" customFormat="1" x14ac:dyDescent="0.25">
      <c r="F3014" s="41"/>
      <c r="G3014" s="41"/>
      <c r="H3014" s="40"/>
      <c r="I3014" s="41"/>
      <c r="J3014" s="41"/>
      <c r="L3014" s="42"/>
      <c r="N3014" s="42"/>
      <c r="O3014" s="42"/>
      <c r="T3014" s="44"/>
      <c r="U3014" s="41"/>
      <c r="X3014" s="140"/>
      <c r="Y3014" s="159"/>
    </row>
    <row r="3015" spans="6:25" s="43" customFormat="1" x14ac:dyDescent="0.25">
      <c r="F3015" s="41"/>
      <c r="G3015" s="41"/>
      <c r="H3015" s="40"/>
      <c r="I3015" s="41"/>
      <c r="J3015" s="41"/>
      <c r="L3015" s="42"/>
      <c r="N3015" s="42"/>
      <c r="O3015" s="42"/>
      <c r="T3015" s="44"/>
      <c r="U3015" s="41"/>
      <c r="X3015" s="140"/>
      <c r="Y3015" s="159"/>
    </row>
    <row r="3016" spans="6:25" s="43" customFormat="1" x14ac:dyDescent="0.25">
      <c r="F3016" s="41"/>
      <c r="G3016" s="41"/>
      <c r="H3016" s="40"/>
      <c r="I3016" s="41"/>
      <c r="J3016" s="41"/>
      <c r="L3016" s="42"/>
      <c r="N3016" s="42"/>
      <c r="O3016" s="42"/>
      <c r="T3016" s="44"/>
      <c r="U3016" s="41"/>
      <c r="X3016" s="140"/>
      <c r="Y3016" s="159"/>
    </row>
    <row r="3017" spans="6:25" s="43" customFormat="1" x14ac:dyDescent="0.25">
      <c r="F3017" s="41"/>
      <c r="G3017" s="41"/>
      <c r="H3017" s="40"/>
      <c r="I3017" s="41"/>
      <c r="J3017" s="41"/>
      <c r="L3017" s="42"/>
      <c r="N3017" s="42"/>
      <c r="O3017" s="42"/>
      <c r="T3017" s="44"/>
      <c r="U3017" s="41"/>
      <c r="X3017" s="140"/>
      <c r="Y3017" s="159"/>
    </row>
    <row r="3018" spans="6:25" s="43" customFormat="1" x14ac:dyDescent="0.25">
      <c r="F3018" s="41"/>
      <c r="G3018" s="41"/>
      <c r="H3018" s="40"/>
      <c r="I3018" s="41"/>
      <c r="J3018" s="41"/>
      <c r="L3018" s="42"/>
      <c r="N3018" s="42"/>
      <c r="O3018" s="42"/>
      <c r="T3018" s="44"/>
      <c r="U3018" s="41"/>
      <c r="X3018" s="140"/>
      <c r="Y3018" s="159"/>
    </row>
    <row r="3019" spans="6:25" s="43" customFormat="1" x14ac:dyDescent="0.25">
      <c r="F3019" s="41"/>
      <c r="G3019" s="41"/>
      <c r="H3019" s="40"/>
      <c r="I3019" s="41"/>
      <c r="J3019" s="41"/>
      <c r="L3019" s="42"/>
      <c r="N3019" s="42"/>
      <c r="O3019" s="42"/>
      <c r="T3019" s="44"/>
      <c r="U3019" s="41"/>
      <c r="X3019" s="140"/>
      <c r="Y3019" s="159"/>
    </row>
    <row r="3020" spans="6:25" s="43" customFormat="1" x14ac:dyDescent="0.25">
      <c r="F3020" s="41"/>
      <c r="G3020" s="41"/>
      <c r="H3020" s="40"/>
      <c r="I3020" s="41"/>
      <c r="J3020" s="41"/>
      <c r="L3020" s="42"/>
      <c r="N3020" s="42"/>
      <c r="O3020" s="42"/>
      <c r="T3020" s="44"/>
      <c r="U3020" s="41"/>
      <c r="X3020" s="140"/>
      <c r="Y3020" s="159"/>
    </row>
    <row r="3021" spans="6:25" s="43" customFormat="1" x14ac:dyDescent="0.25">
      <c r="F3021" s="41"/>
      <c r="G3021" s="41"/>
      <c r="H3021" s="40"/>
      <c r="I3021" s="41"/>
      <c r="J3021" s="41"/>
      <c r="L3021" s="42"/>
      <c r="N3021" s="42"/>
      <c r="O3021" s="42"/>
      <c r="T3021" s="44"/>
      <c r="U3021" s="41"/>
      <c r="X3021" s="140"/>
      <c r="Y3021" s="159"/>
    </row>
    <row r="3022" spans="6:25" s="43" customFormat="1" x14ac:dyDescent="0.25">
      <c r="F3022" s="41"/>
      <c r="G3022" s="41"/>
      <c r="H3022" s="40"/>
      <c r="I3022" s="41"/>
      <c r="J3022" s="41"/>
      <c r="L3022" s="42"/>
      <c r="N3022" s="42"/>
      <c r="O3022" s="42"/>
      <c r="T3022" s="44"/>
      <c r="U3022" s="41"/>
      <c r="X3022" s="140"/>
      <c r="Y3022" s="159"/>
    </row>
    <row r="3023" spans="6:25" s="43" customFormat="1" x14ac:dyDescent="0.25">
      <c r="F3023" s="41"/>
      <c r="G3023" s="41"/>
      <c r="H3023" s="40"/>
      <c r="I3023" s="41"/>
      <c r="J3023" s="41"/>
      <c r="L3023" s="42"/>
      <c r="N3023" s="42"/>
      <c r="O3023" s="42"/>
      <c r="T3023" s="44"/>
      <c r="U3023" s="41"/>
      <c r="X3023" s="140"/>
      <c r="Y3023" s="159"/>
    </row>
    <row r="3024" spans="6:25" s="43" customFormat="1" x14ac:dyDescent="0.25">
      <c r="F3024" s="41"/>
      <c r="G3024" s="41"/>
      <c r="H3024" s="40"/>
      <c r="I3024" s="41"/>
      <c r="J3024" s="41"/>
      <c r="L3024" s="42"/>
      <c r="N3024" s="42"/>
      <c r="O3024" s="42"/>
      <c r="T3024" s="44"/>
      <c r="U3024" s="41"/>
      <c r="X3024" s="140"/>
      <c r="Y3024" s="159"/>
    </row>
    <row r="3025" spans="6:25" s="43" customFormat="1" x14ac:dyDescent="0.25">
      <c r="F3025" s="41"/>
      <c r="G3025" s="41"/>
      <c r="H3025" s="40"/>
      <c r="I3025" s="41"/>
      <c r="J3025" s="41"/>
      <c r="L3025" s="42"/>
      <c r="N3025" s="42"/>
      <c r="O3025" s="42"/>
      <c r="T3025" s="44"/>
      <c r="U3025" s="41"/>
      <c r="X3025" s="140"/>
      <c r="Y3025" s="159"/>
    </row>
    <row r="3026" spans="6:25" s="43" customFormat="1" x14ac:dyDescent="0.25">
      <c r="F3026" s="41"/>
      <c r="G3026" s="41"/>
      <c r="H3026" s="40"/>
      <c r="I3026" s="41"/>
      <c r="J3026" s="41"/>
      <c r="L3026" s="42"/>
      <c r="N3026" s="42"/>
      <c r="O3026" s="42"/>
      <c r="T3026" s="44"/>
      <c r="U3026" s="41"/>
      <c r="X3026" s="140"/>
      <c r="Y3026" s="159"/>
    </row>
    <row r="3027" spans="6:25" s="43" customFormat="1" x14ac:dyDescent="0.25">
      <c r="F3027" s="41"/>
      <c r="G3027" s="41"/>
      <c r="H3027" s="40"/>
      <c r="I3027" s="41"/>
      <c r="J3027" s="41"/>
      <c r="L3027" s="42"/>
      <c r="N3027" s="42"/>
      <c r="O3027" s="42"/>
      <c r="T3027" s="44"/>
      <c r="U3027" s="41"/>
      <c r="X3027" s="140"/>
      <c r="Y3027" s="159"/>
    </row>
    <row r="3028" spans="6:25" s="43" customFormat="1" x14ac:dyDescent="0.25">
      <c r="F3028" s="41"/>
      <c r="G3028" s="41"/>
      <c r="H3028" s="40"/>
      <c r="I3028" s="41"/>
      <c r="J3028" s="41"/>
      <c r="L3028" s="42"/>
      <c r="N3028" s="42"/>
      <c r="O3028" s="42"/>
      <c r="T3028" s="44"/>
      <c r="U3028" s="41"/>
      <c r="X3028" s="140"/>
      <c r="Y3028" s="159"/>
    </row>
    <row r="3029" spans="6:25" s="43" customFormat="1" x14ac:dyDescent="0.25">
      <c r="F3029" s="41"/>
      <c r="G3029" s="41"/>
      <c r="H3029" s="40"/>
      <c r="I3029" s="41"/>
      <c r="J3029" s="41"/>
      <c r="L3029" s="42"/>
      <c r="N3029" s="42"/>
      <c r="O3029" s="42"/>
      <c r="T3029" s="44"/>
      <c r="U3029" s="41"/>
      <c r="X3029" s="140"/>
      <c r="Y3029" s="159"/>
    </row>
    <row r="3030" spans="6:25" s="43" customFormat="1" x14ac:dyDescent="0.25">
      <c r="F3030" s="41"/>
      <c r="G3030" s="41"/>
      <c r="H3030" s="40"/>
      <c r="I3030" s="41"/>
      <c r="J3030" s="41"/>
      <c r="L3030" s="42"/>
      <c r="N3030" s="42"/>
      <c r="O3030" s="42"/>
      <c r="T3030" s="44"/>
      <c r="U3030" s="41"/>
      <c r="X3030" s="140"/>
      <c r="Y3030" s="159"/>
    </row>
    <row r="3031" spans="6:25" s="43" customFormat="1" x14ac:dyDescent="0.25">
      <c r="F3031" s="41"/>
      <c r="G3031" s="41"/>
      <c r="H3031" s="40"/>
      <c r="I3031" s="41"/>
      <c r="J3031" s="41"/>
      <c r="L3031" s="42"/>
      <c r="N3031" s="42"/>
      <c r="O3031" s="42"/>
      <c r="T3031" s="44"/>
      <c r="U3031" s="41"/>
      <c r="X3031" s="140"/>
      <c r="Y3031" s="159"/>
    </row>
    <row r="3032" spans="6:25" s="43" customFormat="1" x14ac:dyDescent="0.25">
      <c r="F3032" s="41"/>
      <c r="G3032" s="41"/>
      <c r="H3032" s="40"/>
      <c r="I3032" s="41"/>
      <c r="J3032" s="41"/>
      <c r="L3032" s="42"/>
      <c r="N3032" s="42"/>
      <c r="O3032" s="42"/>
      <c r="T3032" s="44"/>
      <c r="U3032" s="41"/>
      <c r="X3032" s="140"/>
      <c r="Y3032" s="159"/>
    </row>
    <row r="3033" spans="6:25" s="43" customFormat="1" x14ac:dyDescent="0.25">
      <c r="F3033" s="41"/>
      <c r="G3033" s="41"/>
      <c r="H3033" s="40"/>
      <c r="I3033" s="41"/>
      <c r="J3033" s="41"/>
      <c r="L3033" s="42"/>
      <c r="N3033" s="42"/>
      <c r="O3033" s="42"/>
      <c r="T3033" s="44"/>
      <c r="U3033" s="41"/>
      <c r="X3033" s="140"/>
      <c r="Y3033" s="159"/>
    </row>
    <row r="3034" spans="6:25" s="43" customFormat="1" x14ac:dyDescent="0.25">
      <c r="F3034" s="41"/>
      <c r="G3034" s="41"/>
      <c r="H3034" s="40"/>
      <c r="I3034" s="41"/>
      <c r="J3034" s="41"/>
      <c r="L3034" s="42"/>
      <c r="N3034" s="42"/>
      <c r="O3034" s="42"/>
      <c r="T3034" s="44"/>
      <c r="U3034" s="41"/>
      <c r="X3034" s="140"/>
      <c r="Y3034" s="159"/>
    </row>
    <row r="3035" spans="6:25" s="43" customFormat="1" x14ac:dyDescent="0.25">
      <c r="F3035" s="41"/>
      <c r="G3035" s="41"/>
      <c r="H3035" s="40"/>
      <c r="I3035" s="41"/>
      <c r="J3035" s="41"/>
      <c r="L3035" s="42"/>
      <c r="N3035" s="42"/>
      <c r="O3035" s="42"/>
      <c r="T3035" s="44"/>
      <c r="U3035" s="41"/>
      <c r="X3035" s="140"/>
      <c r="Y3035" s="159"/>
    </row>
    <row r="3036" spans="6:25" s="43" customFormat="1" x14ac:dyDescent="0.25">
      <c r="F3036" s="41"/>
      <c r="G3036" s="41"/>
      <c r="H3036" s="40"/>
      <c r="I3036" s="41"/>
      <c r="J3036" s="41"/>
      <c r="L3036" s="42"/>
      <c r="N3036" s="42"/>
      <c r="O3036" s="42"/>
      <c r="T3036" s="44"/>
      <c r="U3036" s="41"/>
      <c r="X3036" s="140"/>
      <c r="Y3036" s="159"/>
    </row>
    <row r="3037" spans="6:25" s="43" customFormat="1" x14ac:dyDescent="0.25">
      <c r="F3037" s="41"/>
      <c r="G3037" s="41"/>
      <c r="H3037" s="40"/>
      <c r="I3037" s="41"/>
      <c r="J3037" s="41"/>
      <c r="L3037" s="42"/>
      <c r="N3037" s="42"/>
      <c r="O3037" s="42"/>
      <c r="T3037" s="44"/>
      <c r="U3037" s="41"/>
      <c r="X3037" s="140"/>
      <c r="Y3037" s="159"/>
    </row>
    <row r="3038" spans="6:25" s="43" customFormat="1" x14ac:dyDescent="0.25">
      <c r="F3038" s="41"/>
      <c r="G3038" s="41"/>
      <c r="H3038" s="40"/>
      <c r="I3038" s="41"/>
      <c r="J3038" s="41"/>
      <c r="L3038" s="42"/>
      <c r="N3038" s="42"/>
      <c r="O3038" s="42"/>
      <c r="T3038" s="44"/>
      <c r="U3038" s="41"/>
      <c r="X3038" s="140"/>
      <c r="Y3038" s="159"/>
    </row>
    <row r="3039" spans="6:25" s="43" customFormat="1" x14ac:dyDescent="0.25">
      <c r="F3039" s="41"/>
      <c r="G3039" s="41"/>
      <c r="H3039" s="40"/>
      <c r="I3039" s="41"/>
      <c r="J3039" s="41"/>
      <c r="L3039" s="42"/>
      <c r="N3039" s="42"/>
      <c r="O3039" s="42"/>
      <c r="T3039" s="44"/>
      <c r="U3039" s="41"/>
      <c r="X3039" s="140"/>
      <c r="Y3039" s="159"/>
    </row>
    <row r="3040" spans="6:25" s="43" customFormat="1" x14ac:dyDescent="0.25">
      <c r="F3040" s="41"/>
      <c r="G3040" s="41"/>
      <c r="H3040" s="40"/>
      <c r="I3040" s="41"/>
      <c r="J3040" s="41"/>
      <c r="L3040" s="42"/>
      <c r="N3040" s="42"/>
      <c r="O3040" s="42"/>
      <c r="T3040" s="44"/>
      <c r="U3040" s="41"/>
      <c r="X3040" s="140"/>
      <c r="Y3040" s="159"/>
    </row>
    <row r="3041" spans="6:25" s="43" customFormat="1" x14ac:dyDescent="0.25">
      <c r="F3041" s="41"/>
      <c r="G3041" s="41"/>
      <c r="H3041" s="40"/>
      <c r="I3041" s="41"/>
      <c r="J3041" s="41"/>
      <c r="L3041" s="42"/>
      <c r="N3041" s="42"/>
      <c r="O3041" s="42"/>
      <c r="T3041" s="44"/>
      <c r="U3041" s="41"/>
      <c r="X3041" s="140"/>
      <c r="Y3041" s="159"/>
    </row>
    <row r="3042" spans="6:25" s="43" customFormat="1" x14ac:dyDescent="0.25">
      <c r="F3042" s="41"/>
      <c r="G3042" s="41"/>
      <c r="H3042" s="40"/>
      <c r="I3042" s="41"/>
      <c r="J3042" s="41"/>
      <c r="L3042" s="42"/>
      <c r="N3042" s="42"/>
      <c r="O3042" s="42"/>
      <c r="T3042" s="44"/>
      <c r="U3042" s="41"/>
      <c r="X3042" s="140"/>
      <c r="Y3042" s="159"/>
    </row>
    <row r="3043" spans="6:25" s="43" customFormat="1" x14ac:dyDescent="0.25">
      <c r="F3043" s="41"/>
      <c r="G3043" s="41"/>
      <c r="H3043" s="40"/>
      <c r="I3043" s="41"/>
      <c r="J3043" s="41"/>
      <c r="L3043" s="42"/>
      <c r="N3043" s="42"/>
      <c r="O3043" s="42"/>
      <c r="T3043" s="44"/>
      <c r="U3043" s="41"/>
      <c r="X3043" s="140"/>
      <c r="Y3043" s="159"/>
    </row>
    <row r="3044" spans="6:25" s="43" customFormat="1" x14ac:dyDescent="0.25">
      <c r="F3044" s="41"/>
      <c r="G3044" s="41"/>
      <c r="H3044" s="40"/>
      <c r="I3044" s="41"/>
      <c r="J3044" s="41"/>
      <c r="L3044" s="42"/>
      <c r="N3044" s="42"/>
      <c r="O3044" s="42"/>
      <c r="T3044" s="44"/>
      <c r="U3044" s="41"/>
      <c r="X3044" s="140"/>
      <c r="Y3044" s="159"/>
    </row>
    <row r="3045" spans="6:25" s="43" customFormat="1" x14ac:dyDescent="0.25">
      <c r="F3045" s="41"/>
      <c r="G3045" s="41"/>
      <c r="H3045" s="40"/>
      <c r="I3045" s="41"/>
      <c r="J3045" s="41"/>
      <c r="L3045" s="42"/>
      <c r="N3045" s="42"/>
      <c r="O3045" s="42"/>
      <c r="T3045" s="44"/>
      <c r="U3045" s="41"/>
      <c r="X3045" s="140"/>
      <c r="Y3045" s="159"/>
    </row>
    <row r="3046" spans="6:25" s="43" customFormat="1" x14ac:dyDescent="0.25">
      <c r="F3046" s="41"/>
      <c r="G3046" s="41"/>
      <c r="H3046" s="40"/>
      <c r="I3046" s="41"/>
      <c r="J3046" s="41"/>
      <c r="L3046" s="42"/>
      <c r="N3046" s="42"/>
      <c r="O3046" s="42"/>
      <c r="T3046" s="44"/>
      <c r="U3046" s="41"/>
      <c r="X3046" s="140"/>
      <c r="Y3046" s="159"/>
    </row>
    <row r="3047" spans="6:25" s="43" customFormat="1" x14ac:dyDescent="0.25">
      <c r="F3047" s="41"/>
      <c r="G3047" s="41"/>
      <c r="H3047" s="40"/>
      <c r="I3047" s="41"/>
      <c r="J3047" s="41"/>
      <c r="L3047" s="42"/>
      <c r="N3047" s="42"/>
      <c r="O3047" s="42"/>
      <c r="T3047" s="44"/>
      <c r="U3047" s="41"/>
      <c r="X3047" s="140"/>
      <c r="Y3047" s="159"/>
    </row>
    <row r="3048" spans="6:25" s="43" customFormat="1" x14ac:dyDescent="0.25">
      <c r="F3048" s="41"/>
      <c r="G3048" s="41"/>
      <c r="H3048" s="40"/>
      <c r="I3048" s="41"/>
      <c r="J3048" s="41"/>
      <c r="L3048" s="42"/>
      <c r="N3048" s="42"/>
      <c r="O3048" s="42"/>
      <c r="T3048" s="44"/>
      <c r="U3048" s="41"/>
      <c r="X3048" s="140"/>
      <c r="Y3048" s="159"/>
    </row>
    <row r="3049" spans="6:25" s="43" customFormat="1" x14ac:dyDescent="0.25">
      <c r="F3049" s="41"/>
      <c r="G3049" s="41"/>
      <c r="H3049" s="40"/>
      <c r="I3049" s="41"/>
      <c r="J3049" s="41"/>
      <c r="L3049" s="42"/>
      <c r="N3049" s="42"/>
      <c r="O3049" s="42"/>
      <c r="T3049" s="44"/>
      <c r="U3049" s="41"/>
      <c r="X3049" s="140"/>
      <c r="Y3049" s="159"/>
    </row>
    <row r="3050" spans="6:25" s="43" customFormat="1" x14ac:dyDescent="0.25">
      <c r="F3050" s="41"/>
      <c r="G3050" s="41"/>
      <c r="H3050" s="40"/>
      <c r="I3050" s="41"/>
      <c r="J3050" s="41"/>
      <c r="L3050" s="42"/>
      <c r="N3050" s="42"/>
      <c r="O3050" s="42"/>
      <c r="T3050" s="44"/>
      <c r="U3050" s="41"/>
      <c r="X3050" s="140"/>
      <c r="Y3050" s="159"/>
    </row>
    <row r="3051" spans="6:25" s="43" customFormat="1" x14ac:dyDescent="0.25">
      <c r="F3051" s="41"/>
      <c r="G3051" s="41"/>
      <c r="H3051" s="40"/>
      <c r="I3051" s="41"/>
      <c r="J3051" s="41"/>
      <c r="L3051" s="42"/>
      <c r="N3051" s="42"/>
      <c r="O3051" s="42"/>
      <c r="T3051" s="44"/>
      <c r="U3051" s="41"/>
      <c r="X3051" s="140"/>
      <c r="Y3051" s="159"/>
    </row>
    <row r="3052" spans="6:25" s="43" customFormat="1" x14ac:dyDescent="0.25">
      <c r="F3052" s="41"/>
      <c r="G3052" s="41"/>
      <c r="H3052" s="40"/>
      <c r="I3052" s="41"/>
      <c r="J3052" s="41"/>
      <c r="L3052" s="42"/>
      <c r="N3052" s="42"/>
      <c r="O3052" s="42"/>
      <c r="T3052" s="44"/>
      <c r="U3052" s="41"/>
      <c r="X3052" s="140"/>
      <c r="Y3052" s="159"/>
    </row>
    <row r="3053" spans="6:25" s="43" customFormat="1" x14ac:dyDescent="0.25">
      <c r="F3053" s="41"/>
      <c r="G3053" s="41"/>
      <c r="H3053" s="40"/>
      <c r="I3053" s="41"/>
      <c r="J3053" s="41"/>
      <c r="L3053" s="42"/>
      <c r="N3053" s="42"/>
      <c r="O3053" s="42"/>
      <c r="T3053" s="44"/>
      <c r="U3053" s="41"/>
      <c r="X3053" s="140"/>
      <c r="Y3053" s="159"/>
    </row>
    <row r="3054" spans="6:25" s="43" customFormat="1" x14ac:dyDescent="0.25">
      <c r="F3054" s="41"/>
      <c r="G3054" s="41"/>
      <c r="H3054" s="40"/>
      <c r="I3054" s="41"/>
      <c r="J3054" s="41"/>
      <c r="L3054" s="42"/>
      <c r="N3054" s="42"/>
      <c r="O3054" s="42"/>
      <c r="T3054" s="44"/>
      <c r="U3054" s="41"/>
      <c r="X3054" s="140"/>
      <c r="Y3054" s="159"/>
    </row>
    <row r="3055" spans="6:25" s="43" customFormat="1" x14ac:dyDescent="0.25">
      <c r="F3055" s="41"/>
      <c r="G3055" s="41"/>
      <c r="H3055" s="40"/>
      <c r="I3055" s="41"/>
      <c r="J3055" s="41"/>
      <c r="L3055" s="42"/>
      <c r="N3055" s="42"/>
      <c r="O3055" s="42"/>
      <c r="T3055" s="44"/>
      <c r="U3055" s="41"/>
      <c r="X3055" s="140"/>
      <c r="Y3055" s="159"/>
    </row>
    <row r="3056" spans="6:25" s="43" customFormat="1" x14ac:dyDescent="0.25">
      <c r="F3056" s="41"/>
      <c r="G3056" s="41"/>
      <c r="H3056" s="40"/>
      <c r="I3056" s="41"/>
      <c r="J3056" s="41"/>
      <c r="L3056" s="42"/>
      <c r="N3056" s="42"/>
      <c r="O3056" s="42"/>
      <c r="T3056" s="44"/>
      <c r="U3056" s="41"/>
      <c r="X3056" s="140"/>
      <c r="Y3056" s="159"/>
    </row>
    <row r="3057" spans="6:25" s="43" customFormat="1" x14ac:dyDescent="0.25">
      <c r="F3057" s="41"/>
      <c r="G3057" s="41"/>
      <c r="H3057" s="40"/>
      <c r="I3057" s="41"/>
      <c r="J3057" s="41"/>
      <c r="L3057" s="42"/>
      <c r="N3057" s="42"/>
      <c r="O3057" s="42"/>
      <c r="T3057" s="44"/>
      <c r="U3057" s="41"/>
      <c r="X3057" s="140"/>
      <c r="Y3057" s="159"/>
    </row>
    <row r="3058" spans="6:25" s="43" customFormat="1" x14ac:dyDescent="0.25">
      <c r="F3058" s="41"/>
      <c r="G3058" s="41"/>
      <c r="H3058" s="40"/>
      <c r="I3058" s="41"/>
      <c r="J3058" s="41"/>
      <c r="L3058" s="42"/>
      <c r="N3058" s="42"/>
      <c r="O3058" s="42"/>
      <c r="T3058" s="44"/>
      <c r="U3058" s="41"/>
      <c r="X3058" s="140"/>
      <c r="Y3058" s="159"/>
    </row>
    <row r="3059" spans="6:25" s="43" customFormat="1" x14ac:dyDescent="0.25">
      <c r="F3059" s="41"/>
      <c r="G3059" s="41"/>
      <c r="H3059" s="40"/>
      <c r="I3059" s="41"/>
      <c r="J3059" s="41"/>
      <c r="L3059" s="42"/>
      <c r="N3059" s="42"/>
      <c r="O3059" s="42"/>
      <c r="T3059" s="44"/>
      <c r="U3059" s="41"/>
      <c r="X3059" s="140"/>
      <c r="Y3059" s="159"/>
    </row>
    <row r="3060" spans="6:25" s="43" customFormat="1" x14ac:dyDescent="0.25">
      <c r="F3060" s="41"/>
      <c r="G3060" s="41"/>
      <c r="H3060" s="40"/>
      <c r="I3060" s="41"/>
      <c r="J3060" s="41"/>
      <c r="L3060" s="42"/>
      <c r="N3060" s="42"/>
      <c r="O3060" s="42"/>
      <c r="T3060" s="44"/>
      <c r="U3060" s="41"/>
      <c r="X3060" s="140"/>
      <c r="Y3060" s="159"/>
    </row>
    <row r="3061" spans="6:25" s="43" customFormat="1" x14ac:dyDescent="0.25">
      <c r="F3061" s="41"/>
      <c r="G3061" s="41"/>
      <c r="H3061" s="40"/>
      <c r="I3061" s="41"/>
      <c r="J3061" s="41"/>
      <c r="L3061" s="42"/>
      <c r="N3061" s="42"/>
      <c r="O3061" s="42"/>
      <c r="T3061" s="44"/>
      <c r="U3061" s="41"/>
      <c r="X3061" s="140"/>
      <c r="Y3061" s="159"/>
    </row>
    <row r="3062" spans="6:25" s="43" customFormat="1" x14ac:dyDescent="0.25">
      <c r="F3062" s="41"/>
      <c r="G3062" s="41"/>
      <c r="H3062" s="40"/>
      <c r="I3062" s="41"/>
      <c r="J3062" s="41"/>
      <c r="L3062" s="42"/>
      <c r="N3062" s="42"/>
      <c r="O3062" s="42"/>
      <c r="T3062" s="44"/>
      <c r="U3062" s="41"/>
      <c r="X3062" s="140"/>
      <c r="Y3062" s="159"/>
    </row>
    <row r="3063" spans="6:25" s="43" customFormat="1" x14ac:dyDescent="0.25">
      <c r="F3063" s="41"/>
      <c r="G3063" s="41"/>
      <c r="H3063" s="40"/>
      <c r="I3063" s="41"/>
      <c r="J3063" s="41"/>
      <c r="L3063" s="42"/>
      <c r="N3063" s="42"/>
      <c r="O3063" s="42"/>
      <c r="T3063" s="44"/>
      <c r="U3063" s="41"/>
      <c r="X3063" s="140"/>
      <c r="Y3063" s="159"/>
    </row>
    <row r="3064" spans="6:25" s="43" customFormat="1" x14ac:dyDescent="0.25">
      <c r="F3064" s="41"/>
      <c r="G3064" s="41"/>
      <c r="H3064" s="40"/>
      <c r="I3064" s="41"/>
      <c r="J3064" s="41"/>
      <c r="L3064" s="42"/>
      <c r="N3064" s="42"/>
      <c r="O3064" s="42"/>
      <c r="T3064" s="44"/>
      <c r="U3064" s="41"/>
      <c r="X3064" s="140"/>
      <c r="Y3064" s="159"/>
    </row>
    <row r="3065" spans="6:25" s="43" customFormat="1" x14ac:dyDescent="0.25">
      <c r="F3065" s="41"/>
      <c r="G3065" s="41"/>
      <c r="H3065" s="40"/>
      <c r="I3065" s="41"/>
      <c r="J3065" s="41"/>
      <c r="L3065" s="42"/>
      <c r="N3065" s="42"/>
      <c r="O3065" s="42"/>
      <c r="T3065" s="44"/>
      <c r="U3065" s="41"/>
      <c r="X3065" s="140"/>
      <c r="Y3065" s="159"/>
    </row>
    <row r="3066" spans="6:25" s="43" customFormat="1" x14ac:dyDescent="0.25">
      <c r="F3066" s="41"/>
      <c r="G3066" s="41"/>
      <c r="H3066" s="40"/>
      <c r="I3066" s="41"/>
      <c r="J3066" s="41"/>
      <c r="L3066" s="42"/>
      <c r="N3066" s="42"/>
      <c r="O3066" s="42"/>
      <c r="T3066" s="44"/>
      <c r="U3066" s="41"/>
      <c r="X3066" s="140"/>
      <c r="Y3066" s="159"/>
    </row>
    <row r="3067" spans="6:25" s="43" customFormat="1" x14ac:dyDescent="0.25">
      <c r="F3067" s="41"/>
      <c r="G3067" s="41"/>
      <c r="H3067" s="40"/>
      <c r="I3067" s="41"/>
      <c r="J3067" s="41"/>
      <c r="L3067" s="42"/>
      <c r="N3067" s="42"/>
      <c r="O3067" s="42"/>
      <c r="T3067" s="44"/>
      <c r="U3067" s="41"/>
      <c r="X3067" s="140"/>
      <c r="Y3067" s="159"/>
    </row>
    <row r="3068" spans="6:25" s="43" customFormat="1" x14ac:dyDescent="0.25">
      <c r="F3068" s="41"/>
      <c r="G3068" s="41"/>
      <c r="H3068" s="40"/>
      <c r="I3068" s="41"/>
      <c r="J3068" s="41"/>
      <c r="L3068" s="42"/>
      <c r="N3068" s="42"/>
      <c r="O3068" s="42"/>
      <c r="T3068" s="44"/>
      <c r="U3068" s="41"/>
      <c r="X3068" s="140"/>
      <c r="Y3068" s="159"/>
    </row>
    <row r="3069" spans="6:25" s="43" customFormat="1" x14ac:dyDescent="0.25">
      <c r="F3069" s="41"/>
      <c r="G3069" s="41"/>
      <c r="H3069" s="40"/>
      <c r="I3069" s="41"/>
      <c r="J3069" s="41"/>
      <c r="L3069" s="42"/>
      <c r="N3069" s="42"/>
      <c r="O3069" s="42"/>
      <c r="T3069" s="44"/>
      <c r="U3069" s="41"/>
      <c r="X3069" s="140"/>
      <c r="Y3069" s="159"/>
    </row>
    <row r="3070" spans="6:25" s="43" customFormat="1" x14ac:dyDescent="0.25">
      <c r="F3070" s="41"/>
      <c r="G3070" s="41"/>
      <c r="H3070" s="40"/>
      <c r="I3070" s="41"/>
      <c r="J3070" s="41"/>
      <c r="L3070" s="42"/>
      <c r="N3070" s="42"/>
      <c r="O3070" s="42"/>
      <c r="T3070" s="44"/>
      <c r="U3070" s="41"/>
      <c r="X3070" s="140"/>
      <c r="Y3070" s="159"/>
    </row>
    <row r="3071" spans="6:25" s="43" customFormat="1" x14ac:dyDescent="0.25">
      <c r="F3071" s="41"/>
      <c r="G3071" s="41"/>
      <c r="H3071" s="40"/>
      <c r="I3071" s="41"/>
      <c r="J3071" s="41"/>
      <c r="L3071" s="42"/>
      <c r="N3071" s="42"/>
      <c r="O3071" s="42"/>
      <c r="T3071" s="44"/>
      <c r="U3071" s="41"/>
      <c r="X3071" s="140"/>
      <c r="Y3071" s="159"/>
    </row>
    <row r="3072" spans="6:25" s="43" customFormat="1" x14ac:dyDescent="0.25">
      <c r="F3072" s="41"/>
      <c r="G3072" s="41"/>
      <c r="H3072" s="40"/>
      <c r="I3072" s="41"/>
      <c r="J3072" s="41"/>
      <c r="L3072" s="42"/>
      <c r="N3072" s="42"/>
      <c r="O3072" s="42"/>
      <c r="T3072" s="44"/>
      <c r="U3072" s="41"/>
      <c r="X3072" s="140"/>
      <c r="Y3072" s="159"/>
    </row>
    <row r="3073" spans="6:25" s="43" customFormat="1" x14ac:dyDescent="0.25">
      <c r="F3073" s="41"/>
      <c r="G3073" s="41"/>
      <c r="H3073" s="40"/>
      <c r="I3073" s="41"/>
      <c r="J3073" s="41"/>
      <c r="L3073" s="42"/>
      <c r="N3073" s="42"/>
      <c r="O3073" s="42"/>
      <c r="T3073" s="44"/>
      <c r="U3073" s="41"/>
      <c r="X3073" s="140"/>
      <c r="Y3073" s="159"/>
    </row>
    <row r="3074" spans="6:25" s="43" customFormat="1" x14ac:dyDescent="0.25">
      <c r="F3074" s="41"/>
      <c r="G3074" s="41"/>
      <c r="H3074" s="40"/>
      <c r="I3074" s="41"/>
      <c r="J3074" s="41"/>
      <c r="L3074" s="42"/>
      <c r="N3074" s="42"/>
      <c r="O3074" s="42"/>
      <c r="T3074" s="44"/>
      <c r="U3074" s="41"/>
      <c r="X3074" s="140"/>
      <c r="Y3074" s="159"/>
    </row>
    <row r="3075" spans="6:25" s="43" customFormat="1" x14ac:dyDescent="0.25">
      <c r="F3075" s="41"/>
      <c r="G3075" s="41"/>
      <c r="H3075" s="40"/>
      <c r="I3075" s="41"/>
      <c r="J3075" s="41"/>
      <c r="L3075" s="42"/>
      <c r="N3075" s="42"/>
      <c r="O3075" s="42"/>
      <c r="T3075" s="44"/>
      <c r="U3075" s="41"/>
      <c r="X3075" s="140"/>
      <c r="Y3075" s="159"/>
    </row>
    <row r="3076" spans="6:25" s="43" customFormat="1" x14ac:dyDescent="0.25">
      <c r="F3076" s="41"/>
      <c r="G3076" s="41"/>
      <c r="H3076" s="40"/>
      <c r="I3076" s="41"/>
      <c r="J3076" s="41"/>
      <c r="L3076" s="42"/>
      <c r="N3076" s="42"/>
      <c r="O3076" s="42"/>
      <c r="T3076" s="44"/>
      <c r="U3076" s="41"/>
      <c r="X3076" s="140"/>
      <c r="Y3076" s="159"/>
    </row>
    <row r="3077" spans="6:25" s="43" customFormat="1" x14ac:dyDescent="0.25">
      <c r="F3077" s="41"/>
      <c r="G3077" s="41"/>
      <c r="H3077" s="40"/>
      <c r="I3077" s="41"/>
      <c r="J3077" s="41"/>
      <c r="L3077" s="42"/>
      <c r="N3077" s="42"/>
      <c r="O3077" s="42"/>
      <c r="T3077" s="44"/>
      <c r="U3077" s="41"/>
      <c r="X3077" s="140"/>
      <c r="Y3077" s="159"/>
    </row>
    <row r="3078" spans="6:25" s="43" customFormat="1" x14ac:dyDescent="0.25">
      <c r="F3078" s="41"/>
      <c r="G3078" s="41"/>
      <c r="H3078" s="40"/>
      <c r="I3078" s="41"/>
      <c r="J3078" s="41"/>
      <c r="L3078" s="42"/>
      <c r="N3078" s="42"/>
      <c r="O3078" s="42"/>
      <c r="T3078" s="44"/>
      <c r="U3078" s="41"/>
      <c r="X3078" s="140"/>
      <c r="Y3078" s="159"/>
    </row>
    <row r="3079" spans="6:25" s="43" customFormat="1" x14ac:dyDescent="0.25">
      <c r="F3079" s="41"/>
      <c r="G3079" s="41"/>
      <c r="H3079" s="40"/>
      <c r="I3079" s="41"/>
      <c r="J3079" s="41"/>
      <c r="L3079" s="42"/>
      <c r="N3079" s="42"/>
      <c r="O3079" s="42"/>
      <c r="T3079" s="44"/>
      <c r="U3079" s="41"/>
      <c r="X3079" s="140"/>
      <c r="Y3079" s="159"/>
    </row>
    <row r="3080" spans="6:25" s="43" customFormat="1" x14ac:dyDescent="0.25">
      <c r="F3080" s="41"/>
      <c r="G3080" s="41"/>
      <c r="H3080" s="40"/>
      <c r="I3080" s="41"/>
      <c r="J3080" s="41"/>
      <c r="L3080" s="42"/>
      <c r="N3080" s="42"/>
      <c r="O3080" s="42"/>
      <c r="T3080" s="44"/>
      <c r="U3080" s="41"/>
      <c r="X3080" s="140"/>
      <c r="Y3080" s="159"/>
    </row>
    <row r="3081" spans="6:25" s="43" customFormat="1" x14ac:dyDescent="0.25">
      <c r="F3081" s="41"/>
      <c r="G3081" s="41"/>
      <c r="H3081" s="40"/>
      <c r="I3081" s="41"/>
      <c r="J3081" s="41"/>
      <c r="L3081" s="42"/>
      <c r="N3081" s="42"/>
      <c r="O3081" s="42"/>
      <c r="T3081" s="44"/>
      <c r="U3081" s="41"/>
      <c r="X3081" s="140"/>
      <c r="Y3081" s="159"/>
    </row>
    <row r="3082" spans="6:25" s="43" customFormat="1" x14ac:dyDescent="0.25">
      <c r="F3082" s="41"/>
      <c r="G3082" s="41"/>
      <c r="H3082" s="40"/>
      <c r="I3082" s="41"/>
      <c r="J3082" s="41"/>
      <c r="L3082" s="42"/>
      <c r="N3082" s="42"/>
      <c r="O3082" s="42"/>
      <c r="T3082" s="44"/>
      <c r="U3082" s="41"/>
      <c r="X3082" s="140"/>
      <c r="Y3082" s="159"/>
    </row>
    <row r="3083" spans="6:25" s="43" customFormat="1" x14ac:dyDescent="0.25">
      <c r="F3083" s="41"/>
      <c r="G3083" s="41"/>
      <c r="H3083" s="40"/>
      <c r="I3083" s="41"/>
      <c r="J3083" s="41"/>
      <c r="L3083" s="42"/>
      <c r="N3083" s="42"/>
      <c r="O3083" s="42"/>
      <c r="T3083" s="44"/>
      <c r="U3083" s="41"/>
      <c r="X3083" s="140"/>
      <c r="Y3083" s="159"/>
    </row>
    <row r="3084" spans="6:25" s="43" customFormat="1" x14ac:dyDescent="0.25">
      <c r="F3084" s="41"/>
      <c r="G3084" s="41"/>
      <c r="H3084" s="40"/>
      <c r="I3084" s="41"/>
      <c r="J3084" s="41"/>
      <c r="L3084" s="42"/>
      <c r="N3084" s="42"/>
      <c r="O3084" s="42"/>
      <c r="T3084" s="44"/>
      <c r="U3084" s="41"/>
      <c r="X3084" s="140"/>
      <c r="Y3084" s="159"/>
    </row>
    <row r="3085" spans="6:25" s="43" customFormat="1" x14ac:dyDescent="0.25">
      <c r="F3085" s="41"/>
      <c r="G3085" s="41"/>
      <c r="H3085" s="40"/>
      <c r="I3085" s="41"/>
      <c r="J3085" s="41"/>
      <c r="L3085" s="42"/>
      <c r="N3085" s="42"/>
      <c r="O3085" s="42"/>
      <c r="T3085" s="44"/>
      <c r="U3085" s="41"/>
      <c r="X3085" s="140"/>
      <c r="Y3085" s="159"/>
    </row>
    <row r="3086" spans="6:25" s="43" customFormat="1" x14ac:dyDescent="0.25">
      <c r="F3086" s="41"/>
      <c r="G3086" s="41"/>
      <c r="H3086" s="40"/>
      <c r="I3086" s="41"/>
      <c r="J3086" s="41"/>
      <c r="L3086" s="42"/>
      <c r="N3086" s="42"/>
      <c r="O3086" s="42"/>
      <c r="T3086" s="44"/>
      <c r="U3086" s="41"/>
      <c r="X3086" s="140"/>
      <c r="Y3086" s="159"/>
    </row>
    <row r="3087" spans="6:25" s="43" customFormat="1" x14ac:dyDescent="0.25">
      <c r="F3087" s="41"/>
      <c r="G3087" s="41"/>
      <c r="H3087" s="40"/>
      <c r="I3087" s="41"/>
      <c r="J3087" s="41"/>
      <c r="L3087" s="42"/>
      <c r="N3087" s="42"/>
      <c r="O3087" s="42"/>
      <c r="T3087" s="44"/>
      <c r="U3087" s="41"/>
      <c r="X3087" s="140"/>
      <c r="Y3087" s="159"/>
    </row>
    <row r="3088" spans="6:25" s="43" customFormat="1" x14ac:dyDescent="0.25">
      <c r="F3088" s="41"/>
      <c r="G3088" s="41"/>
      <c r="H3088" s="40"/>
      <c r="I3088" s="41"/>
      <c r="J3088" s="41"/>
      <c r="L3088" s="42"/>
      <c r="N3088" s="42"/>
      <c r="O3088" s="42"/>
      <c r="T3088" s="44"/>
      <c r="U3088" s="41"/>
      <c r="X3088" s="140"/>
      <c r="Y3088" s="159"/>
    </row>
    <row r="3089" spans="6:25" s="43" customFormat="1" x14ac:dyDescent="0.25">
      <c r="F3089" s="41"/>
      <c r="G3089" s="41"/>
      <c r="H3089" s="40"/>
      <c r="I3089" s="41"/>
      <c r="J3089" s="41"/>
      <c r="L3089" s="42"/>
      <c r="N3089" s="42"/>
      <c r="O3089" s="42"/>
      <c r="T3089" s="44"/>
      <c r="U3089" s="41"/>
      <c r="X3089" s="140"/>
      <c r="Y3089" s="159"/>
    </row>
    <row r="3090" spans="6:25" s="43" customFormat="1" x14ac:dyDescent="0.25">
      <c r="F3090" s="41"/>
      <c r="G3090" s="41"/>
      <c r="H3090" s="40"/>
      <c r="I3090" s="41"/>
      <c r="J3090" s="41"/>
      <c r="L3090" s="42"/>
      <c r="N3090" s="42"/>
      <c r="O3090" s="42"/>
      <c r="T3090" s="44"/>
      <c r="U3090" s="41"/>
      <c r="X3090" s="140"/>
      <c r="Y3090" s="159"/>
    </row>
    <row r="3091" spans="6:25" s="43" customFormat="1" x14ac:dyDescent="0.25">
      <c r="F3091" s="41"/>
      <c r="G3091" s="41"/>
      <c r="H3091" s="40"/>
      <c r="I3091" s="41"/>
      <c r="J3091" s="41"/>
      <c r="L3091" s="42"/>
      <c r="N3091" s="42"/>
      <c r="O3091" s="42"/>
      <c r="T3091" s="44"/>
      <c r="U3091" s="41"/>
      <c r="X3091" s="140"/>
      <c r="Y3091" s="159"/>
    </row>
    <row r="3092" spans="6:25" s="43" customFormat="1" x14ac:dyDescent="0.25">
      <c r="F3092" s="41"/>
      <c r="G3092" s="41"/>
      <c r="H3092" s="40"/>
      <c r="I3092" s="41"/>
      <c r="J3092" s="41"/>
      <c r="L3092" s="42"/>
      <c r="N3092" s="42"/>
      <c r="O3092" s="42"/>
      <c r="T3092" s="44"/>
      <c r="U3092" s="41"/>
      <c r="X3092" s="140"/>
      <c r="Y3092" s="159"/>
    </row>
    <row r="3093" spans="6:25" s="43" customFormat="1" x14ac:dyDescent="0.25">
      <c r="F3093" s="41"/>
      <c r="G3093" s="41"/>
      <c r="H3093" s="40"/>
      <c r="I3093" s="41"/>
      <c r="J3093" s="41"/>
      <c r="L3093" s="42"/>
      <c r="N3093" s="42"/>
      <c r="O3093" s="42"/>
      <c r="T3093" s="44"/>
      <c r="U3093" s="41"/>
      <c r="X3093" s="140"/>
      <c r="Y3093" s="159"/>
    </row>
    <row r="3094" spans="6:25" s="43" customFormat="1" x14ac:dyDescent="0.25">
      <c r="F3094" s="41"/>
      <c r="G3094" s="41"/>
      <c r="H3094" s="40"/>
      <c r="I3094" s="41"/>
      <c r="J3094" s="41"/>
      <c r="L3094" s="42"/>
      <c r="N3094" s="42"/>
      <c r="O3094" s="42"/>
      <c r="T3094" s="44"/>
      <c r="U3094" s="41"/>
      <c r="X3094" s="140"/>
      <c r="Y3094" s="159"/>
    </row>
    <row r="3095" spans="6:25" s="43" customFormat="1" x14ac:dyDescent="0.25">
      <c r="F3095" s="41"/>
      <c r="G3095" s="41"/>
      <c r="H3095" s="40"/>
      <c r="I3095" s="41"/>
      <c r="J3095" s="41"/>
      <c r="L3095" s="42"/>
      <c r="N3095" s="42"/>
      <c r="O3095" s="42"/>
      <c r="T3095" s="44"/>
      <c r="U3095" s="41"/>
      <c r="X3095" s="140"/>
      <c r="Y3095" s="159"/>
    </row>
    <row r="3096" spans="6:25" s="43" customFormat="1" x14ac:dyDescent="0.25">
      <c r="F3096" s="41"/>
      <c r="G3096" s="41"/>
      <c r="H3096" s="40"/>
      <c r="I3096" s="41"/>
      <c r="J3096" s="41"/>
      <c r="L3096" s="42"/>
      <c r="N3096" s="42"/>
      <c r="O3096" s="42"/>
      <c r="T3096" s="44"/>
      <c r="U3096" s="41"/>
      <c r="X3096" s="140"/>
      <c r="Y3096" s="159"/>
    </row>
    <row r="3097" spans="6:25" s="43" customFormat="1" x14ac:dyDescent="0.25">
      <c r="F3097" s="41"/>
      <c r="G3097" s="41"/>
      <c r="H3097" s="40"/>
      <c r="I3097" s="41"/>
      <c r="J3097" s="41"/>
      <c r="L3097" s="42"/>
      <c r="N3097" s="42"/>
      <c r="O3097" s="42"/>
      <c r="T3097" s="44"/>
      <c r="U3097" s="41"/>
      <c r="X3097" s="140"/>
      <c r="Y3097" s="159"/>
    </row>
    <row r="3098" spans="6:25" s="43" customFormat="1" x14ac:dyDescent="0.25">
      <c r="F3098" s="41"/>
      <c r="G3098" s="41"/>
      <c r="H3098" s="40"/>
      <c r="I3098" s="41"/>
      <c r="J3098" s="41"/>
      <c r="L3098" s="42"/>
      <c r="N3098" s="42"/>
      <c r="O3098" s="42"/>
      <c r="T3098" s="44"/>
      <c r="U3098" s="41"/>
      <c r="X3098" s="140"/>
      <c r="Y3098" s="159"/>
    </row>
    <row r="3099" spans="6:25" s="43" customFormat="1" x14ac:dyDescent="0.25">
      <c r="F3099" s="41"/>
      <c r="G3099" s="41"/>
      <c r="H3099" s="40"/>
      <c r="I3099" s="41"/>
      <c r="J3099" s="41"/>
      <c r="L3099" s="42"/>
      <c r="N3099" s="42"/>
      <c r="O3099" s="42"/>
      <c r="T3099" s="44"/>
      <c r="U3099" s="41"/>
      <c r="X3099" s="140"/>
      <c r="Y3099" s="159"/>
    </row>
    <row r="3100" spans="6:25" s="43" customFormat="1" x14ac:dyDescent="0.25">
      <c r="F3100" s="41"/>
      <c r="G3100" s="41"/>
      <c r="H3100" s="40"/>
      <c r="I3100" s="41"/>
      <c r="J3100" s="41"/>
      <c r="L3100" s="42"/>
      <c r="N3100" s="42"/>
      <c r="O3100" s="42"/>
      <c r="T3100" s="44"/>
      <c r="U3100" s="41"/>
      <c r="X3100" s="140"/>
      <c r="Y3100" s="159"/>
    </row>
    <row r="3101" spans="6:25" s="43" customFormat="1" x14ac:dyDescent="0.25">
      <c r="F3101" s="41"/>
      <c r="G3101" s="41"/>
      <c r="H3101" s="40"/>
      <c r="I3101" s="41"/>
      <c r="J3101" s="41"/>
      <c r="L3101" s="42"/>
      <c r="N3101" s="42"/>
      <c r="O3101" s="42"/>
      <c r="T3101" s="44"/>
      <c r="U3101" s="41"/>
      <c r="X3101" s="140"/>
      <c r="Y3101" s="159"/>
    </row>
    <row r="3102" spans="6:25" s="43" customFormat="1" x14ac:dyDescent="0.25">
      <c r="F3102" s="41"/>
      <c r="G3102" s="41"/>
      <c r="H3102" s="40"/>
      <c r="I3102" s="41"/>
      <c r="J3102" s="41"/>
      <c r="L3102" s="42"/>
      <c r="N3102" s="42"/>
      <c r="O3102" s="42"/>
      <c r="T3102" s="44"/>
      <c r="U3102" s="41"/>
      <c r="X3102" s="140"/>
      <c r="Y3102" s="159"/>
    </row>
    <row r="3103" spans="6:25" s="43" customFormat="1" x14ac:dyDescent="0.25">
      <c r="F3103" s="41"/>
      <c r="G3103" s="41"/>
      <c r="H3103" s="40"/>
      <c r="I3103" s="41"/>
      <c r="J3103" s="41"/>
      <c r="L3103" s="42"/>
      <c r="N3103" s="42"/>
      <c r="O3103" s="42"/>
      <c r="T3103" s="44"/>
      <c r="U3103" s="41"/>
      <c r="X3103" s="140"/>
      <c r="Y3103" s="159"/>
    </row>
    <row r="3104" spans="6:25" s="43" customFormat="1" x14ac:dyDescent="0.25">
      <c r="F3104" s="41"/>
      <c r="G3104" s="41"/>
      <c r="H3104" s="40"/>
      <c r="I3104" s="41"/>
      <c r="J3104" s="41"/>
      <c r="L3104" s="42"/>
      <c r="N3104" s="42"/>
      <c r="O3104" s="42"/>
      <c r="T3104" s="44"/>
      <c r="U3104" s="41"/>
      <c r="X3104" s="140"/>
      <c r="Y3104" s="159"/>
    </row>
    <row r="3105" spans="6:25" s="43" customFormat="1" x14ac:dyDescent="0.25">
      <c r="F3105" s="41"/>
      <c r="G3105" s="41"/>
      <c r="H3105" s="40"/>
      <c r="I3105" s="41"/>
      <c r="J3105" s="41"/>
      <c r="L3105" s="42"/>
      <c r="N3105" s="42"/>
      <c r="O3105" s="42"/>
      <c r="T3105" s="44"/>
      <c r="U3105" s="41"/>
      <c r="X3105" s="140"/>
      <c r="Y3105" s="159"/>
    </row>
    <row r="3106" spans="6:25" s="43" customFormat="1" x14ac:dyDescent="0.25">
      <c r="F3106" s="41"/>
      <c r="G3106" s="41"/>
      <c r="H3106" s="40"/>
      <c r="I3106" s="41"/>
      <c r="J3106" s="41"/>
      <c r="L3106" s="42"/>
      <c r="N3106" s="42"/>
      <c r="O3106" s="42"/>
      <c r="T3106" s="44"/>
      <c r="U3106" s="41"/>
      <c r="X3106" s="140"/>
      <c r="Y3106" s="159"/>
    </row>
    <row r="3107" spans="6:25" s="43" customFormat="1" x14ac:dyDescent="0.25">
      <c r="F3107" s="41"/>
      <c r="G3107" s="41"/>
      <c r="H3107" s="40"/>
      <c r="I3107" s="41"/>
      <c r="J3107" s="41"/>
      <c r="L3107" s="42"/>
      <c r="N3107" s="42"/>
      <c r="O3107" s="42"/>
      <c r="T3107" s="44"/>
      <c r="U3107" s="41"/>
      <c r="X3107" s="140"/>
      <c r="Y3107" s="159"/>
    </row>
    <row r="3108" spans="6:25" s="43" customFormat="1" x14ac:dyDescent="0.25">
      <c r="F3108" s="41"/>
      <c r="G3108" s="41"/>
      <c r="H3108" s="40"/>
      <c r="I3108" s="41"/>
      <c r="J3108" s="41"/>
      <c r="L3108" s="42"/>
      <c r="N3108" s="42"/>
      <c r="O3108" s="42"/>
      <c r="T3108" s="44"/>
      <c r="U3108" s="41"/>
      <c r="X3108" s="140"/>
      <c r="Y3108" s="159"/>
    </row>
    <row r="3109" spans="6:25" s="43" customFormat="1" x14ac:dyDescent="0.25">
      <c r="F3109" s="41"/>
      <c r="G3109" s="41"/>
      <c r="H3109" s="40"/>
      <c r="I3109" s="41"/>
      <c r="J3109" s="41"/>
      <c r="L3109" s="42"/>
      <c r="N3109" s="42"/>
      <c r="O3109" s="42"/>
      <c r="T3109" s="44"/>
      <c r="U3109" s="41"/>
      <c r="X3109" s="140"/>
      <c r="Y3109" s="159"/>
    </row>
    <row r="3110" spans="6:25" s="43" customFormat="1" x14ac:dyDescent="0.25">
      <c r="F3110" s="41"/>
      <c r="G3110" s="41"/>
      <c r="H3110" s="40"/>
      <c r="I3110" s="41"/>
      <c r="J3110" s="41"/>
      <c r="L3110" s="42"/>
      <c r="N3110" s="42"/>
      <c r="O3110" s="42"/>
      <c r="T3110" s="44"/>
      <c r="U3110" s="41"/>
      <c r="X3110" s="140"/>
      <c r="Y3110" s="159"/>
    </row>
    <row r="3111" spans="6:25" s="43" customFormat="1" x14ac:dyDescent="0.25">
      <c r="F3111" s="41"/>
      <c r="G3111" s="41"/>
      <c r="H3111" s="40"/>
      <c r="I3111" s="41"/>
      <c r="J3111" s="41"/>
      <c r="L3111" s="42"/>
      <c r="N3111" s="42"/>
      <c r="O3111" s="42"/>
      <c r="T3111" s="44"/>
      <c r="U3111" s="41"/>
      <c r="X3111" s="140"/>
      <c r="Y3111" s="159"/>
    </row>
    <row r="3112" spans="6:25" s="43" customFormat="1" x14ac:dyDescent="0.25">
      <c r="F3112" s="41"/>
      <c r="G3112" s="41"/>
      <c r="H3112" s="40"/>
      <c r="I3112" s="41"/>
      <c r="J3112" s="41"/>
      <c r="L3112" s="42"/>
      <c r="N3112" s="42"/>
      <c r="O3112" s="42"/>
      <c r="T3112" s="44"/>
      <c r="U3112" s="41"/>
      <c r="X3112" s="140"/>
      <c r="Y3112" s="159"/>
    </row>
    <row r="3113" spans="6:25" s="43" customFormat="1" x14ac:dyDescent="0.25">
      <c r="F3113" s="41"/>
      <c r="G3113" s="41"/>
      <c r="H3113" s="40"/>
      <c r="I3113" s="41"/>
      <c r="J3113" s="41"/>
      <c r="L3113" s="42"/>
      <c r="N3113" s="42"/>
      <c r="O3113" s="42"/>
      <c r="T3113" s="44"/>
      <c r="U3113" s="41"/>
      <c r="X3113" s="140"/>
      <c r="Y3113" s="159"/>
    </row>
    <row r="3114" spans="6:25" s="43" customFormat="1" x14ac:dyDescent="0.25">
      <c r="F3114" s="41"/>
      <c r="G3114" s="41"/>
      <c r="H3114" s="40"/>
      <c r="I3114" s="41"/>
      <c r="J3114" s="41"/>
      <c r="L3114" s="42"/>
      <c r="N3114" s="42"/>
      <c r="O3114" s="42"/>
      <c r="T3114" s="44"/>
      <c r="U3114" s="41"/>
      <c r="X3114" s="140"/>
      <c r="Y3114" s="159"/>
    </row>
    <row r="3115" spans="6:25" s="43" customFormat="1" x14ac:dyDescent="0.25">
      <c r="F3115" s="41"/>
      <c r="G3115" s="41"/>
      <c r="H3115" s="40"/>
      <c r="I3115" s="41"/>
      <c r="J3115" s="41"/>
      <c r="L3115" s="42"/>
      <c r="N3115" s="42"/>
      <c r="O3115" s="42"/>
      <c r="T3115" s="44"/>
      <c r="U3115" s="41"/>
      <c r="X3115" s="140"/>
      <c r="Y3115" s="159"/>
    </row>
    <row r="3116" spans="6:25" s="43" customFormat="1" x14ac:dyDescent="0.25">
      <c r="F3116" s="41"/>
      <c r="G3116" s="41"/>
      <c r="H3116" s="40"/>
      <c r="I3116" s="41"/>
      <c r="J3116" s="41"/>
      <c r="L3116" s="42"/>
      <c r="N3116" s="42"/>
      <c r="O3116" s="42"/>
      <c r="T3116" s="44"/>
      <c r="U3116" s="41"/>
      <c r="X3116" s="140"/>
      <c r="Y3116" s="159"/>
    </row>
    <row r="3117" spans="6:25" s="43" customFormat="1" x14ac:dyDescent="0.25">
      <c r="F3117" s="41"/>
      <c r="G3117" s="41"/>
      <c r="H3117" s="40"/>
      <c r="I3117" s="41"/>
      <c r="J3117" s="41"/>
      <c r="L3117" s="42"/>
      <c r="N3117" s="42"/>
      <c r="O3117" s="42"/>
      <c r="T3117" s="44"/>
      <c r="U3117" s="41"/>
      <c r="X3117" s="140"/>
      <c r="Y3117" s="159"/>
    </row>
    <row r="3118" spans="6:25" s="43" customFormat="1" x14ac:dyDescent="0.25">
      <c r="F3118" s="41"/>
      <c r="G3118" s="41"/>
      <c r="H3118" s="40"/>
      <c r="I3118" s="41"/>
      <c r="J3118" s="41"/>
      <c r="L3118" s="42"/>
      <c r="N3118" s="42"/>
      <c r="O3118" s="42"/>
      <c r="T3118" s="44"/>
      <c r="U3118" s="41"/>
      <c r="X3118" s="140"/>
      <c r="Y3118" s="159"/>
    </row>
    <row r="3119" spans="6:25" s="43" customFormat="1" x14ac:dyDescent="0.25">
      <c r="F3119" s="41"/>
      <c r="G3119" s="41"/>
      <c r="H3119" s="40"/>
      <c r="I3119" s="41"/>
      <c r="J3119" s="41"/>
      <c r="L3119" s="42"/>
      <c r="N3119" s="42"/>
      <c r="O3119" s="42"/>
      <c r="T3119" s="44"/>
      <c r="U3119" s="41"/>
      <c r="X3119" s="140"/>
      <c r="Y3119" s="159"/>
    </row>
    <row r="3120" spans="6:25" s="43" customFormat="1" x14ac:dyDescent="0.25">
      <c r="F3120" s="41"/>
      <c r="G3120" s="41"/>
      <c r="H3120" s="40"/>
      <c r="I3120" s="41"/>
      <c r="J3120" s="41"/>
      <c r="L3120" s="42"/>
      <c r="N3120" s="42"/>
      <c r="O3120" s="42"/>
      <c r="T3120" s="44"/>
      <c r="U3120" s="41"/>
      <c r="X3120" s="140"/>
      <c r="Y3120" s="159"/>
    </row>
    <row r="3121" spans="6:25" s="43" customFormat="1" x14ac:dyDescent="0.25">
      <c r="F3121" s="41"/>
      <c r="G3121" s="41"/>
      <c r="H3121" s="40"/>
      <c r="I3121" s="41"/>
      <c r="J3121" s="41"/>
      <c r="L3121" s="42"/>
      <c r="N3121" s="42"/>
      <c r="O3121" s="42"/>
      <c r="T3121" s="44"/>
      <c r="U3121" s="41"/>
      <c r="X3121" s="140"/>
      <c r="Y3121" s="159"/>
    </row>
    <row r="3122" spans="6:25" s="43" customFormat="1" x14ac:dyDescent="0.25">
      <c r="F3122" s="41"/>
      <c r="G3122" s="41"/>
      <c r="H3122" s="40"/>
      <c r="I3122" s="41"/>
      <c r="J3122" s="41"/>
      <c r="L3122" s="42"/>
      <c r="N3122" s="42"/>
      <c r="O3122" s="42"/>
      <c r="T3122" s="44"/>
      <c r="U3122" s="41"/>
      <c r="X3122" s="140"/>
      <c r="Y3122" s="159"/>
    </row>
    <row r="3123" spans="6:25" s="43" customFormat="1" x14ac:dyDescent="0.25">
      <c r="F3123" s="41"/>
      <c r="G3123" s="41"/>
      <c r="H3123" s="40"/>
      <c r="I3123" s="41"/>
      <c r="J3123" s="41"/>
      <c r="L3123" s="42"/>
      <c r="N3123" s="42"/>
      <c r="O3123" s="42"/>
      <c r="T3123" s="44"/>
      <c r="U3123" s="41"/>
      <c r="X3123" s="140"/>
      <c r="Y3123" s="159"/>
    </row>
    <row r="3124" spans="6:25" s="43" customFormat="1" x14ac:dyDescent="0.25">
      <c r="F3124" s="41"/>
      <c r="G3124" s="41"/>
      <c r="H3124" s="40"/>
      <c r="I3124" s="41"/>
      <c r="J3124" s="41"/>
      <c r="L3124" s="42"/>
      <c r="N3124" s="42"/>
      <c r="O3124" s="42"/>
      <c r="T3124" s="44"/>
      <c r="U3124" s="41"/>
      <c r="X3124" s="140"/>
      <c r="Y3124" s="159"/>
    </row>
    <row r="3125" spans="6:25" s="43" customFormat="1" x14ac:dyDescent="0.25">
      <c r="F3125" s="41"/>
      <c r="G3125" s="41"/>
      <c r="H3125" s="40"/>
      <c r="I3125" s="41"/>
      <c r="J3125" s="41"/>
      <c r="L3125" s="42"/>
      <c r="N3125" s="42"/>
      <c r="O3125" s="42"/>
      <c r="T3125" s="44"/>
      <c r="U3125" s="41"/>
      <c r="X3125" s="140"/>
      <c r="Y3125" s="159"/>
    </row>
    <row r="3126" spans="6:25" s="43" customFormat="1" x14ac:dyDescent="0.25">
      <c r="F3126" s="41"/>
      <c r="G3126" s="41"/>
      <c r="H3126" s="40"/>
      <c r="I3126" s="41"/>
      <c r="J3126" s="41"/>
      <c r="L3126" s="42"/>
      <c r="N3126" s="42"/>
      <c r="O3126" s="42"/>
      <c r="T3126" s="44"/>
      <c r="U3126" s="41"/>
      <c r="X3126" s="140"/>
      <c r="Y3126" s="159"/>
    </row>
    <row r="3127" spans="6:25" s="43" customFormat="1" x14ac:dyDescent="0.25">
      <c r="F3127" s="41"/>
      <c r="G3127" s="41"/>
      <c r="H3127" s="40"/>
      <c r="I3127" s="41"/>
      <c r="J3127" s="41"/>
      <c r="L3127" s="42"/>
      <c r="N3127" s="42"/>
      <c r="O3127" s="42"/>
      <c r="T3127" s="44"/>
      <c r="U3127" s="41"/>
      <c r="X3127" s="140"/>
      <c r="Y3127" s="159"/>
    </row>
    <row r="3128" spans="6:25" s="43" customFormat="1" x14ac:dyDescent="0.25">
      <c r="F3128" s="41"/>
      <c r="G3128" s="41"/>
      <c r="H3128" s="40"/>
      <c r="I3128" s="41"/>
      <c r="J3128" s="41"/>
      <c r="L3128" s="42"/>
      <c r="N3128" s="42"/>
      <c r="O3128" s="42"/>
      <c r="T3128" s="44"/>
      <c r="U3128" s="41"/>
      <c r="X3128" s="140"/>
      <c r="Y3128" s="159"/>
    </row>
    <row r="3129" spans="6:25" s="43" customFormat="1" x14ac:dyDescent="0.25">
      <c r="F3129" s="41"/>
      <c r="G3129" s="41"/>
      <c r="H3129" s="40"/>
      <c r="I3129" s="41"/>
      <c r="J3129" s="41"/>
      <c r="L3129" s="42"/>
      <c r="N3129" s="42"/>
      <c r="O3129" s="42"/>
      <c r="T3129" s="44"/>
      <c r="U3129" s="41"/>
      <c r="X3129" s="140"/>
      <c r="Y3129" s="159"/>
    </row>
    <row r="3130" spans="6:25" s="43" customFormat="1" x14ac:dyDescent="0.25">
      <c r="F3130" s="41"/>
      <c r="G3130" s="41"/>
      <c r="H3130" s="40"/>
      <c r="I3130" s="41"/>
      <c r="J3130" s="41"/>
      <c r="L3130" s="42"/>
      <c r="N3130" s="42"/>
      <c r="O3130" s="42"/>
      <c r="T3130" s="44"/>
      <c r="U3130" s="41"/>
      <c r="X3130" s="140"/>
      <c r="Y3130" s="159"/>
    </row>
    <row r="3131" spans="6:25" s="43" customFormat="1" x14ac:dyDescent="0.25">
      <c r="F3131" s="41"/>
      <c r="G3131" s="41"/>
      <c r="H3131" s="40"/>
      <c r="I3131" s="41"/>
      <c r="J3131" s="41"/>
      <c r="L3131" s="42"/>
      <c r="N3131" s="42"/>
      <c r="O3131" s="42"/>
      <c r="T3131" s="44"/>
      <c r="U3131" s="41"/>
      <c r="X3131" s="140"/>
      <c r="Y3131" s="159"/>
    </row>
    <row r="3132" spans="6:25" s="43" customFormat="1" x14ac:dyDescent="0.25">
      <c r="F3132" s="41"/>
      <c r="G3132" s="41"/>
      <c r="H3132" s="40"/>
      <c r="I3132" s="41"/>
      <c r="J3132" s="41"/>
      <c r="L3132" s="42"/>
      <c r="N3132" s="42"/>
      <c r="O3132" s="42"/>
      <c r="T3132" s="44"/>
      <c r="U3132" s="41"/>
      <c r="X3132" s="140"/>
      <c r="Y3132" s="159"/>
    </row>
    <row r="3133" spans="6:25" s="43" customFormat="1" x14ac:dyDescent="0.25">
      <c r="F3133" s="41"/>
      <c r="G3133" s="41"/>
      <c r="H3133" s="40"/>
      <c r="I3133" s="41"/>
      <c r="J3133" s="41"/>
      <c r="L3133" s="42"/>
      <c r="N3133" s="42"/>
      <c r="O3133" s="42"/>
      <c r="T3133" s="44"/>
      <c r="U3133" s="41"/>
      <c r="X3133" s="140"/>
      <c r="Y3133" s="159"/>
    </row>
    <row r="3134" spans="6:25" s="43" customFormat="1" x14ac:dyDescent="0.25">
      <c r="F3134" s="41"/>
      <c r="G3134" s="41"/>
      <c r="H3134" s="40"/>
      <c r="I3134" s="41"/>
      <c r="J3134" s="41"/>
      <c r="L3134" s="42"/>
      <c r="N3134" s="42"/>
      <c r="O3134" s="42"/>
      <c r="T3134" s="44"/>
      <c r="U3134" s="41"/>
      <c r="X3134" s="140"/>
      <c r="Y3134" s="159"/>
    </row>
    <row r="3135" spans="6:25" s="43" customFormat="1" x14ac:dyDescent="0.25">
      <c r="F3135" s="41"/>
      <c r="G3135" s="41"/>
      <c r="H3135" s="40"/>
      <c r="I3135" s="41"/>
      <c r="J3135" s="41"/>
      <c r="L3135" s="42"/>
      <c r="N3135" s="42"/>
      <c r="O3135" s="42"/>
      <c r="T3135" s="44"/>
      <c r="U3135" s="41"/>
      <c r="X3135" s="140"/>
      <c r="Y3135" s="159"/>
    </row>
    <row r="3136" spans="6:25" s="43" customFormat="1" x14ac:dyDescent="0.25">
      <c r="F3136" s="41"/>
      <c r="G3136" s="41"/>
      <c r="H3136" s="40"/>
      <c r="I3136" s="41"/>
      <c r="J3136" s="41"/>
      <c r="L3136" s="42"/>
      <c r="N3136" s="42"/>
      <c r="O3136" s="42"/>
      <c r="T3136" s="44"/>
      <c r="U3136" s="41"/>
      <c r="X3136" s="140"/>
      <c r="Y3136" s="159"/>
    </row>
    <row r="3137" spans="6:25" s="43" customFormat="1" x14ac:dyDescent="0.25">
      <c r="F3137" s="41"/>
      <c r="G3137" s="41"/>
      <c r="H3137" s="40"/>
      <c r="I3137" s="41"/>
      <c r="J3137" s="41"/>
      <c r="L3137" s="42"/>
      <c r="N3137" s="42"/>
      <c r="O3137" s="42"/>
      <c r="T3137" s="44"/>
      <c r="U3137" s="41"/>
      <c r="X3137" s="140"/>
      <c r="Y3137" s="159"/>
    </row>
    <row r="3138" spans="6:25" s="43" customFormat="1" x14ac:dyDescent="0.25">
      <c r="F3138" s="41"/>
      <c r="G3138" s="41"/>
      <c r="H3138" s="40"/>
      <c r="I3138" s="41"/>
      <c r="J3138" s="41"/>
      <c r="L3138" s="42"/>
      <c r="N3138" s="42"/>
      <c r="O3138" s="42"/>
      <c r="T3138" s="44"/>
      <c r="U3138" s="41"/>
      <c r="X3138" s="140"/>
      <c r="Y3138" s="159"/>
    </row>
    <row r="3139" spans="6:25" s="43" customFormat="1" x14ac:dyDescent="0.25">
      <c r="F3139" s="41"/>
      <c r="G3139" s="41"/>
      <c r="H3139" s="40"/>
      <c r="I3139" s="41"/>
      <c r="J3139" s="41"/>
      <c r="L3139" s="42"/>
      <c r="N3139" s="42"/>
      <c r="O3139" s="42"/>
      <c r="T3139" s="44"/>
      <c r="U3139" s="41"/>
      <c r="X3139" s="140"/>
      <c r="Y3139" s="159"/>
    </row>
    <row r="3140" spans="6:25" s="43" customFormat="1" x14ac:dyDescent="0.25">
      <c r="F3140" s="41"/>
      <c r="G3140" s="41"/>
      <c r="H3140" s="40"/>
      <c r="I3140" s="41"/>
      <c r="J3140" s="41"/>
      <c r="L3140" s="42"/>
      <c r="N3140" s="42"/>
      <c r="O3140" s="42"/>
      <c r="T3140" s="44"/>
      <c r="U3140" s="41"/>
      <c r="X3140" s="140"/>
      <c r="Y3140" s="159"/>
    </row>
    <row r="3141" spans="6:25" s="43" customFormat="1" x14ac:dyDescent="0.25">
      <c r="F3141" s="41"/>
      <c r="G3141" s="41"/>
      <c r="H3141" s="40"/>
      <c r="I3141" s="41"/>
      <c r="J3141" s="41"/>
      <c r="L3141" s="42"/>
      <c r="N3141" s="42"/>
      <c r="O3141" s="42"/>
      <c r="T3141" s="44"/>
      <c r="U3141" s="41"/>
      <c r="X3141" s="140"/>
      <c r="Y3141" s="159"/>
    </row>
    <row r="3142" spans="6:25" s="43" customFormat="1" x14ac:dyDescent="0.25">
      <c r="F3142" s="41"/>
      <c r="G3142" s="41"/>
      <c r="H3142" s="40"/>
      <c r="I3142" s="41"/>
      <c r="J3142" s="41"/>
      <c r="L3142" s="42"/>
      <c r="N3142" s="42"/>
      <c r="O3142" s="42"/>
      <c r="T3142" s="44"/>
      <c r="U3142" s="41"/>
      <c r="X3142" s="140"/>
      <c r="Y3142" s="159"/>
    </row>
    <row r="3143" spans="6:25" s="43" customFormat="1" x14ac:dyDescent="0.25">
      <c r="F3143" s="41"/>
      <c r="G3143" s="41"/>
      <c r="H3143" s="40"/>
      <c r="I3143" s="41"/>
      <c r="J3143" s="41"/>
      <c r="L3143" s="42"/>
      <c r="N3143" s="42"/>
      <c r="O3143" s="42"/>
      <c r="T3143" s="44"/>
      <c r="U3143" s="41"/>
      <c r="X3143" s="140"/>
      <c r="Y3143" s="159"/>
    </row>
    <row r="3144" spans="6:25" s="43" customFormat="1" x14ac:dyDescent="0.25">
      <c r="F3144" s="41"/>
      <c r="G3144" s="41"/>
      <c r="H3144" s="40"/>
      <c r="I3144" s="41"/>
      <c r="J3144" s="41"/>
      <c r="L3144" s="42"/>
      <c r="N3144" s="42"/>
      <c r="O3144" s="42"/>
      <c r="T3144" s="44"/>
      <c r="U3144" s="41"/>
      <c r="X3144" s="140"/>
      <c r="Y3144" s="159"/>
    </row>
    <row r="3145" spans="6:25" s="43" customFormat="1" x14ac:dyDescent="0.25">
      <c r="F3145" s="41"/>
      <c r="G3145" s="41"/>
      <c r="H3145" s="40"/>
      <c r="I3145" s="41"/>
      <c r="J3145" s="41"/>
      <c r="L3145" s="42"/>
      <c r="N3145" s="42"/>
      <c r="O3145" s="42"/>
      <c r="T3145" s="44"/>
      <c r="U3145" s="41"/>
      <c r="X3145" s="140"/>
      <c r="Y3145" s="159"/>
    </row>
    <row r="3146" spans="6:25" s="43" customFormat="1" x14ac:dyDescent="0.25">
      <c r="F3146" s="41"/>
      <c r="G3146" s="41"/>
      <c r="H3146" s="40"/>
      <c r="I3146" s="41"/>
      <c r="J3146" s="41"/>
      <c r="L3146" s="42"/>
      <c r="N3146" s="42"/>
      <c r="O3146" s="42"/>
      <c r="T3146" s="44"/>
      <c r="U3146" s="41"/>
      <c r="X3146" s="140"/>
      <c r="Y3146" s="159"/>
    </row>
    <row r="3147" spans="6:25" s="43" customFormat="1" x14ac:dyDescent="0.25">
      <c r="F3147" s="41"/>
      <c r="G3147" s="41"/>
      <c r="H3147" s="40"/>
      <c r="I3147" s="41"/>
      <c r="J3147" s="41"/>
      <c r="L3147" s="42"/>
      <c r="N3147" s="42"/>
      <c r="O3147" s="42"/>
      <c r="T3147" s="44"/>
      <c r="U3147" s="41"/>
      <c r="X3147" s="140"/>
      <c r="Y3147" s="159"/>
    </row>
    <row r="3148" spans="6:25" s="43" customFormat="1" x14ac:dyDescent="0.25">
      <c r="F3148" s="41"/>
      <c r="G3148" s="41"/>
      <c r="H3148" s="40"/>
      <c r="I3148" s="41"/>
      <c r="J3148" s="41"/>
      <c r="L3148" s="42"/>
      <c r="N3148" s="42"/>
      <c r="O3148" s="42"/>
      <c r="T3148" s="44"/>
      <c r="U3148" s="41"/>
      <c r="X3148" s="140"/>
      <c r="Y3148" s="159"/>
    </row>
    <row r="3149" spans="6:25" s="43" customFormat="1" x14ac:dyDescent="0.25">
      <c r="F3149" s="41"/>
      <c r="G3149" s="41"/>
      <c r="H3149" s="40"/>
      <c r="I3149" s="41"/>
      <c r="J3149" s="41"/>
      <c r="L3149" s="42"/>
      <c r="N3149" s="42"/>
      <c r="O3149" s="42"/>
      <c r="T3149" s="44"/>
      <c r="U3149" s="41"/>
      <c r="X3149" s="140"/>
      <c r="Y3149" s="159"/>
    </row>
    <row r="3150" spans="6:25" s="43" customFormat="1" x14ac:dyDescent="0.25">
      <c r="F3150" s="41"/>
      <c r="G3150" s="41"/>
      <c r="H3150" s="40"/>
      <c r="I3150" s="41"/>
      <c r="J3150" s="41"/>
      <c r="L3150" s="42"/>
      <c r="N3150" s="42"/>
      <c r="O3150" s="42"/>
      <c r="T3150" s="44"/>
      <c r="U3150" s="41"/>
      <c r="X3150" s="140"/>
      <c r="Y3150" s="159"/>
    </row>
    <row r="3151" spans="6:25" s="43" customFormat="1" x14ac:dyDescent="0.25">
      <c r="F3151" s="41"/>
      <c r="G3151" s="41"/>
      <c r="H3151" s="40"/>
      <c r="I3151" s="41"/>
      <c r="J3151" s="41"/>
      <c r="L3151" s="42"/>
      <c r="N3151" s="42"/>
      <c r="O3151" s="42"/>
      <c r="T3151" s="44"/>
      <c r="U3151" s="41"/>
      <c r="X3151" s="140"/>
      <c r="Y3151" s="159"/>
    </row>
    <row r="3152" spans="6:25" s="43" customFormat="1" x14ac:dyDescent="0.25">
      <c r="F3152" s="41"/>
      <c r="G3152" s="41"/>
      <c r="H3152" s="40"/>
      <c r="I3152" s="41"/>
      <c r="J3152" s="41"/>
      <c r="L3152" s="42"/>
      <c r="N3152" s="42"/>
      <c r="O3152" s="42"/>
      <c r="T3152" s="44"/>
      <c r="U3152" s="41"/>
      <c r="X3152" s="140"/>
      <c r="Y3152" s="159"/>
    </row>
    <row r="3153" spans="6:25" s="43" customFormat="1" x14ac:dyDescent="0.25">
      <c r="F3153" s="41"/>
      <c r="G3153" s="41"/>
      <c r="H3153" s="40"/>
      <c r="I3153" s="41"/>
      <c r="J3153" s="41"/>
      <c r="L3153" s="42"/>
      <c r="N3153" s="42"/>
      <c r="O3153" s="42"/>
      <c r="T3153" s="44"/>
      <c r="U3153" s="41"/>
      <c r="X3153" s="140"/>
      <c r="Y3153" s="159"/>
    </row>
    <row r="3154" spans="6:25" s="43" customFormat="1" x14ac:dyDescent="0.25">
      <c r="F3154" s="41"/>
      <c r="G3154" s="41"/>
      <c r="H3154" s="40"/>
      <c r="I3154" s="41"/>
      <c r="J3154" s="41"/>
      <c r="L3154" s="42"/>
      <c r="N3154" s="42"/>
      <c r="O3154" s="42"/>
      <c r="T3154" s="44"/>
      <c r="U3154" s="41"/>
      <c r="X3154" s="140"/>
      <c r="Y3154" s="159"/>
    </row>
    <row r="3155" spans="6:25" s="43" customFormat="1" x14ac:dyDescent="0.25">
      <c r="F3155" s="41"/>
      <c r="G3155" s="41"/>
      <c r="H3155" s="40"/>
      <c r="I3155" s="41"/>
      <c r="J3155" s="41"/>
      <c r="L3155" s="42"/>
      <c r="N3155" s="42"/>
      <c r="O3155" s="42"/>
      <c r="T3155" s="44"/>
      <c r="U3155" s="41"/>
      <c r="X3155" s="140"/>
      <c r="Y3155" s="159"/>
    </row>
    <row r="3156" spans="6:25" s="43" customFormat="1" x14ac:dyDescent="0.25">
      <c r="F3156" s="41"/>
      <c r="G3156" s="41"/>
      <c r="H3156" s="40"/>
      <c r="I3156" s="41"/>
      <c r="J3156" s="41"/>
      <c r="L3156" s="42"/>
      <c r="N3156" s="42"/>
      <c r="O3156" s="42"/>
      <c r="T3156" s="44"/>
      <c r="U3156" s="41"/>
      <c r="X3156" s="140"/>
      <c r="Y3156" s="159"/>
    </row>
    <row r="3157" spans="6:25" s="43" customFormat="1" x14ac:dyDescent="0.25">
      <c r="F3157" s="41"/>
      <c r="G3157" s="41"/>
      <c r="H3157" s="40"/>
      <c r="I3157" s="41"/>
      <c r="J3157" s="41"/>
      <c r="L3157" s="42"/>
      <c r="N3157" s="42"/>
      <c r="O3157" s="42"/>
      <c r="T3157" s="44"/>
      <c r="U3157" s="41"/>
      <c r="X3157" s="140"/>
      <c r="Y3157" s="159"/>
    </row>
    <row r="3158" spans="6:25" s="43" customFormat="1" x14ac:dyDescent="0.25">
      <c r="F3158" s="41"/>
      <c r="G3158" s="41"/>
      <c r="H3158" s="40"/>
      <c r="I3158" s="41"/>
      <c r="J3158" s="41"/>
      <c r="L3158" s="42"/>
      <c r="N3158" s="42"/>
      <c r="O3158" s="42"/>
      <c r="T3158" s="44"/>
      <c r="U3158" s="41"/>
      <c r="X3158" s="140"/>
      <c r="Y3158" s="159"/>
    </row>
    <row r="3159" spans="6:25" s="43" customFormat="1" x14ac:dyDescent="0.25">
      <c r="F3159" s="41"/>
      <c r="G3159" s="41"/>
      <c r="H3159" s="40"/>
      <c r="I3159" s="41"/>
      <c r="J3159" s="41"/>
      <c r="L3159" s="42"/>
      <c r="N3159" s="42"/>
      <c r="O3159" s="42"/>
      <c r="T3159" s="44"/>
      <c r="U3159" s="41"/>
      <c r="X3159" s="140"/>
      <c r="Y3159" s="159"/>
    </row>
    <row r="3160" spans="6:25" s="43" customFormat="1" x14ac:dyDescent="0.25">
      <c r="F3160" s="41"/>
      <c r="G3160" s="41"/>
      <c r="H3160" s="40"/>
      <c r="I3160" s="41"/>
      <c r="J3160" s="41"/>
      <c r="L3160" s="42"/>
      <c r="N3160" s="42"/>
      <c r="O3160" s="42"/>
      <c r="T3160" s="44"/>
      <c r="U3160" s="41"/>
      <c r="X3160" s="140"/>
      <c r="Y3160" s="159"/>
    </row>
  </sheetData>
  <autoFilter ref="G11:V599"/>
  <mergeCells count="208">
    <mergeCell ref="Y36:Y39"/>
    <mergeCell ref="Y52:Y54"/>
    <mergeCell ref="Y67:Y74"/>
    <mergeCell ref="Y75:Y105"/>
    <mergeCell ref="Y107:Y111"/>
    <mergeCell ref="Y113:Y126"/>
    <mergeCell ref="Y357:Y363"/>
    <mergeCell ref="Y466:Y469"/>
    <mergeCell ref="Y462:Y463"/>
    <mergeCell ref="Y450:Y453"/>
    <mergeCell ref="Y413:Y415"/>
    <mergeCell ref="Y483:Y486"/>
    <mergeCell ref="Y555:Y586"/>
    <mergeCell ref="Y195:Y279"/>
    <mergeCell ref="Y347:Y355"/>
    <mergeCell ref="Y18:Y26"/>
    <mergeCell ref="Y57:Y58"/>
    <mergeCell ref="Y454:Y455"/>
    <mergeCell ref="Y55:Y56"/>
    <mergeCell ref="Y127:Y194"/>
    <mergeCell ref="Y312:Y346"/>
    <mergeCell ref="Y427:Y428"/>
    <mergeCell ref="Y456:Y460"/>
    <mergeCell ref="Y464:Y465"/>
    <mergeCell ref="Y487:Y493"/>
    <mergeCell ref="Y527:Y528"/>
    <mergeCell ref="Y299:Y311"/>
    <mergeCell ref="Y364:Y372"/>
    <mergeCell ref="Y400:Y412"/>
    <mergeCell ref="Y416:Y426"/>
    <mergeCell ref="Y437:Y445"/>
    <mergeCell ref="Y446:Y449"/>
    <mergeCell ref="Y472:Y481"/>
    <mergeCell ref="Y494:Y503"/>
    <mergeCell ref="Y507:Y524"/>
    <mergeCell ref="K554:K597"/>
    <mergeCell ref="K462:K463"/>
    <mergeCell ref="K464:K481"/>
    <mergeCell ref="K482:K503"/>
    <mergeCell ref="K504:K524"/>
    <mergeCell ref="K525:K553"/>
    <mergeCell ref="K390:K415"/>
    <mergeCell ref="K416:K426"/>
    <mergeCell ref="K427:K445"/>
    <mergeCell ref="K446:K455"/>
    <mergeCell ref="K456:K461"/>
    <mergeCell ref="K280:K355"/>
    <mergeCell ref="K356:K363"/>
    <mergeCell ref="K364:K372"/>
    <mergeCell ref="K373:K389"/>
    <mergeCell ref="K61:K66"/>
    <mergeCell ref="K67:K111"/>
    <mergeCell ref="K112:K279"/>
    <mergeCell ref="K12:K26"/>
    <mergeCell ref="K27:K32"/>
    <mergeCell ref="K33:K40"/>
    <mergeCell ref="K41:K58"/>
    <mergeCell ref="J482:J503"/>
    <mergeCell ref="J504:J524"/>
    <mergeCell ref="J525:J553"/>
    <mergeCell ref="J554:J597"/>
    <mergeCell ref="J416:J426"/>
    <mergeCell ref="J427:J445"/>
    <mergeCell ref="J446:J455"/>
    <mergeCell ref="J456:J461"/>
    <mergeCell ref="J462:J463"/>
    <mergeCell ref="G12:G66"/>
    <mergeCell ref="F57:F66"/>
    <mergeCell ref="E30:E38"/>
    <mergeCell ref="F30:F38"/>
    <mergeCell ref="F12:F20"/>
    <mergeCell ref="G67:G389"/>
    <mergeCell ref="G390:G463"/>
    <mergeCell ref="G464:G597"/>
    <mergeCell ref="J12:J26"/>
    <mergeCell ref="J27:J32"/>
    <mergeCell ref="J33:J40"/>
    <mergeCell ref="J41:J58"/>
    <mergeCell ref="J61:J66"/>
    <mergeCell ref="J67:J111"/>
    <mergeCell ref="J112:J279"/>
    <mergeCell ref="J280:J355"/>
    <mergeCell ref="J356:J363"/>
    <mergeCell ref="J364:J372"/>
    <mergeCell ref="J373:J389"/>
    <mergeCell ref="J390:J415"/>
    <mergeCell ref="H67:H389"/>
    <mergeCell ref="H390:H463"/>
    <mergeCell ref="H464:H597"/>
    <mergeCell ref="H12:H66"/>
    <mergeCell ref="F390:F463"/>
    <mergeCell ref="F288:F383"/>
    <mergeCell ref="F464:F516"/>
    <mergeCell ref="F67:F187"/>
    <mergeCell ref="D390:D406"/>
    <mergeCell ref="D39:D47"/>
    <mergeCell ref="E39:E47"/>
    <mergeCell ref="F39:F47"/>
    <mergeCell ref="C21:C38"/>
    <mergeCell ref="D21:D29"/>
    <mergeCell ref="E21:E29"/>
    <mergeCell ref="F21:F29"/>
    <mergeCell ref="D30:D38"/>
    <mergeCell ref="D504:D516"/>
    <mergeCell ref="E504:E516"/>
    <mergeCell ref="C67:C187"/>
    <mergeCell ref="D67:D187"/>
    <mergeCell ref="E67:E187"/>
    <mergeCell ref="E390:E406"/>
    <mergeCell ref="C48:C56"/>
    <mergeCell ref="D48:D56"/>
    <mergeCell ref="E48:E56"/>
    <mergeCell ref="F48:F56"/>
    <mergeCell ref="D517:D529"/>
    <mergeCell ref="E517:E529"/>
    <mergeCell ref="D530:D543"/>
    <mergeCell ref="E530:E543"/>
    <mergeCell ref="F517:F556"/>
    <mergeCell ref="E476:E490"/>
    <mergeCell ref="D491:D503"/>
    <mergeCell ref="E491:E503"/>
    <mergeCell ref="B1:B9"/>
    <mergeCell ref="B10:B11"/>
    <mergeCell ref="C10:C11"/>
    <mergeCell ref="D10:D11"/>
    <mergeCell ref="E10:E11"/>
    <mergeCell ref="C288:C389"/>
    <mergeCell ref="D288:D389"/>
    <mergeCell ref="E288:E389"/>
    <mergeCell ref="B390:B597"/>
    <mergeCell ref="C464:C475"/>
    <mergeCell ref="D464:D475"/>
    <mergeCell ref="E464:E475"/>
    <mergeCell ref="C476:C569"/>
    <mergeCell ref="B12:B389"/>
    <mergeCell ref="C12:C20"/>
    <mergeCell ref="D12:D20"/>
    <mergeCell ref="E12:E20"/>
    <mergeCell ref="D476:D490"/>
    <mergeCell ref="D407:D428"/>
    <mergeCell ref="E407:E428"/>
    <mergeCell ref="D544:D556"/>
    <mergeCell ref="E544:E556"/>
    <mergeCell ref="D557:D569"/>
    <mergeCell ref="E557:E569"/>
    <mergeCell ref="C1:Z5"/>
    <mergeCell ref="C6:Z8"/>
    <mergeCell ref="Y280:Y281"/>
    <mergeCell ref="Y373:Y375"/>
    <mergeCell ref="Y390:Y394"/>
    <mergeCell ref="C188:C287"/>
    <mergeCell ref="D188:D287"/>
    <mergeCell ref="E188:E287"/>
    <mergeCell ref="F188:F287"/>
    <mergeCell ref="Y33:Y35"/>
    <mergeCell ref="Y41:Y51"/>
    <mergeCell ref="Y61:Y63"/>
    <mergeCell ref="Y377:Y383"/>
    <mergeCell ref="Y282:Y298"/>
    <mergeCell ref="Y14:Y17"/>
    <mergeCell ref="Y28:Y31"/>
    <mergeCell ref="Y531:Y553"/>
    <mergeCell ref="Y587:Y597"/>
    <mergeCell ref="F10:F11"/>
    <mergeCell ref="C390:C428"/>
    <mergeCell ref="C429:C445"/>
    <mergeCell ref="Y395:Y398"/>
    <mergeCell ref="Y429:Y435"/>
    <mergeCell ref="C446:C463"/>
    <mergeCell ref="D446:D463"/>
    <mergeCell ref="E446:E463"/>
    <mergeCell ref="D429:D445"/>
    <mergeCell ref="E429:E445"/>
    <mergeCell ref="C570:C597"/>
    <mergeCell ref="D570:D582"/>
    <mergeCell ref="E570:E582"/>
    <mergeCell ref="F570:F597"/>
    <mergeCell ref="D583:D597"/>
    <mergeCell ref="E583:E597"/>
    <mergeCell ref="C39:C47"/>
    <mergeCell ref="J464:J481"/>
    <mergeCell ref="C57:C66"/>
    <mergeCell ref="D57:D66"/>
    <mergeCell ref="E57:E66"/>
    <mergeCell ref="F557:F569"/>
    <mergeCell ref="Z554:Z597"/>
    <mergeCell ref="Z67:Z111"/>
    <mergeCell ref="Z112:Z279"/>
    <mergeCell ref="Z280:Z355"/>
    <mergeCell ref="Z357:Z363"/>
    <mergeCell ref="Z364:Z372"/>
    <mergeCell ref="Z373:Z383"/>
    <mergeCell ref="Z390:Z415"/>
    <mergeCell ref="Z416:Z426"/>
    <mergeCell ref="AA2:AB2"/>
    <mergeCell ref="Z427:Z445"/>
    <mergeCell ref="Z446:Z455"/>
    <mergeCell ref="Z456:Z460"/>
    <mergeCell ref="Z462:Z463"/>
    <mergeCell ref="Z464:Z481"/>
    <mergeCell ref="Z482:Z503"/>
    <mergeCell ref="Z504:Z524"/>
    <mergeCell ref="Z525:Z553"/>
    <mergeCell ref="Z12:Z26"/>
    <mergeCell ref="Z27:Z32"/>
    <mergeCell ref="Z33:Z40"/>
    <mergeCell ref="Z41:Z58"/>
    <mergeCell ref="Z61:Z66"/>
  </mergeCells>
  <printOptions horizontalCentered="1"/>
  <pageMargins left="0.19685039370078741" right="0.19685039370078741" top="0.55118110236220474" bottom="0.55118110236220474" header="0.31496062992125984" footer="0.31496062992125984"/>
  <pageSetup scale="23" fitToHeight="11" orientation="landscape" r:id="rId1"/>
  <headerFooter>
    <oddFooter>&amp;L&amp;8Actualizado a 27/06/13&amp;R&amp;8Vicepresidencia de Planeación, Riesgos y Entorno</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PLANEACIÓN ESTRATÉGICA 2015 (2</vt:lpstr>
      <vt:lpstr>'PLANEACIÓN ESTRATÉGICA 2015 (2'!Títulos_a_imprimir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Karen Gillian Rodriguez Montano</cp:lastModifiedBy>
  <dcterms:created xsi:type="dcterms:W3CDTF">2015-04-29T21:18:39Z</dcterms:created>
  <dcterms:modified xsi:type="dcterms:W3CDTF">2015-08-20T19:23:25Z</dcterms:modified>
</cp:coreProperties>
</file>