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lan de Acción\2015\Pagina WEB\"/>
    </mc:Choice>
  </mc:AlternateContent>
  <bookViews>
    <workbookView xWindow="0" yWindow="0" windowWidth="19200" windowHeight="11235"/>
  </bookViews>
  <sheets>
    <sheet name="Programaciòn Recursos" sheetId="1" r:id="rId1"/>
  </sheets>
  <definedNames>
    <definedName name="_xlnm.Print_Area" localSheetId="0">'Programaciòn Recursos'!$A$1:$Q$168</definedName>
    <definedName name="_xlnm.Print_Titles" localSheetId="0">'Programaciòn Recursos'!$A:$D,'Programaciòn Recursos'!$1:$4</definedName>
  </definedNames>
  <calcPr calcId="152511"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E5" i="1"/>
  <c r="Q5" i="1" s="1"/>
  <c r="F5" i="1"/>
  <c r="G5" i="1"/>
  <c r="H5" i="1"/>
  <c r="I5" i="1"/>
  <c r="J5" i="1"/>
  <c r="K5" i="1"/>
  <c r="L5" i="1"/>
  <c r="M5" i="1"/>
  <c r="N5" i="1"/>
  <c r="O5" i="1"/>
  <c r="P5" i="1"/>
  <c r="Q6" i="1"/>
  <c r="Q7" i="1"/>
  <c r="Q8" i="1"/>
  <c r="Q9" i="1"/>
  <c r="Q10" i="1"/>
  <c r="Q11" i="1"/>
  <c r="Q12" i="1"/>
  <c r="Q13" i="1"/>
  <c r="Q14" i="1"/>
  <c r="Q15" i="1"/>
  <c r="Q17" i="1"/>
  <c r="Q18" i="1"/>
  <c r="Q19" i="1"/>
  <c r="C20" i="1"/>
  <c r="E20" i="1"/>
  <c r="F20" i="1"/>
  <c r="Q20" i="1" s="1"/>
  <c r="G20" i="1"/>
  <c r="H20" i="1"/>
  <c r="H164" i="1" s="1"/>
  <c r="I20" i="1"/>
  <c r="J20" i="1"/>
  <c r="J164" i="1" s="1"/>
  <c r="K20" i="1"/>
  <c r="L20" i="1"/>
  <c r="L164" i="1" s="1"/>
  <c r="M20" i="1"/>
  <c r="N20" i="1"/>
  <c r="O20" i="1"/>
  <c r="P20" i="1"/>
  <c r="E31" i="1"/>
  <c r="F31" i="1"/>
  <c r="G31" i="1"/>
  <c r="H31" i="1"/>
  <c r="I31" i="1"/>
  <c r="J31" i="1"/>
  <c r="K31" i="1"/>
  <c r="L31" i="1"/>
  <c r="M31" i="1"/>
  <c r="O31" i="1"/>
  <c r="P31" i="1"/>
  <c r="Q32" i="1"/>
  <c r="Q33" i="1"/>
  <c r="Q34" i="1"/>
  <c r="Q35" i="1"/>
  <c r="Q36" i="1"/>
  <c r="C37" i="1"/>
  <c r="Q37" i="1"/>
  <c r="Q38" i="1"/>
  <c r="Q39" i="1"/>
  <c r="Q40" i="1"/>
  <c r="Q41" i="1"/>
  <c r="Q42" i="1"/>
  <c r="Q43" i="1"/>
  <c r="Q44" i="1"/>
  <c r="C45" i="1"/>
  <c r="C31" i="1" s="1"/>
  <c r="J45" i="1"/>
  <c r="Q45" i="1"/>
  <c r="C46" i="1"/>
  <c r="N46" i="1"/>
  <c r="Q46" i="1" s="1"/>
  <c r="Q47" i="1"/>
  <c r="Q48" i="1"/>
  <c r="Q49" i="1"/>
  <c r="Q50" i="1"/>
  <c r="Q51" i="1"/>
  <c r="Q52" i="1"/>
  <c r="Q53" i="1"/>
  <c r="Q54" i="1"/>
  <c r="Q55" i="1"/>
  <c r="Q56" i="1"/>
  <c r="Q57" i="1"/>
  <c r="Q58" i="1"/>
  <c r="Q59" i="1"/>
  <c r="Q60" i="1"/>
  <c r="Q61" i="1"/>
  <c r="Q62" i="1"/>
  <c r="Q63" i="1"/>
  <c r="Q64" i="1"/>
  <c r="Q65" i="1"/>
  <c r="Q66" i="1"/>
  <c r="Q67" i="1"/>
  <c r="Q68" i="1"/>
  <c r="Q69" i="1"/>
  <c r="Q70" i="1"/>
  <c r="C71" i="1"/>
  <c r="E71" i="1"/>
  <c r="F71" i="1"/>
  <c r="G71" i="1"/>
  <c r="H71" i="1"/>
  <c r="I71" i="1"/>
  <c r="J71" i="1"/>
  <c r="K71" i="1"/>
  <c r="L71" i="1"/>
  <c r="M71" i="1"/>
  <c r="N71" i="1"/>
  <c r="O71" i="1"/>
  <c r="P71" i="1"/>
  <c r="Q72" i="1"/>
  <c r="Q71" i="1" s="1"/>
  <c r="Q73" i="1"/>
  <c r="Q74" i="1"/>
  <c r="Q75" i="1"/>
  <c r="Q76" i="1"/>
  <c r="Q77" i="1"/>
  <c r="Q78" i="1"/>
  <c r="Q79" i="1"/>
  <c r="Q80" i="1"/>
  <c r="Q81" i="1"/>
  <c r="Q82" i="1"/>
  <c r="Q83" i="1"/>
  <c r="Q84" i="1"/>
  <c r="C85" i="1"/>
  <c r="E85" i="1"/>
  <c r="F85" i="1"/>
  <c r="G85" i="1"/>
  <c r="H85" i="1"/>
  <c r="I85" i="1"/>
  <c r="J85" i="1"/>
  <c r="K85" i="1"/>
  <c r="L85" i="1"/>
  <c r="M85" i="1"/>
  <c r="N85" i="1"/>
  <c r="O85" i="1"/>
  <c r="P85" i="1"/>
  <c r="Q85" i="1"/>
  <c r="S86" i="1"/>
  <c r="E99" i="1"/>
  <c r="F99" i="1"/>
  <c r="H99" i="1"/>
  <c r="J99" i="1"/>
  <c r="L99" i="1"/>
  <c r="N99" i="1"/>
  <c r="C100" i="1"/>
  <c r="Q101" i="1"/>
  <c r="Q102" i="1"/>
  <c r="T102" i="1" s="1"/>
  <c r="Q103" i="1"/>
  <c r="Q104" i="1"/>
  <c r="Q105" i="1"/>
  <c r="Q106" i="1"/>
  <c r="C107" i="1"/>
  <c r="Q108" i="1"/>
  <c r="Q109" i="1"/>
  <c r="Q110" i="1"/>
  <c r="Q111" i="1"/>
  <c r="Q112" i="1"/>
  <c r="Q113" i="1"/>
  <c r="Q114" i="1"/>
  <c r="Q115" i="1"/>
  <c r="Q116" i="1"/>
  <c r="Q117" i="1"/>
  <c r="Q118" i="1"/>
  <c r="Q119" i="1"/>
  <c r="Q120" i="1"/>
  <c r="Q121" i="1"/>
  <c r="Q122" i="1"/>
  <c r="Q123" i="1"/>
  <c r="Q124" i="1"/>
  <c r="Q125" i="1"/>
  <c r="Q126" i="1"/>
  <c r="F127" i="1"/>
  <c r="G127" i="1"/>
  <c r="G99" i="1" s="1"/>
  <c r="G164" i="1" s="1"/>
  <c r="H127" i="1"/>
  <c r="I127" i="1"/>
  <c r="I99" i="1" s="1"/>
  <c r="I164" i="1" s="1"/>
  <c r="J127" i="1"/>
  <c r="K127" i="1"/>
  <c r="K99" i="1" s="1"/>
  <c r="K164" i="1" s="1"/>
  <c r="L127" i="1"/>
  <c r="M127" i="1"/>
  <c r="M99" i="1" s="1"/>
  <c r="M164" i="1" s="1"/>
  <c r="N127" i="1"/>
  <c r="O127" i="1"/>
  <c r="O99" i="1" s="1"/>
  <c r="O164" i="1" s="1"/>
  <c r="P127" i="1"/>
  <c r="Q127" i="1"/>
  <c r="Q128" i="1"/>
  <c r="Q129" i="1"/>
  <c r="Q130" i="1"/>
  <c r="C133" i="1"/>
  <c r="C121" i="1" s="1"/>
  <c r="Q133" i="1"/>
  <c r="C134" i="1"/>
  <c r="C135" i="1"/>
  <c r="P135" i="1"/>
  <c r="Q135" i="1" s="1"/>
  <c r="C136" i="1"/>
  <c r="Q137" i="1"/>
  <c r="P138" i="1"/>
  <c r="Q138" i="1" s="1"/>
  <c r="Q139" i="1"/>
  <c r="C140" i="1"/>
  <c r="G141" i="1"/>
  <c r="H141" i="1"/>
  <c r="I141" i="1"/>
  <c r="J141" i="1"/>
  <c r="K141" i="1"/>
  <c r="L141" i="1"/>
  <c r="M141" i="1"/>
  <c r="N141" i="1"/>
  <c r="O141" i="1"/>
  <c r="P141" i="1"/>
  <c r="Q141" i="1"/>
  <c r="Q142" i="1"/>
  <c r="P143" i="1"/>
  <c r="Q143" i="1" s="1"/>
  <c r="C144" i="1"/>
  <c r="E144" i="1"/>
  <c r="G144" i="1"/>
  <c r="H144" i="1"/>
  <c r="I144" i="1"/>
  <c r="J144" i="1"/>
  <c r="K144" i="1"/>
  <c r="L144" i="1"/>
  <c r="M144" i="1"/>
  <c r="N144" i="1"/>
  <c r="O144" i="1"/>
  <c r="P144" i="1"/>
  <c r="F146" i="1"/>
  <c r="F144" i="1" s="1"/>
  <c r="Q144" i="1" s="1"/>
  <c r="K152" i="1"/>
  <c r="Q152" i="1" s="1"/>
  <c r="C153" i="1"/>
  <c r="C152" i="1" s="1"/>
  <c r="E154" i="1"/>
  <c r="F154" i="1"/>
  <c r="G154" i="1"/>
  <c r="H154" i="1"/>
  <c r="I154" i="1"/>
  <c r="J154" i="1"/>
  <c r="K154" i="1"/>
  <c r="L154" i="1"/>
  <c r="M154" i="1"/>
  <c r="N154" i="1"/>
  <c r="O154" i="1"/>
  <c r="P154" i="1"/>
  <c r="Q154" i="1"/>
  <c r="C158" i="1"/>
  <c r="C154" i="1" s="1"/>
  <c r="E160" i="1"/>
  <c r="F160" i="1"/>
  <c r="Q160" i="1" s="1"/>
  <c r="G160" i="1"/>
  <c r="H160" i="1"/>
  <c r="I160" i="1"/>
  <c r="J160" i="1"/>
  <c r="K160" i="1"/>
  <c r="L160" i="1"/>
  <c r="M160" i="1"/>
  <c r="N160" i="1"/>
  <c r="O160" i="1"/>
  <c r="P160" i="1"/>
  <c r="C162" i="1"/>
  <c r="C160" i="1" s="1"/>
  <c r="E164" i="1"/>
  <c r="C99" i="1" l="1"/>
  <c r="P164" i="1"/>
  <c r="C164" i="1"/>
  <c r="P99" i="1"/>
  <c r="Q99" i="1" s="1"/>
  <c r="N31" i="1"/>
  <c r="Q31" i="1" s="1"/>
  <c r="F164" i="1"/>
  <c r="N164" i="1" l="1"/>
  <c r="Q164" i="1" s="1"/>
</calcChain>
</file>

<file path=xl/sharedStrings.xml><?xml version="1.0" encoding="utf-8"?>
<sst xmlns="http://schemas.openxmlformats.org/spreadsheetml/2006/main" count="228" uniqueCount="203">
  <si>
    <t>Actualizado 05 mayo</t>
  </si>
  <si>
    <t>RAW - Grupo Interno de Trabajo de Planeación</t>
  </si>
  <si>
    <t>Consolidado por el Grupo Interno de Trabajo de Planeación</t>
  </si>
  <si>
    <t>Mediante Decreto 377 del 4 de marzo se realizó un aplazamiento de $15,000 millones en el rubro 530-600-003 Apoyo a la gestión del Estado, obras complementarias y compra de predios. Contratos de Concesión</t>
  </si>
  <si>
    <t>Mediante Acuerdo n°002 del 245 de abril se realizó traslado al nuevo proyecto de fortalecimiento</t>
  </si>
  <si>
    <t>TOTAL</t>
  </si>
  <si>
    <t>Contratar las Interventorias, contrato de Concesión Modo Aeroportuario - CODAD. Interventoria de Diseños - Calles de Salida Rapida</t>
  </si>
  <si>
    <t>Consultorias contrato de Concesión Modo Aeroportuario - Centronorte, Interventoría Técnica para la supervisión de las obras, ampliación pista y plataforma Aeropuerto  Quibdó</t>
  </si>
  <si>
    <t>Consultorias contrato de Concesión Modo Aeroportuario - Centronorte, Interventoría Técnica para la supervisión de las obras "Ampliación terminal de pasajeros - Aeropuerto Los Garzones de Monteria",</t>
  </si>
  <si>
    <t>Propios</t>
  </si>
  <si>
    <t>Apoyo a la Gestión del estado para la supervisión de la infraestructura aeroportuaria a nivel nacional</t>
  </si>
  <si>
    <t>520-608-001</t>
  </si>
  <si>
    <t>Adquirir material de apoyo</t>
  </si>
  <si>
    <t>Desarrollar la metodologia y los casos de estudio</t>
  </si>
  <si>
    <t>Contratar la adquisición de una solución para la administración, seguimiento y control del sistema integrado de gestión y su respectiva implementación</t>
  </si>
  <si>
    <t>Realizar la AuditorÍa del Sistema de Gestión de Calidad</t>
  </si>
  <si>
    <t>Realizar PreauditorÍa del Sistema de Gestión de Calidad</t>
  </si>
  <si>
    <t>Implementación del Sistema Integrado de Gestión y Control, Agencia Nacional de Infraestructura</t>
  </si>
  <si>
    <t>520-600-003</t>
  </si>
  <si>
    <t>Traslado</t>
  </si>
  <si>
    <t>Apoyo para el desarrollo y gestión  de la ANI</t>
  </si>
  <si>
    <t>520-600-007</t>
  </si>
  <si>
    <t>Impuesto a las transacciones financieras (4*mil)</t>
  </si>
  <si>
    <t>Adquirir del software para control de intervenrorías</t>
  </si>
  <si>
    <t>Contratar la realización del Premio nacional de Interventorias</t>
  </si>
  <si>
    <t>Dasarrollar actividades de socialización de proyectos 4G</t>
  </si>
  <si>
    <t>Realizar la adición 2 al contrato No. 139 Adecuación oficinas del piso 8 de la ANI.</t>
  </si>
  <si>
    <t>Contratar el Suministro de pasajes aéreos en rutas nacionales para el desplazamiento de los funcionarios de la ANI que lo requieran - VF</t>
  </si>
  <si>
    <t>Contratar los Servicios especializados en organización, elaboración de hojas de control y de bodegaje para el archivo de la Agencia Nacional de Infraestructura. - VF</t>
  </si>
  <si>
    <t>Apoyo y dotación tecnico administrativo para el fortalecimiento institucional del INCO</t>
  </si>
  <si>
    <t>520-600-001</t>
  </si>
  <si>
    <t>Asesorar a la Vicepresidencia Ejecutiva dentro de los modos de la entidad en las diferentes concesiones u otras formas de asociacion público privada, para el desarrollo de la infraestructura de transporte y servicios conexos</t>
  </si>
  <si>
    <t>Asesorar a la Vicepresidencia Ejecutiva en materia técnica para la supervisión de los proyectos carreteros a cargo de la Vicepresidencia Ejecutiva</t>
  </si>
  <si>
    <t>Asesorar a la Vicepresidencia Ejecutiva en la sensibilización y socialización de las actuaciones de la Agencia en municipios y Departamentos</t>
  </si>
  <si>
    <t>Vicepresidencia Ejecutiva</t>
  </si>
  <si>
    <t xml:space="preserve">Contratar una empresa que elabore piezas de diseño, piezas audiovisuales y de difusión editorial </t>
  </si>
  <si>
    <t>Contratar la asesoría para la puesta en marcha de la estrategia general de comunicaciones, incluyendo Redes Sociales y Nuevos Medios Digitales.</t>
  </si>
  <si>
    <t>Asesorar a la Agencia Nacional de Infraestructura en la implementación de la estrategia de comunicaciones para los temas portuarios, ferroviarios y aeroportuarios y de nuevos proyectos de APP</t>
  </si>
  <si>
    <t>Oficina de Comunicaciones</t>
  </si>
  <si>
    <t>Apoyar la formulación del Plan Maestro de Transporte -  Coordinador ANI</t>
  </si>
  <si>
    <t>Presidencia</t>
  </si>
  <si>
    <t>Asesorias para el fortalecimiento del programa 4G</t>
  </si>
  <si>
    <t>Asesoría para incluir las variables financieras y el seguimiento al riesgo en el aplicativo project</t>
  </si>
  <si>
    <t>Asesoria e implementción en la VPRE del sistema de información geográfico</t>
  </si>
  <si>
    <t>Apoyar Reglamentación Consultas Previas</t>
  </si>
  <si>
    <t>Convenio para apoyar la elaboración del plan maestro de transporte intermodal en Colombia</t>
  </si>
  <si>
    <t>Asesoria para el diseño e implementación de la metodología para la programación de inversiones y el registro de los tráficos en los proyectos</t>
  </si>
  <si>
    <t>Asesoria para la implementación de la metodología para el cálculo de la inversión privada en infraestructura</t>
  </si>
  <si>
    <t>Realizar la negociacion para los predios requeridos en el cumplimiento de la  ACCION POPULAR No 15001-33-31-006-2007-0276 i</t>
  </si>
  <si>
    <t>Realizar el avaluo predial para cumplir con la ACCION POPULAR No 15001-33-31-006-2007-0276</t>
  </si>
  <si>
    <t>Realizar el levantamiento de las fichas prediales necesarias para cumplir con la ACCION POPULAR No 15001-33-31-006-2007-0276</t>
  </si>
  <si>
    <t>Asesorias para la realización del  proceso de Consulta Previa en zonas donde exista presencia de Grupos Étnicos y donde se pretenda realizar proyectos, obras o actividades  por personas naturales o jurídica.</t>
  </si>
  <si>
    <t>Asesorías en materia técnico – Predial</t>
  </si>
  <si>
    <t>Vicepresidencia de Planeación, Riesgos y Entorno</t>
  </si>
  <si>
    <t>Contratar las asesorias para la revision y emison de concepto juridicos en temas relacionados con a gestión contractual requerida por la VJ de la ANI</t>
  </si>
  <si>
    <t>Asesorar a la Agencia dentro de los procesos y acciones de carácter penal y policivo que se requieran para la defensa del interés público.</t>
  </si>
  <si>
    <t>Asesorar a la Agencia en  los procesos de expropiación conforme a las disposiciones contractuales</t>
  </si>
  <si>
    <t>Defender de manera oportuna los intereses de la Entidad dentro de los tribunales de Arbitramento en los que la Agencia sea convocante o convocada</t>
  </si>
  <si>
    <t>Asesorar a la Agencia para adelantar el trámite sancionatorio contractual contemplado en el Art. 86 de la Ley 1474 de 2012.</t>
  </si>
  <si>
    <t>Asesorar a la Agencia para la emisión de un concepto jurídico sobre los límites legales de adición a los contratos de concesión 110OP/95 y 6000169OK/07</t>
  </si>
  <si>
    <t>Evaluación de APP publicas y privada</t>
  </si>
  <si>
    <t>Contratar asesorías especializadas para el trámite de los procesos APP</t>
  </si>
  <si>
    <t>Apoyar jurídicamente la contratación de los procesos de la ANI.  Dentro de estos están los proyects de la cuarta generación; mediante el suministro de insumos jurídicos y el acompañamiento jurídico, tanto de las APP de iniciativa pública como de inciativa privada, de acuerdo con los requerimientos de cada Vicepresidencia.</t>
  </si>
  <si>
    <t>Contratar asesorías especializadas para proyectos 4G</t>
  </si>
  <si>
    <t>Contratar Asesorias especializadas GIT Juridico-Predial -VF</t>
  </si>
  <si>
    <t>Contratar Asesorias especializadas GIT Estructuración - VF</t>
  </si>
  <si>
    <t>Contratar Asesorias especializadas GIT Contratación - VF</t>
  </si>
  <si>
    <t>Vicepresidencia Jurídica</t>
  </si>
  <si>
    <t>Contribuir en el desarrollo de la gestion de promoción y Socialización de los proyectos en el marco de la  Cuarta Generacion de Concesiones.</t>
  </si>
  <si>
    <t xml:space="preserve"> Evaluación de las Iniciativas Privadas bajo Esquema APPs Ley 1508 para los  modos Carretero, ferreos y Aeroportuario.</t>
  </si>
  <si>
    <t>Contratar la Consultoria financiera especializada o banca de inversión que lleve a cabo el caso de negocio de un proyecto minero y de infraestructura</t>
  </si>
  <si>
    <t>Consultoria integral para prefactibilidad de la  Estructuracion del Aeropuerto el Dorado II.</t>
  </si>
  <si>
    <t>Asesorar en materia Economica - Financiera  integral en las actividades de los procesos de estructuración, análisis y revisión de los proyectos de APP de Iniciativa privada, en el marco de la Cuarta Generación de Concesiones Viales</t>
  </si>
  <si>
    <t>Asesorar en materia técnica integral en las actividades de los procesos de estructuración, análisis y revisión de los proyectos de APP de Iniciativa privada, en el marco de la Cuarta Generación de Concesiones Viales</t>
  </si>
  <si>
    <t>Vicepresidencia de Estructuración</t>
  </si>
  <si>
    <t>Apoyo a la Gestión del Estado. Asesorias y Consultorias. Contratos de concesión</t>
  </si>
  <si>
    <t>520-600-002</t>
  </si>
  <si>
    <t>Consultoria movilización de carga por los puertos de Colombia</t>
  </si>
  <si>
    <t>Contratar la Asesoría y acompañamiento jurídico en la revsiión y emisión de conceptos y recomendaciones frente a lso hallazgos realcionados con el PMI</t>
  </si>
  <si>
    <t>Contratar la consultoría para la medición de las áreas de zona de uso publico entregadas en concesión,  para efectos de calculo de contraprestación con la metodología establecida en el documento conpes No. 3744 de 2013.</t>
  </si>
  <si>
    <t>“Interventoría técnica, administrativa, financiera, jurídica, ambiental y social al Contrato de Concesión Portuaria No – 007/93 suscrito entre el Instituto Nacional de Concesiones INCO hoy Agencia Nacional de Infraestructura ANI y la Sociedad portuaria regional de Cartagena</t>
  </si>
  <si>
    <t>“Interventoría técnica, administrativa, financiera, jurídica, ambiental y social al Contrato de Concesión Portuaria No – 005 suscrito entre el Instituto Nacional de Concesiones INCO hoy Agencia Nacional de Infraestructura ANI y la Sociedad Terminal de Contenedores de Buenaventura TC-BUEN”</t>
  </si>
  <si>
    <t>“Interventoría técnica, administrativa, financiera, jurídica, ambiental y social a los Contratos de Concesión Portuaria No –010 de 2007 y 001 de 2013– suscritos entre la Nación – El Instituto Nacional de Concesiones INCO y/o Agencia Nacional de Infraestructura - y las Sociedades – Sociedad Puerto Industrial Aguadulce y Cenit Tumaco S.A., respectivamente”</t>
  </si>
  <si>
    <t>“Interventoría técnica, administrativa, financiera, jurídica, ambiental y social a los Contratos de Concesión Portuaria No – 010 de 2010, 006 de 2010 y 009 de 2007 – suscritos entre la Nación –El Instituto Nacional de Concesiones INCO y/o Agencia Nacional de Infraestructura - y las Sociedades – Refinería de Cartagena S.A.(Reficar S.A.), Sociedad Portuaria Central Cartagena S.A. y Sociedad Arenal Zona Atlántica respectivamente.”</t>
  </si>
  <si>
    <t>“Interventoría técnica, administrativa, financiera, jurídica, ambiental y social a los Contratos de Concesión Portuaria No –010 de 1994, 001 de 2007, 021 de 1997 y 001 de 2009 – suscritos entre la Nación – Superintendencia General de Puertos y/o el Instituto Nacional de Concesiones INCO - y las Sociedades – Sociedad Portuaria Algranel S.A., Sociedad Portuaria Bavaria S.A., Sociedad Oil Tanking y Sociedad Portuaria de la Península S.A.”</t>
  </si>
  <si>
    <t>“Interventoría técnica, administrativa, financiera y jurídica al Contrato de Concesión Portuaria No – 006 de 2010. Suscrito entre la Nación – el Instituto Nacional de Concesiones INCO y/o Agencia Nacional de Infraestructura - y la Sociedad Portuaria Central Cartagena S.A.”</t>
  </si>
  <si>
    <t>“Interventoría técnica, administrativa, financiera y jurídica al Contrato de Concesión Portuaria No –001 de 2009 suscrito entre la Nación –el Instituto Nacional de Concesiones INCO y/o Agencia Nacional de Infraestructura - y la Sociedad Portuaria de la Península S.A.”</t>
  </si>
  <si>
    <t>“Interventoría técnica, administrativa, financiera y jurídica al Contrato de Concesión Portuaria No –010 de 2007 suscrito entre la Nación –el Instituto Nacional de Concesiones INCO y/o Agencia Nacional de Infraestructura - y la Sociedad Puerto Industrial Aguadulce S.A.”</t>
  </si>
  <si>
    <t>“Interventoría técnica, administrativa, financiera y jurídica al Contrato de Concesión Portuaria No –010 de 1994 suscrito entre la Nación – Superintendencia General de Puertos y/o el Instituto Nacional de Concesiones INCO y/o Agencia Nacional de Infraestructura - y la Sociedad Portuaria Algranel S.A.”</t>
  </si>
  <si>
    <t>Apoyo estatal a los puertos a nivel nacional</t>
  </si>
  <si>
    <t>113-607-001</t>
  </si>
  <si>
    <t xml:space="preserve">Contrato de Obra No 356de Octubre de 2013 (Bogotá-Belencito). </t>
  </si>
  <si>
    <t>Contrato de Obra No 356 de Octubre de 2013 (Bogotá-Belencito).  - VF</t>
  </si>
  <si>
    <t xml:space="preserve">Contrato de Obra No 418 de Octubre de 2013 (Dorada- Chiriguaná). </t>
  </si>
  <si>
    <t>Interventoría Contratos de Obra Bogotá- Belencito y Dorada- Chiriguaná</t>
  </si>
  <si>
    <t>Interventoría Contratos de Obra Bogotá- Belencito y Dorada- Chiriguaná - VF</t>
  </si>
  <si>
    <t>Contrato de Obra No 418 de Octubre de 2013 (Dorada- Chiriguaná). - VF</t>
  </si>
  <si>
    <t xml:space="preserve">Pagos de Avaluos Concesión Red Férrea del Pacífico </t>
  </si>
  <si>
    <t>Interventoría Concesión Ref Férrea del Pacífico</t>
  </si>
  <si>
    <t>Interventoría Concesión Ref Férrea del Pacífico - VF</t>
  </si>
  <si>
    <t xml:space="preserve"> Implementación Plan de Reasentamientos Concesión Red Férrea del Atlántico-</t>
  </si>
  <si>
    <t>Interventoría Concesión Ref Férrea del Atlantico</t>
  </si>
  <si>
    <t>Interventoría Concesión Ref Férrea del Atlantico - VF</t>
  </si>
  <si>
    <t>Rehabilitación de Vías Férreas a Nivel Nacional a traves del Sistema de Concesiones</t>
  </si>
  <si>
    <t>113-605-007</t>
  </si>
  <si>
    <t>Interventorías de mínima cuantía APP (iniciativas privadas)
Recursos aplazados</t>
  </si>
  <si>
    <t>Interventoria Rumichaca-Pasto-Chachagui</t>
  </si>
  <si>
    <t>Pago puentes Actos terroristas (Mandivá, Piendamó y Ovejas) y Pago Alcantarillas Actos Terroristas</t>
  </si>
  <si>
    <t>Cumplimiento Acción Popular Briceño Tunja Sogamoso - recursos Aplazados</t>
  </si>
  <si>
    <t>Cumplimiento Acción Popular Rumichaca Pasto Chachagüi</t>
  </si>
  <si>
    <t>Cumplimiento Acción Popular Briceño Tunja Sogamoso</t>
  </si>
  <si>
    <t>Compromiso de pago del Otrosí modificatorio y Contrato adicional No. 7 del 2 de julio de 2010 para la ejecución de obras complementarias en el proyecto</t>
  </si>
  <si>
    <t>Interventoria construccion puente Camilo Torres</t>
  </si>
  <si>
    <t>Vigilancia especializada predios Camilo Torres}</t>
  </si>
  <si>
    <t>Adquisicion predial para la construccion de Puentes Camilo Torres, Ducales y Dorado</t>
  </si>
  <si>
    <t>Gestion predial y construccion del puente peatonal "Camilo Torres"</t>
  </si>
  <si>
    <t>iInterventoría acción popular Construcciòn puente peatonal "El Rosario" y sus accesos por Fallo del tribunal Administrativo de Caldas. Proyecto APM</t>
  </si>
  <si>
    <t>Puntos Criticos ZiPaquira Palenque
Recursos aplazados</t>
  </si>
  <si>
    <t>Diferencial Tarifario PLV</t>
  </si>
  <si>
    <t>Señalización PLV
Recursos aplazados</t>
  </si>
  <si>
    <t>Necesidad de diferencial tarifario a generar en 2015
Recursos aplazados</t>
  </si>
  <si>
    <t>Pagar deuda diferencial Tarifario de  Devimed Dic 2014
Recursos Aplazados</t>
  </si>
  <si>
    <t>Pagar intereses prediales del proyecto RS2</t>
  </si>
  <si>
    <t xml:space="preserve">Interventoria diseños para los fallos  AMC
 2008 – 162 Roció Mesa Jaimes
2008-166- Martha Anaya
Recursos Aplazados
</t>
  </si>
  <si>
    <t>Estudios Cumplimiento Acción popular  AMC 2008-166- Martha Anaya
diseño de rampas para puente peatonal
Recursos Aplazados</t>
  </si>
  <si>
    <t>Estudios Cumplimiento Acción popular  de AMC 2008 – 162 Roció Mesa Jaimes
diseño de rampas para puente peatonal 
Recursos Aplazados</t>
  </si>
  <si>
    <t xml:space="preserve">Interventoria ejecucion obras acciones populares de AMC Fallos 2009-018 Fernando Andres Gonzalez
2007-307 Jorge Amature Mora 
2008-171 Claudia Patricia Carrero 
</t>
  </si>
  <si>
    <t xml:space="preserve">Cumplimineto Acción Popular 2007-307 de AMC, Accionante: Jorge Amature Mora
Construcción Puente el Recreo 1 Costado del Cementerio, Tramo 14 Avenida los Patios 
Construcción Puente el Recreo 2 Tramo 14 </t>
  </si>
  <si>
    <t>Cumplimiento Acción Popular 2009-018 de AMC, Accionante: Fernando Andrés González - Construcción Sendero Peatonal Sector Juana Paula, Tramo 14 Avenida los Patios , aplazados $1,058,089,155 para dicembre</t>
  </si>
  <si>
    <t>Cumplimiento Acción Popular 2008-171 de AMC, Accionante: Claudia Patricia Carrera
Construcción Rampa de acceso Puente Peatonal Once de Noviembre, Tramo 14 Av. Los Patios  - Aplazados para diciembre</t>
  </si>
  <si>
    <t>Otros compromisos (requerimientos de medidas o compensaciones de la ANLA)</t>
  </si>
  <si>
    <t>Seguimiento y evaluaciones ANLA-proyectos a cargo ANI</t>
  </si>
  <si>
    <t>Estudios y Obras del Humedal las Mercedes ( DEVINORTE)</t>
  </si>
  <si>
    <t>Contratar diseños y obras para reconstrucción de Gaviones del proyecto Bogota Villavicencio por auto de la ANLA</t>
  </si>
  <si>
    <t>Pagar intereses generados del laudo de SMRP por pago posterior al periodo de liquidación por TES (periodo de liquidación 30 Sep/14, fecha de pago 30Dic 2014)</t>
  </si>
  <si>
    <t>Pagar Diferencial Tarifario del proyecto SMRPde Enero a Junio de 2015, aplazados  $163,449,130</t>
  </si>
  <si>
    <t>Pagar interventoría del proyecto SMRP (periodos 10 nov-9 dic, 10 Dic-31 Dic )</t>
  </si>
  <si>
    <t>Pago VF Bosa-Granada-Girardot</t>
  </si>
  <si>
    <t>Pago VF Zona Metropolitana de Bucaramanga</t>
  </si>
  <si>
    <t>Nación</t>
  </si>
  <si>
    <t>Zipaquira - Palenque</t>
  </si>
  <si>
    <t>Cartagena - Barranquilla</t>
  </si>
  <si>
    <t>Santa Marta - Riohacha - Paraguachon</t>
  </si>
  <si>
    <t>Nación / Propios</t>
  </si>
  <si>
    <t>Apoyo a la gestión del Estado, obras complementarias y compra de predios. Contratos de Concesión</t>
  </si>
  <si>
    <t>530-600- 003</t>
  </si>
  <si>
    <t>Adquisición de computadores de escritorios</t>
  </si>
  <si>
    <t>Adquisicion de una base de datos en la nube, backup en la nube y una instancia de pruebas.</t>
  </si>
  <si>
    <t>Revisión del Dominio, adquisición de certificados digitales para el dominio y app para integrar firma digital sobre Orfeo</t>
  </si>
  <si>
    <t>Adquisición de un antivirus para los usuarios finales</t>
  </si>
  <si>
    <t>Poner en Alta disponibilidad el firewall de seguridad perimetral</t>
  </si>
  <si>
    <t>Soporte premier Microsoft</t>
  </si>
  <si>
    <t>Actualización página web</t>
  </si>
  <si>
    <t>Sistema de información predial (CISA)</t>
  </si>
  <si>
    <t>Licenciamiento de ofimática Microsoft</t>
  </si>
  <si>
    <t>Soporte - mesa de ayuda</t>
  </si>
  <si>
    <t>Fortalecimiento de la Gestión funcional con tecnologías de la información y comunicaciones de la Agencia Nacional de Infraestructura</t>
  </si>
  <si>
    <t>223-600-001</t>
  </si>
  <si>
    <t>Mejoramiento Autopista de La Montaña, Región Nacional. Previo Concepto DNP</t>
  </si>
  <si>
    <t>113-601-006</t>
  </si>
  <si>
    <t>Mejoramiento Transversal de Las Américas</t>
  </si>
  <si>
    <t>113-601-005</t>
  </si>
  <si>
    <t>Mejoramiento Autopista Bogotá - Villavicencio</t>
  </si>
  <si>
    <t>113-601-003</t>
  </si>
  <si>
    <t>Mejoramiento obras complementarias y compra de predios Transversal de Las Américas, departamentos de Antioquia y Córdoba</t>
  </si>
  <si>
    <t>113-600-143</t>
  </si>
  <si>
    <t>Mantenimiento al proyecto de concesión Loboguerrero - Buga, Valle del Cauca</t>
  </si>
  <si>
    <t>113-600-138</t>
  </si>
  <si>
    <t>Mejoramiento Apoyo estatal Proyecto de Concesión Ruta del Sol Sector II Nacional</t>
  </si>
  <si>
    <t>113-600-136</t>
  </si>
  <si>
    <t>Mejoramiento Apoyo estatal Proyecto de Concesión Ruta del Sol Sector III Nacional</t>
  </si>
  <si>
    <t>113-600-135</t>
  </si>
  <si>
    <t>Mejoramiento Apoyo estatal Proyecto de Concesión Ruta del Sol Sector I Nacional</t>
  </si>
  <si>
    <t>113-600-134</t>
  </si>
  <si>
    <t>Mejoramiento, mantenimiento de la  Concesión Cartagena - Barranquilla</t>
  </si>
  <si>
    <t>113-600-132</t>
  </si>
  <si>
    <t>Mejoramiento Concesión Armenia - Pereira - Manizales</t>
  </si>
  <si>
    <t>113-600-131</t>
  </si>
  <si>
    <t>Mejoramiento, Mantenimiento Concesión Córdoba - Sucre</t>
  </si>
  <si>
    <t>113-600-130</t>
  </si>
  <si>
    <t>Mejoramiento, Mantenimiento de la Concesión Ruta Caribe, municipio de Barranquilla, departamento del Atlántico</t>
  </si>
  <si>
    <t>113-600-129</t>
  </si>
  <si>
    <t>Mejoramiento Apoyo estatal para los nuevos Proyectos de Concesión</t>
  </si>
  <si>
    <t>113-600-125</t>
  </si>
  <si>
    <t>Total</t>
  </si>
  <si>
    <t>Diciembre</t>
  </si>
  <si>
    <t>Noviembre</t>
  </si>
  <si>
    <t>Octubre</t>
  </si>
  <si>
    <t>Septiembre</t>
  </si>
  <si>
    <t>Agosto</t>
  </si>
  <si>
    <t>Julio</t>
  </si>
  <si>
    <t>Junio</t>
  </si>
  <si>
    <t>Mayo</t>
  </si>
  <si>
    <t>Abril</t>
  </si>
  <si>
    <t>Marzo</t>
  </si>
  <si>
    <t>Febrero</t>
  </si>
  <si>
    <t>Enero</t>
  </si>
  <si>
    <t>Tipo Recursos</t>
  </si>
  <si>
    <t>Apropiación Presupuestal</t>
  </si>
  <si>
    <t>Proyecto</t>
  </si>
  <si>
    <t>Rubro presupuestal</t>
  </si>
  <si>
    <t>PROGRAMACIÓN PAGOS 2015</t>
  </si>
  <si>
    <t>AGENCIA NACIONAL DE INFRAESTRUCTURA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</si>
</sst>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0_);\(#,##0\);&quot;-&quot;"/>
    <numFmt numFmtId="165" formatCode="_(&quot;$&quot;\ * #,##0_);_(&quot;$&quot;\ * \(#,##0\);_(&quot;$&quot;\ * &quot;-&quot;??_);_(@_)"/>
  </numFmts>
  <fonts count="16" x14ac:knownFonts="1">
    <font>
      <sz val="11"/>
      <color theme="1"/>
      <name val="Calibri"/>
      <family val="2"/>
      <scheme val="minor"/>
    </font>
    <font>
      <sz val="11"/>
      <color theme="1"/>
      <name val="Calibri"/>
      <family val="2"/>
      <scheme val="minor"/>
    </font>
    <font>
      <sz val="10"/>
      <color theme="1"/>
      <name val="Calibri"/>
      <family val="2"/>
      <scheme val="minor"/>
    </font>
    <font>
      <sz val="8"/>
      <color theme="1"/>
      <name val="Calibri"/>
      <family val="2"/>
      <scheme val="minor"/>
    </font>
    <font>
      <sz val="10"/>
      <name val="Arial"/>
      <family val="2"/>
    </font>
    <font>
      <b/>
      <sz val="9"/>
      <name val="Calibri"/>
      <family val="2"/>
      <scheme val="minor"/>
    </font>
    <font>
      <b/>
      <sz val="9"/>
      <color theme="1"/>
      <name val="Calibri"/>
      <family val="2"/>
      <scheme val="minor"/>
    </font>
    <font>
      <sz val="9"/>
      <name val="Calibri"/>
      <family val="2"/>
      <scheme val="minor"/>
    </font>
    <font>
      <sz val="9"/>
      <color theme="1"/>
      <name val="Calibri"/>
      <family val="2"/>
      <scheme val="minor"/>
    </font>
    <font>
      <b/>
      <sz val="10"/>
      <color theme="1"/>
      <name val="Calibri"/>
      <family val="2"/>
      <scheme val="minor"/>
    </font>
    <font>
      <b/>
      <sz val="8"/>
      <name val="Calibri"/>
      <family val="2"/>
      <scheme val="minor"/>
    </font>
    <font>
      <sz val="8"/>
      <name val="Calibri"/>
      <family val="2"/>
      <scheme val="minor"/>
    </font>
    <font>
      <b/>
      <sz val="8"/>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AFFFFF"/>
        <bgColor indexed="64"/>
      </patternFill>
    </fill>
    <fill>
      <patternFill patternType="solid">
        <fgColor rgb="FF92D050"/>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cellStyleXfs>
  <cellXfs count="64">
    <xf numFmtId="0" fontId="0" fillId="0" borderId="0" xfId="0"/>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164" fontId="3" fillId="0" borderId="0" xfId="0" applyNumberFormat="1" applyFont="1" applyFill="1" applyAlignment="1">
      <alignment vertical="center"/>
    </xf>
    <xf numFmtId="3" fontId="3" fillId="0" borderId="0" xfId="0" applyNumberFormat="1" applyFont="1" applyFill="1" applyAlignment="1">
      <alignment vertical="center"/>
    </xf>
    <xf numFmtId="165" fontId="3" fillId="0" borderId="0" xfId="0" applyNumberFormat="1" applyFont="1" applyFill="1" applyAlignment="1">
      <alignment vertical="center"/>
    </xf>
    <xf numFmtId="164" fontId="5" fillId="2" borderId="0" xfId="2" applyNumberFormat="1" applyFont="1" applyFill="1" applyBorder="1" applyAlignment="1">
      <alignment horizontal="center" vertical="center" wrapText="1"/>
    </xf>
    <xf numFmtId="164" fontId="3" fillId="0" borderId="0" xfId="0" applyNumberFormat="1" applyFont="1" applyFill="1" applyBorder="1" applyAlignment="1">
      <alignment vertical="center"/>
    </xf>
    <xf numFmtId="164" fontId="5" fillId="3" borderId="0" xfId="2" applyNumberFormat="1" applyFont="1" applyFill="1" applyBorder="1" applyAlignment="1">
      <alignment horizontal="center" vertical="center" wrapText="1"/>
    </xf>
    <xf numFmtId="0" fontId="5" fillId="3" borderId="1" xfId="2" applyFont="1" applyFill="1" applyBorder="1" applyAlignment="1">
      <alignment horizontal="left" vertical="center" wrapText="1"/>
    </xf>
    <xf numFmtId="164" fontId="5" fillId="3" borderId="2" xfId="2"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2" xfId="2" applyFont="1" applyFill="1" applyBorder="1" applyAlignment="1">
      <alignment horizontal="center" vertical="center" wrapText="1"/>
    </xf>
    <xf numFmtId="164" fontId="7" fillId="3" borderId="2" xfId="2" applyNumberFormat="1" applyFont="1" applyFill="1" applyBorder="1" applyAlignment="1">
      <alignment horizontal="center" vertical="center" wrapText="1"/>
    </xf>
    <xf numFmtId="164" fontId="7" fillId="2" borderId="2" xfId="2"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8" fillId="2" borderId="2" xfId="0" applyFont="1" applyFill="1" applyBorder="1" applyAlignment="1">
      <alignment vertical="center" wrapText="1"/>
    </xf>
    <xf numFmtId="164" fontId="5" fillId="2" borderId="2" xfId="2" applyNumberFormat="1" applyFont="1" applyFill="1" applyBorder="1" applyAlignment="1">
      <alignment horizontal="center" vertical="center" wrapText="1"/>
    </xf>
    <xf numFmtId="0" fontId="6" fillId="2" borderId="2" xfId="0" applyFont="1" applyFill="1" applyBorder="1" applyAlignment="1">
      <alignment vertical="center" wrapText="1"/>
    </xf>
    <xf numFmtId="3" fontId="9" fillId="2" borderId="2" xfId="0" applyNumberFormat="1" applyFont="1" applyFill="1" applyBorder="1" applyAlignment="1">
      <alignment horizontal="center" vertical="center" wrapText="1"/>
    </xf>
    <xf numFmtId="164" fontId="3" fillId="2" borderId="2" xfId="1" applyNumberFormat="1" applyFont="1" applyFill="1" applyBorder="1" applyAlignment="1">
      <alignment vertical="center"/>
    </xf>
    <xf numFmtId="0" fontId="3" fillId="2" borderId="3" xfId="0" applyFont="1" applyFill="1" applyBorder="1" applyAlignment="1">
      <alignment horizontal="left" vertical="center" wrapText="1" indent="1"/>
    </xf>
    <xf numFmtId="0" fontId="5" fillId="4" borderId="4" xfId="2" applyFont="1" applyFill="1" applyBorder="1" applyAlignment="1">
      <alignment vertical="center" wrapText="1"/>
    </xf>
    <xf numFmtId="164" fontId="5" fillId="4" borderId="5" xfId="2" applyNumberFormat="1" applyFont="1" applyFill="1" applyBorder="1" applyAlignment="1">
      <alignment vertical="center" wrapText="1"/>
    </xf>
    <xf numFmtId="0" fontId="5" fillId="4" borderId="5" xfId="2" applyFont="1" applyFill="1" applyBorder="1" applyAlignment="1">
      <alignment horizontal="left" vertical="center" wrapText="1"/>
    </xf>
    <xf numFmtId="0" fontId="5" fillId="4" borderId="6" xfId="2" applyFont="1" applyFill="1" applyBorder="1" applyAlignment="1">
      <alignment horizontal="left" vertical="center" wrapText="1"/>
    </xf>
    <xf numFmtId="0" fontId="3" fillId="2" borderId="0" xfId="0" applyFont="1" applyFill="1" applyBorder="1" applyAlignment="1">
      <alignment horizontal="left" vertical="center" wrapText="1" indent="1"/>
    </xf>
    <xf numFmtId="164" fontId="3" fillId="2" borderId="0" xfId="0" applyNumberFormat="1" applyFont="1" applyFill="1" applyBorder="1" applyAlignment="1">
      <alignment horizontal="left" vertical="center" wrapText="1" indent="1"/>
    </xf>
    <xf numFmtId="164" fontId="5" fillId="3" borderId="3" xfId="2" applyNumberFormat="1" applyFont="1" applyFill="1" applyBorder="1" applyAlignment="1">
      <alignment horizontal="center" vertical="center" wrapText="1"/>
    </xf>
    <xf numFmtId="0" fontId="5" fillId="3" borderId="3" xfId="2" applyFont="1" applyFill="1" applyBorder="1" applyAlignment="1">
      <alignment horizontal="center" vertical="center" wrapText="1"/>
    </xf>
    <xf numFmtId="0" fontId="2" fillId="2" borderId="2" xfId="0" applyFont="1" applyFill="1" applyBorder="1" applyAlignment="1">
      <alignment horizontal="left" vertical="center" wrapText="1"/>
    </xf>
    <xf numFmtId="0" fontId="8" fillId="2" borderId="3" xfId="0" applyFont="1" applyFill="1" applyBorder="1" applyAlignment="1">
      <alignment vertical="center" wrapText="1"/>
    </xf>
    <xf numFmtId="164" fontId="3" fillId="2" borderId="2" xfId="0" applyNumberFormat="1" applyFont="1" applyFill="1" applyBorder="1" applyAlignment="1">
      <alignment vertical="center"/>
    </xf>
    <xf numFmtId="164" fontId="3" fillId="0" borderId="2" xfId="1" applyNumberFormat="1" applyFont="1" applyFill="1" applyBorder="1" applyAlignment="1">
      <alignment vertical="center"/>
    </xf>
    <xf numFmtId="164" fontId="3" fillId="0" borderId="2" xfId="1" applyNumberFormat="1" applyFont="1" applyFill="1" applyBorder="1" applyAlignment="1">
      <alignment horizontal="center" vertical="center"/>
    </xf>
    <xf numFmtId="0" fontId="10" fillId="0" borderId="2" xfId="2" applyFont="1" applyFill="1" applyBorder="1" applyAlignment="1">
      <alignment horizontal="center" vertical="center" wrapText="1"/>
    </xf>
    <xf numFmtId="164" fontId="3" fillId="2" borderId="2" xfId="1" applyNumberFormat="1" applyFont="1" applyFill="1" applyBorder="1" applyAlignment="1">
      <alignment horizontal="center" vertical="center"/>
    </xf>
    <xf numFmtId="0" fontId="3" fillId="2" borderId="2" xfId="0" applyFont="1" applyFill="1" applyBorder="1" applyAlignment="1">
      <alignment vertical="center"/>
    </xf>
    <xf numFmtId="164" fontId="3" fillId="5" borderId="2" xfId="1" applyNumberFormat="1" applyFont="1" applyFill="1" applyBorder="1" applyAlignment="1">
      <alignment vertical="center"/>
    </xf>
    <xf numFmtId="0" fontId="3" fillId="5"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left" vertical="center" indent="1"/>
    </xf>
    <xf numFmtId="0" fontId="3" fillId="2" borderId="4" xfId="0" applyFont="1" applyFill="1" applyBorder="1" applyAlignment="1">
      <alignment horizontal="left" vertical="center" indent="1"/>
    </xf>
    <xf numFmtId="164" fontId="11" fillId="2" borderId="2" xfId="0" applyNumberFormat="1" applyFont="1" applyFill="1" applyBorder="1" applyAlignment="1">
      <alignment vertical="center" wrapText="1"/>
    </xf>
    <xf numFmtId="0" fontId="12" fillId="0" borderId="0" xfId="0" applyFont="1" applyFill="1" applyBorder="1" applyAlignment="1">
      <alignment vertical="center"/>
    </xf>
    <xf numFmtId="164" fontId="12" fillId="0" borderId="0" xfId="0" applyNumberFormat="1" applyFont="1" applyFill="1" applyBorder="1" applyAlignment="1">
      <alignment vertical="center"/>
    </xf>
    <xf numFmtId="164" fontId="7" fillId="6" borderId="2" xfId="2" applyNumberFormat="1" applyFont="1" applyFill="1" applyBorder="1" applyAlignment="1">
      <alignment horizontal="center" vertical="center" wrapText="1"/>
    </xf>
    <xf numFmtId="0" fontId="7" fillId="3" borderId="2" xfId="2" applyFont="1" applyFill="1" applyBorder="1" applyAlignment="1">
      <alignment horizontal="center" vertical="center" wrapText="1"/>
    </xf>
    <xf numFmtId="3" fontId="5" fillId="2" borderId="2" xfId="2" applyNumberFormat="1" applyFont="1" applyFill="1" applyBorder="1" applyAlignment="1">
      <alignment horizontal="center" vertical="center" wrapText="1"/>
    </xf>
    <xf numFmtId="164" fontId="12" fillId="0" borderId="2" xfId="0" applyNumberFormat="1" applyFont="1" applyFill="1" applyBorder="1" applyAlignment="1">
      <alignment horizontal="center" vertical="center"/>
    </xf>
    <xf numFmtId="0" fontId="11" fillId="2" borderId="4" xfId="2" applyFont="1" applyFill="1" applyBorder="1" applyAlignment="1">
      <alignment horizontal="left" vertical="center" wrapText="1" indent="1"/>
    </xf>
    <xf numFmtId="0" fontId="10" fillId="0" borderId="2" xfId="2" applyFont="1" applyFill="1" applyBorder="1" applyAlignment="1">
      <alignment vertical="center" wrapText="1"/>
    </xf>
    <xf numFmtId="0" fontId="9" fillId="4" borderId="2" xfId="0" applyFont="1" applyFill="1" applyBorder="1" applyAlignment="1">
      <alignment horizontal="center" vertical="center"/>
    </xf>
    <xf numFmtId="0" fontId="13" fillId="4" borderId="2" xfId="2" applyFont="1" applyFill="1" applyBorder="1" applyAlignment="1">
      <alignment horizontal="center" vertical="center" wrapText="1"/>
    </xf>
    <xf numFmtId="0" fontId="13" fillId="4" borderId="4" xfId="2" applyFont="1" applyFill="1" applyBorder="1" applyAlignment="1">
      <alignment horizontal="center" vertical="center" wrapText="1"/>
    </xf>
    <xf numFmtId="15" fontId="9" fillId="0" borderId="0" xfId="0" applyNumberFormat="1" applyFont="1" applyFill="1" applyAlignment="1">
      <alignment horizontal="center" vertical="center"/>
    </xf>
    <xf numFmtId="0" fontId="9" fillId="0" borderId="0" xfId="0" applyFont="1" applyFill="1" applyAlignment="1">
      <alignment horizontal="center" vertical="center"/>
    </xf>
    <xf numFmtId="164" fontId="9" fillId="0" borderId="0" xfId="0" applyNumberFormat="1" applyFont="1" applyFill="1" applyAlignment="1">
      <alignment horizontal="center" vertical="center"/>
    </xf>
    <xf numFmtId="0" fontId="14" fillId="0" borderId="0" xfId="0" applyFont="1" applyFill="1" applyAlignment="1">
      <alignment horizontal="center" vertical="center"/>
    </xf>
    <xf numFmtId="0" fontId="2" fillId="0" borderId="0" xfId="0" applyFont="1" applyFill="1" applyAlignment="1">
      <alignment horizontal="centerContinuous" vertical="center"/>
    </xf>
    <xf numFmtId="0" fontId="15" fillId="0" borderId="0" xfId="0" applyFont="1" applyFill="1" applyAlignment="1">
      <alignment horizontal="centerContinuous"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0"/>
  <sheetViews>
    <sheetView showGridLines="0" tabSelected="1" zoomScale="90" zoomScaleNormal="90" workbookViewId="0"/>
  </sheetViews>
  <sheetFormatPr baseColWidth="10" defaultRowHeight="12.75" outlineLevelRow="1" x14ac:dyDescent="0.25"/>
  <cols>
    <col min="1" max="1" width="11.85546875" style="2" customWidth="1"/>
    <col min="2" max="2" width="31.7109375" style="2" customWidth="1"/>
    <col min="3" max="3" width="17.85546875" style="2" customWidth="1"/>
    <col min="4" max="4" width="15.28515625" style="2" customWidth="1"/>
    <col min="5" max="9" width="13.7109375" style="2" customWidth="1"/>
    <col min="10" max="10" width="16.140625" style="2" customWidth="1"/>
    <col min="11" max="11" width="13.7109375" style="2" customWidth="1"/>
    <col min="12" max="12" width="14.7109375" style="2" customWidth="1"/>
    <col min="13" max="13" width="15.140625" style="2" customWidth="1"/>
    <col min="14" max="15" width="13.7109375" style="2" customWidth="1"/>
    <col min="16" max="16" width="17.85546875" style="2" customWidth="1"/>
    <col min="17" max="17" width="17.5703125" style="2" customWidth="1"/>
    <col min="18" max="18" width="14.28515625" style="1" bestFit="1" customWidth="1"/>
    <col min="19" max="19" width="19.5703125" style="1" customWidth="1"/>
    <col min="20" max="16384" width="11.42578125" style="1"/>
  </cols>
  <sheetData>
    <row r="1" spans="1:17" ht="18.75" x14ac:dyDescent="0.25">
      <c r="A1" s="63" t="s">
        <v>202</v>
      </c>
      <c r="B1" s="63"/>
      <c r="C1" s="63"/>
      <c r="D1" s="63"/>
      <c r="E1" s="63"/>
      <c r="F1" s="63"/>
      <c r="G1" s="63"/>
      <c r="H1" s="63"/>
      <c r="I1" s="63"/>
      <c r="J1" s="63"/>
      <c r="K1" s="63"/>
      <c r="L1" s="63"/>
      <c r="M1" s="63"/>
      <c r="N1" s="63"/>
      <c r="O1" s="63"/>
      <c r="P1" s="63"/>
      <c r="Q1" s="62"/>
    </row>
    <row r="2" spans="1:17" ht="18.75" customHeight="1" x14ac:dyDescent="0.25">
      <c r="A2" s="61" t="s">
        <v>201</v>
      </c>
      <c r="B2" s="61"/>
      <c r="C2" s="61"/>
      <c r="D2" s="61"/>
      <c r="E2" s="61"/>
      <c r="F2" s="61"/>
      <c r="G2" s="61"/>
      <c r="H2" s="61"/>
      <c r="I2" s="61"/>
      <c r="J2" s="61"/>
      <c r="K2" s="61"/>
      <c r="L2" s="61"/>
      <c r="M2" s="61"/>
      <c r="N2" s="61"/>
      <c r="O2" s="61"/>
      <c r="P2" s="61"/>
      <c r="Q2" s="61"/>
    </row>
    <row r="3" spans="1:17" x14ac:dyDescent="0.25">
      <c r="B3" s="59"/>
      <c r="C3" s="59"/>
      <c r="D3" s="60"/>
      <c r="E3" s="59"/>
      <c r="F3" s="59"/>
      <c r="G3" s="59"/>
      <c r="H3" s="59"/>
      <c r="I3" s="59"/>
      <c r="J3" s="59"/>
      <c r="K3" s="59"/>
      <c r="L3" s="59"/>
      <c r="M3" s="59"/>
      <c r="N3" s="59"/>
      <c r="O3" s="59"/>
      <c r="P3" s="59"/>
      <c r="Q3" s="58"/>
    </row>
    <row r="4" spans="1:17" ht="25.5" x14ac:dyDescent="0.25">
      <c r="A4" s="56" t="s">
        <v>200</v>
      </c>
      <c r="B4" s="57" t="s">
        <v>199</v>
      </c>
      <c r="C4" s="56" t="s">
        <v>198</v>
      </c>
      <c r="D4" s="56" t="s">
        <v>197</v>
      </c>
      <c r="E4" s="55" t="s">
        <v>196</v>
      </c>
      <c r="F4" s="55" t="s">
        <v>195</v>
      </c>
      <c r="G4" s="55" t="s">
        <v>194</v>
      </c>
      <c r="H4" s="55" t="s">
        <v>193</v>
      </c>
      <c r="I4" s="55" t="s">
        <v>192</v>
      </c>
      <c r="J4" s="55" t="s">
        <v>191</v>
      </c>
      <c r="K4" s="55" t="s">
        <v>190</v>
      </c>
      <c r="L4" s="55" t="s">
        <v>189</v>
      </c>
      <c r="M4" s="55" t="s">
        <v>188</v>
      </c>
      <c r="N4" s="55" t="s">
        <v>187</v>
      </c>
      <c r="O4" s="55" t="s">
        <v>186</v>
      </c>
      <c r="P4" s="55" t="s">
        <v>185</v>
      </c>
      <c r="Q4" s="55" t="s">
        <v>184</v>
      </c>
    </row>
    <row r="5" spans="1:17" s="47" customFormat="1" ht="24" hidden="1" x14ac:dyDescent="0.25">
      <c r="A5" s="14" t="s">
        <v>183</v>
      </c>
      <c r="B5" s="20" t="s">
        <v>182</v>
      </c>
      <c r="C5" s="19">
        <f>SUBTOTAL(9,C6:C7)</f>
        <v>0</v>
      </c>
      <c r="D5" s="12" t="s">
        <v>139</v>
      </c>
      <c r="E5" s="12">
        <f>SUBTOTAL(9,E6:E7)</f>
        <v>0</v>
      </c>
      <c r="F5" s="12">
        <f>SUBTOTAL(9,F6:F7)</f>
        <v>0</v>
      </c>
      <c r="G5" s="12">
        <f>SUBTOTAL(9,G6:G7)</f>
        <v>0</v>
      </c>
      <c r="H5" s="12">
        <f>SUBTOTAL(9,H6:H7)</f>
        <v>0</v>
      </c>
      <c r="I5" s="12">
        <f>SUBTOTAL(9,I6:I7)</f>
        <v>0</v>
      </c>
      <c r="J5" s="12">
        <f>SUBTOTAL(9,J6:J7)</f>
        <v>0</v>
      </c>
      <c r="K5" s="12">
        <f>SUBTOTAL(9,K6:K7)</f>
        <v>0</v>
      </c>
      <c r="L5" s="12">
        <f>SUBTOTAL(9,L6:L7)</f>
        <v>0</v>
      </c>
      <c r="M5" s="12">
        <f>SUBTOTAL(9,M6:M7)</f>
        <v>0</v>
      </c>
      <c r="N5" s="12">
        <f>SUBTOTAL(9,N6:N7)</f>
        <v>0</v>
      </c>
      <c r="O5" s="12">
        <f>SUBTOTAL(9,O6:O7)</f>
        <v>0</v>
      </c>
      <c r="P5" s="12">
        <f>SUBTOTAL(9,P6:P7)</f>
        <v>0</v>
      </c>
      <c r="Q5" s="12">
        <f>SUM(E5:P5)</f>
        <v>0</v>
      </c>
    </row>
    <row r="6" spans="1:17" s="3" customFormat="1" ht="11.25" hidden="1" outlineLevel="1" x14ac:dyDescent="0.25">
      <c r="A6" s="54"/>
      <c r="B6" s="53"/>
      <c r="C6" s="22"/>
      <c r="D6" s="36"/>
      <c r="E6" s="52"/>
      <c r="F6" s="52"/>
      <c r="G6" s="52"/>
      <c r="H6" s="52"/>
      <c r="I6" s="52"/>
      <c r="J6" s="52"/>
      <c r="K6" s="52"/>
      <c r="L6" s="52"/>
      <c r="M6" s="52"/>
      <c r="N6" s="52"/>
      <c r="O6" s="52"/>
      <c r="P6" s="35"/>
      <c r="Q6" s="35">
        <f>SUM(E6:P6)</f>
        <v>0</v>
      </c>
    </row>
    <row r="7" spans="1:17" s="3" customFormat="1" ht="11.25" hidden="1" outlineLevel="1" x14ac:dyDescent="0.25">
      <c r="A7" s="54"/>
      <c r="B7" s="53"/>
      <c r="C7" s="22"/>
      <c r="D7" s="36"/>
      <c r="E7" s="52"/>
      <c r="F7" s="52"/>
      <c r="G7" s="52"/>
      <c r="H7" s="52"/>
      <c r="I7" s="52"/>
      <c r="J7" s="52"/>
      <c r="K7" s="52"/>
      <c r="L7" s="52"/>
      <c r="M7" s="52"/>
      <c r="N7" s="52"/>
      <c r="O7" s="52"/>
      <c r="P7" s="35"/>
      <c r="Q7" s="35">
        <f>SUM(E7:P7)</f>
        <v>0</v>
      </c>
    </row>
    <row r="8" spans="1:17" s="47" customFormat="1" ht="56.25" customHeight="1" collapsed="1" x14ac:dyDescent="0.25">
      <c r="A8" s="14" t="s">
        <v>181</v>
      </c>
      <c r="B8" s="20" t="s">
        <v>180</v>
      </c>
      <c r="C8" s="51">
        <v>129017012625</v>
      </c>
      <c r="D8" s="12" t="s">
        <v>139</v>
      </c>
      <c r="E8" s="12"/>
      <c r="F8" s="12"/>
      <c r="G8" s="12"/>
      <c r="H8" s="12"/>
      <c r="I8" s="12"/>
      <c r="J8" s="12"/>
      <c r="K8" s="12"/>
      <c r="L8" s="12"/>
      <c r="M8" s="12"/>
      <c r="N8" s="12"/>
      <c r="O8" s="12"/>
      <c r="P8" s="15">
        <v>129017012625</v>
      </c>
      <c r="Q8" s="12">
        <f>SUM(E8:P8)</f>
        <v>129017012625</v>
      </c>
    </row>
    <row r="9" spans="1:17" s="47" customFormat="1" ht="24" x14ac:dyDescent="0.25">
      <c r="A9" s="14" t="s">
        <v>179</v>
      </c>
      <c r="B9" s="20" t="s">
        <v>178</v>
      </c>
      <c r="C9" s="19">
        <v>89000000000</v>
      </c>
      <c r="D9" s="12" t="s">
        <v>139</v>
      </c>
      <c r="E9" s="12"/>
      <c r="F9" s="12"/>
      <c r="G9" s="12"/>
      <c r="H9" s="12"/>
      <c r="I9" s="12"/>
      <c r="J9" s="12"/>
      <c r="K9" s="12"/>
      <c r="L9" s="12"/>
      <c r="M9" s="12"/>
      <c r="N9" s="12"/>
      <c r="O9" s="12"/>
      <c r="P9" s="15">
        <v>89000000000</v>
      </c>
      <c r="Q9" s="12">
        <f>SUM(E9:P9)</f>
        <v>89000000000</v>
      </c>
    </row>
    <row r="10" spans="1:17" s="47" customFormat="1" ht="24" x14ac:dyDescent="0.25">
      <c r="A10" s="14" t="s">
        <v>177</v>
      </c>
      <c r="B10" s="20" t="s">
        <v>176</v>
      </c>
      <c r="C10" s="19">
        <v>36323700000</v>
      </c>
      <c r="D10" s="12" t="s">
        <v>139</v>
      </c>
      <c r="E10" s="12"/>
      <c r="F10" s="12"/>
      <c r="G10" s="12"/>
      <c r="H10" s="12"/>
      <c r="I10" s="12"/>
      <c r="J10" s="12"/>
      <c r="K10" s="12"/>
      <c r="L10" s="12"/>
      <c r="M10" s="12"/>
      <c r="N10" s="12"/>
      <c r="O10" s="12"/>
      <c r="P10" s="15">
        <v>36323700000</v>
      </c>
      <c r="Q10" s="12">
        <f>SUM(E10:P10)</f>
        <v>36323700000</v>
      </c>
    </row>
    <row r="11" spans="1:17" s="47" customFormat="1" ht="24" x14ac:dyDescent="0.25">
      <c r="A11" s="14" t="s">
        <v>175</v>
      </c>
      <c r="B11" s="20" t="s">
        <v>174</v>
      </c>
      <c r="C11" s="19">
        <v>10000000000</v>
      </c>
      <c r="D11" s="12" t="s">
        <v>139</v>
      </c>
      <c r="E11" s="12"/>
      <c r="F11" s="12"/>
      <c r="G11" s="12"/>
      <c r="H11" s="12"/>
      <c r="I11" s="12"/>
      <c r="J11" s="12"/>
      <c r="K11" s="12"/>
      <c r="L11" s="12"/>
      <c r="M11" s="12"/>
      <c r="N11" s="12"/>
      <c r="O11" s="12"/>
      <c r="P11" s="15">
        <v>10000000000</v>
      </c>
      <c r="Q11" s="12">
        <f>SUM(E11:P11)</f>
        <v>10000000000</v>
      </c>
    </row>
    <row r="12" spans="1:17" s="47" customFormat="1" ht="39" customHeight="1" x14ac:dyDescent="0.25">
      <c r="A12" s="14" t="s">
        <v>173</v>
      </c>
      <c r="B12" s="20" t="s">
        <v>172</v>
      </c>
      <c r="C12" s="19">
        <v>21312600000</v>
      </c>
      <c r="D12" s="12" t="s">
        <v>139</v>
      </c>
      <c r="E12" s="12"/>
      <c r="F12" s="12"/>
      <c r="G12" s="12"/>
      <c r="H12" s="12"/>
      <c r="I12" s="12"/>
      <c r="J12" s="12"/>
      <c r="K12" s="12"/>
      <c r="L12" s="12"/>
      <c r="M12" s="12"/>
      <c r="N12" s="12"/>
      <c r="O12" s="12"/>
      <c r="P12" s="15">
        <v>21312600000</v>
      </c>
      <c r="Q12" s="12">
        <f>SUM(E12:P12)</f>
        <v>21312600000</v>
      </c>
    </row>
    <row r="13" spans="1:17" s="47" customFormat="1" ht="52.5" customHeight="1" x14ac:dyDescent="0.25">
      <c r="A13" s="14" t="s">
        <v>171</v>
      </c>
      <c r="B13" s="20" t="s">
        <v>170</v>
      </c>
      <c r="C13" s="19">
        <v>265373000000</v>
      </c>
      <c r="D13" s="12" t="s">
        <v>139</v>
      </c>
      <c r="E13" s="12"/>
      <c r="F13" s="12"/>
      <c r="G13" s="12"/>
      <c r="H13" s="12"/>
      <c r="I13" s="12"/>
      <c r="J13" s="12"/>
      <c r="K13" s="12"/>
      <c r="L13" s="12"/>
      <c r="M13" s="12"/>
      <c r="N13" s="12"/>
      <c r="O13" s="12"/>
      <c r="P13" s="16">
        <v>265373000000</v>
      </c>
      <c r="Q13" s="12">
        <f>SUM(E13:P13)</f>
        <v>265373000000</v>
      </c>
    </row>
    <row r="14" spans="1:17" s="47" customFormat="1" ht="39" customHeight="1" x14ac:dyDescent="0.25">
      <c r="A14" s="14" t="s">
        <v>169</v>
      </c>
      <c r="B14" s="20" t="s">
        <v>168</v>
      </c>
      <c r="C14" s="19">
        <v>805833700000</v>
      </c>
      <c r="D14" s="12" t="s">
        <v>139</v>
      </c>
      <c r="E14" s="12"/>
      <c r="F14" s="12"/>
      <c r="G14" s="12"/>
      <c r="H14" s="12"/>
      <c r="I14" s="12"/>
      <c r="J14" s="12"/>
      <c r="K14" s="12"/>
      <c r="L14" s="12"/>
      <c r="M14" s="12"/>
      <c r="N14" s="12"/>
      <c r="O14" s="12"/>
      <c r="P14" s="15">
        <v>805833700000</v>
      </c>
      <c r="Q14" s="12">
        <f>SUM(E14:P14)</f>
        <v>805833700000</v>
      </c>
    </row>
    <row r="15" spans="1:17" s="47" customFormat="1" ht="39.75" customHeight="1" x14ac:dyDescent="0.25">
      <c r="A15" s="14" t="s">
        <v>167</v>
      </c>
      <c r="B15" s="20" t="s">
        <v>166</v>
      </c>
      <c r="C15" s="19">
        <v>9241000000</v>
      </c>
      <c r="D15" s="12" t="s">
        <v>139</v>
      </c>
      <c r="E15" s="12"/>
      <c r="F15" s="12"/>
      <c r="G15" s="12"/>
      <c r="H15" s="12"/>
      <c r="I15" s="12"/>
      <c r="J15" s="12"/>
      <c r="K15" s="12"/>
      <c r="L15" s="12"/>
      <c r="M15" s="12"/>
      <c r="N15" s="12"/>
      <c r="O15" s="12"/>
      <c r="P15" s="15">
        <v>9241000000</v>
      </c>
      <c r="Q15" s="12">
        <f>SUM(E15:P15)</f>
        <v>9241000000</v>
      </c>
    </row>
    <row r="16" spans="1:17" s="47" customFormat="1" ht="48" x14ac:dyDescent="0.25">
      <c r="A16" s="14" t="s">
        <v>165</v>
      </c>
      <c r="B16" s="20" t="s">
        <v>164</v>
      </c>
      <c r="C16" s="19">
        <v>60000000000</v>
      </c>
      <c r="D16" s="12" t="s">
        <v>139</v>
      </c>
      <c r="E16" s="12"/>
      <c r="F16" s="12"/>
      <c r="G16" s="12"/>
      <c r="H16" s="12"/>
      <c r="I16" s="12"/>
      <c r="J16" s="12"/>
      <c r="K16" s="12"/>
      <c r="L16" s="12"/>
      <c r="M16" s="12"/>
      <c r="N16" s="12"/>
      <c r="O16" s="12"/>
      <c r="P16" s="15">
        <v>60000000000</v>
      </c>
      <c r="Q16" s="12"/>
    </row>
    <row r="17" spans="1:19" s="47" customFormat="1" ht="24" x14ac:dyDescent="0.25">
      <c r="A17" s="14" t="s">
        <v>163</v>
      </c>
      <c r="B17" s="20" t="s">
        <v>162</v>
      </c>
      <c r="C17" s="19">
        <v>381157000000</v>
      </c>
      <c r="D17" s="12" t="s">
        <v>143</v>
      </c>
      <c r="E17" s="12"/>
      <c r="F17" s="12"/>
      <c r="G17" s="12"/>
      <c r="H17" s="12"/>
      <c r="I17" s="12"/>
      <c r="J17" s="12"/>
      <c r="K17" s="12"/>
      <c r="L17" s="12"/>
      <c r="M17" s="12"/>
      <c r="N17" s="12"/>
      <c r="O17" s="12"/>
      <c r="P17" s="15">
        <v>381157000000</v>
      </c>
      <c r="Q17" s="12">
        <f>SUM(E17:P17)</f>
        <v>381157000000</v>
      </c>
    </row>
    <row r="18" spans="1:19" s="47" customFormat="1" ht="24" hidden="1" x14ac:dyDescent="0.25">
      <c r="A18" s="14" t="s">
        <v>161</v>
      </c>
      <c r="B18" s="20" t="s">
        <v>160</v>
      </c>
      <c r="C18" s="19"/>
      <c r="D18" s="12" t="s">
        <v>139</v>
      </c>
      <c r="E18" s="19"/>
      <c r="F18" s="19"/>
      <c r="G18" s="19"/>
      <c r="H18" s="19"/>
      <c r="I18" s="12"/>
      <c r="J18" s="12"/>
      <c r="K18" s="12"/>
      <c r="L18" s="12"/>
      <c r="M18" s="12"/>
      <c r="N18" s="12"/>
      <c r="O18" s="12"/>
      <c r="P18" s="12"/>
      <c r="Q18" s="12">
        <f>SUM(E18:P18)</f>
        <v>0</v>
      </c>
    </row>
    <row r="19" spans="1:19" s="47" customFormat="1" ht="24" hidden="1" x14ac:dyDescent="0.25">
      <c r="A19" s="14" t="s">
        <v>159</v>
      </c>
      <c r="B19" s="20" t="s">
        <v>158</v>
      </c>
      <c r="C19" s="19"/>
      <c r="D19" s="12" t="s">
        <v>139</v>
      </c>
      <c r="E19" s="12"/>
      <c r="F19" s="12"/>
      <c r="G19" s="12"/>
      <c r="H19" s="12"/>
      <c r="I19" s="12"/>
      <c r="J19" s="12"/>
      <c r="K19" s="12"/>
      <c r="L19" s="12"/>
      <c r="M19" s="12"/>
      <c r="N19" s="12"/>
      <c r="O19" s="12"/>
      <c r="P19" s="12"/>
      <c r="Q19" s="12">
        <f>SUM(E19:P19)</f>
        <v>0</v>
      </c>
    </row>
    <row r="20" spans="1:19" s="47" customFormat="1" ht="48" x14ac:dyDescent="0.25">
      <c r="A20" s="14" t="s">
        <v>157</v>
      </c>
      <c r="B20" s="20" t="s">
        <v>156</v>
      </c>
      <c r="C20" s="19">
        <f>SUM(C21:C30)</f>
        <v>2000000000</v>
      </c>
      <c r="D20" s="12" t="s">
        <v>9</v>
      </c>
      <c r="E20" s="12">
        <f>SUM(E21:E30)</f>
        <v>0</v>
      </c>
      <c r="F20" s="12">
        <f>SUM(F21:F30)</f>
        <v>0</v>
      </c>
      <c r="G20" s="12">
        <f>SUM(G21:G30)</f>
        <v>0</v>
      </c>
      <c r="H20" s="12">
        <f>SUM(H21:H30)</f>
        <v>0</v>
      </c>
      <c r="I20" s="12">
        <f>SUM(I21:I30)</f>
        <v>280000000</v>
      </c>
      <c r="J20" s="12">
        <f>SUM(J21:J30)</f>
        <v>268571428.57142854</v>
      </c>
      <c r="K20" s="12">
        <f>SUM(K21:K30)</f>
        <v>268571428.57142854</v>
      </c>
      <c r="L20" s="12">
        <f>SUM(L21:L30)</f>
        <v>128571428.57142857</v>
      </c>
      <c r="M20" s="12">
        <f>SUM(M21:M30)</f>
        <v>68571428.571428567</v>
      </c>
      <c r="N20" s="12">
        <f>SUM(N21:N30)</f>
        <v>68571428.571428567</v>
      </c>
      <c r="O20" s="12">
        <f>SUM(O21:O30)</f>
        <v>828571428.57142854</v>
      </c>
      <c r="P20" s="12">
        <f>SUM(P21:P30)</f>
        <v>88571428.571428567</v>
      </c>
      <c r="Q20" s="12">
        <f>SUM(E20:P20)</f>
        <v>1999999999.9999998</v>
      </c>
      <c r="S20" s="48"/>
    </row>
    <row r="21" spans="1:19" s="3" customFormat="1" ht="12" x14ac:dyDescent="0.25">
      <c r="A21" s="50"/>
      <c r="B21" s="18" t="s">
        <v>155</v>
      </c>
      <c r="C21" s="16">
        <v>480000000</v>
      </c>
      <c r="D21" s="15"/>
      <c r="E21" s="16"/>
      <c r="F21" s="16"/>
      <c r="G21" s="16"/>
      <c r="H21" s="16"/>
      <c r="I21" s="16"/>
      <c r="J21" s="16">
        <v>68571428.571428567</v>
      </c>
      <c r="K21" s="15">
        <v>68571428.571428567</v>
      </c>
      <c r="L21" s="15">
        <v>68571428.571428567</v>
      </c>
      <c r="M21" s="15">
        <v>68571428.571428567</v>
      </c>
      <c r="N21" s="15">
        <v>68571428.571428567</v>
      </c>
      <c r="O21" s="15">
        <v>68571428.571428567</v>
      </c>
      <c r="P21" s="15">
        <v>68571428.571428567</v>
      </c>
      <c r="Q21" s="15"/>
    </row>
    <row r="22" spans="1:19" s="3" customFormat="1" ht="12" x14ac:dyDescent="0.25">
      <c r="A22" s="50"/>
      <c r="B22" s="18" t="s">
        <v>154</v>
      </c>
      <c r="C22" s="16">
        <v>550000000</v>
      </c>
      <c r="D22" s="15"/>
      <c r="E22" s="16"/>
      <c r="F22" s="16"/>
      <c r="G22" s="16"/>
      <c r="H22" s="16"/>
      <c r="I22" s="16"/>
      <c r="J22" s="16"/>
      <c r="K22" s="15"/>
      <c r="L22" s="15"/>
      <c r="M22" s="15"/>
      <c r="N22" s="15"/>
      <c r="O22" s="15">
        <v>550000000</v>
      </c>
      <c r="P22" s="15"/>
      <c r="Q22" s="15"/>
    </row>
    <row r="23" spans="1:19" s="3" customFormat="1" ht="12" x14ac:dyDescent="0.25">
      <c r="A23" s="50"/>
      <c r="B23" s="18" t="s">
        <v>153</v>
      </c>
      <c r="C23" s="16">
        <v>200000000</v>
      </c>
      <c r="D23" s="15"/>
      <c r="E23" s="16"/>
      <c r="F23" s="16"/>
      <c r="G23" s="16"/>
      <c r="H23" s="16"/>
      <c r="I23" s="16">
        <v>60000000</v>
      </c>
      <c r="J23" s="16"/>
      <c r="K23" s="15"/>
      <c r="L23" s="15">
        <v>60000000</v>
      </c>
      <c r="M23" s="15"/>
      <c r="N23" s="15"/>
      <c r="O23" s="15">
        <v>60000000</v>
      </c>
      <c r="P23" s="15">
        <v>20000000</v>
      </c>
      <c r="Q23" s="16"/>
    </row>
    <row r="24" spans="1:19" s="3" customFormat="1" ht="12" x14ac:dyDescent="0.25">
      <c r="A24" s="50"/>
      <c r="B24" s="18" t="s">
        <v>152</v>
      </c>
      <c r="C24" s="16">
        <v>200000000</v>
      </c>
      <c r="D24" s="15"/>
      <c r="E24" s="16"/>
      <c r="F24" s="16"/>
      <c r="G24" s="16"/>
      <c r="H24" s="16"/>
      <c r="I24" s="16"/>
      <c r="J24" s="16"/>
      <c r="K24" s="15">
        <v>200000000</v>
      </c>
      <c r="L24" s="15"/>
      <c r="M24" s="15"/>
      <c r="N24" s="15"/>
      <c r="O24" s="15"/>
      <c r="P24" s="15"/>
      <c r="Q24" s="15"/>
    </row>
    <row r="25" spans="1:19" s="3" customFormat="1" ht="12" x14ac:dyDescent="0.25">
      <c r="A25" s="50"/>
      <c r="B25" s="18" t="s">
        <v>151</v>
      </c>
      <c r="C25" s="16">
        <v>150000000</v>
      </c>
      <c r="D25" s="15"/>
      <c r="E25" s="16"/>
      <c r="F25" s="16"/>
      <c r="G25" s="16"/>
      <c r="H25" s="16"/>
      <c r="I25" s="16"/>
      <c r="J25" s="16"/>
      <c r="K25" s="15"/>
      <c r="L25" s="15"/>
      <c r="M25" s="15"/>
      <c r="N25" s="15"/>
      <c r="O25" s="15">
        <v>150000000</v>
      </c>
      <c r="P25" s="15"/>
      <c r="Q25" s="15"/>
    </row>
    <row r="26" spans="1:19" s="3" customFormat="1" ht="24" x14ac:dyDescent="0.25">
      <c r="A26" s="50"/>
      <c r="B26" s="18" t="s">
        <v>150</v>
      </c>
      <c r="C26" s="16">
        <v>125000000</v>
      </c>
      <c r="D26" s="15"/>
      <c r="E26" s="16"/>
      <c r="F26" s="16"/>
      <c r="G26" s="16"/>
      <c r="H26" s="16"/>
      <c r="I26" s="16"/>
      <c r="J26" s="16">
        <v>125000000</v>
      </c>
      <c r="K26" s="15"/>
      <c r="L26" s="15"/>
      <c r="M26" s="15"/>
      <c r="N26" s="15"/>
      <c r="O26" s="15"/>
      <c r="P26" s="15"/>
      <c r="Q26" s="15"/>
    </row>
    <row r="27" spans="1:19" s="3" customFormat="1" ht="24" x14ac:dyDescent="0.25">
      <c r="A27" s="50"/>
      <c r="B27" s="18" t="s">
        <v>149</v>
      </c>
      <c r="C27" s="16">
        <v>75000000</v>
      </c>
      <c r="D27" s="15"/>
      <c r="E27" s="16"/>
      <c r="F27" s="16"/>
      <c r="G27" s="16"/>
      <c r="H27" s="16"/>
      <c r="I27" s="16"/>
      <c r="J27" s="16">
        <v>75000000</v>
      </c>
      <c r="K27" s="15"/>
      <c r="L27" s="15"/>
      <c r="M27" s="15"/>
      <c r="N27" s="15"/>
      <c r="O27" s="15"/>
      <c r="P27" s="15"/>
      <c r="Q27" s="15"/>
    </row>
    <row r="28" spans="1:19" s="3" customFormat="1" ht="48" x14ac:dyDescent="0.25">
      <c r="A28" s="50"/>
      <c r="B28" s="18" t="s">
        <v>148</v>
      </c>
      <c r="C28" s="16">
        <v>58000000</v>
      </c>
      <c r="D28" s="15"/>
      <c r="E28" s="16"/>
      <c r="F28" s="16"/>
      <c r="G28" s="16"/>
      <c r="H28" s="16"/>
      <c r="I28" s="16">
        <v>58000000</v>
      </c>
      <c r="J28" s="16"/>
      <c r="K28" s="15"/>
      <c r="L28" s="15"/>
      <c r="M28" s="15"/>
      <c r="N28" s="15"/>
      <c r="O28" s="15"/>
      <c r="P28" s="15"/>
      <c r="Q28" s="15"/>
    </row>
    <row r="29" spans="1:19" s="3" customFormat="1" ht="36" x14ac:dyDescent="0.25">
      <c r="A29" s="50"/>
      <c r="B29" s="18" t="s">
        <v>147</v>
      </c>
      <c r="C29" s="16">
        <v>100000000</v>
      </c>
      <c r="D29" s="15"/>
      <c r="E29" s="16"/>
      <c r="F29" s="16"/>
      <c r="G29" s="16"/>
      <c r="H29" s="16"/>
      <c r="I29" s="16">
        <v>100000000</v>
      </c>
      <c r="J29" s="16"/>
      <c r="K29" s="15"/>
      <c r="L29" s="15"/>
      <c r="M29" s="15"/>
      <c r="N29" s="15"/>
      <c r="O29" s="15"/>
      <c r="P29" s="15"/>
      <c r="Q29" s="15"/>
    </row>
    <row r="30" spans="1:19" s="3" customFormat="1" ht="24" x14ac:dyDescent="0.25">
      <c r="A30" s="50"/>
      <c r="B30" s="18" t="s">
        <v>146</v>
      </c>
      <c r="C30" s="16">
        <v>62000000</v>
      </c>
      <c r="D30" s="15"/>
      <c r="E30" s="16"/>
      <c r="F30" s="16"/>
      <c r="G30" s="16"/>
      <c r="H30" s="16"/>
      <c r="I30" s="16">
        <v>62000000</v>
      </c>
      <c r="J30" s="16"/>
      <c r="K30" s="15"/>
      <c r="L30" s="15"/>
      <c r="M30" s="15"/>
      <c r="N30" s="15"/>
      <c r="O30" s="15"/>
      <c r="P30" s="15"/>
      <c r="Q30" s="49"/>
    </row>
    <row r="31" spans="1:19" s="47" customFormat="1" ht="36" x14ac:dyDescent="0.25">
      <c r="A31" s="14" t="s">
        <v>145</v>
      </c>
      <c r="B31" s="20" t="s">
        <v>144</v>
      </c>
      <c r="C31" s="19">
        <f>SUM(C35:C69)</f>
        <v>60722287375</v>
      </c>
      <c r="D31" s="12" t="s">
        <v>143</v>
      </c>
      <c r="E31" s="12">
        <f>SUM(E35:E69)</f>
        <v>0</v>
      </c>
      <c r="F31" s="12">
        <f>SUM(F35:F69)</f>
        <v>624734134.81818187</v>
      </c>
      <c r="G31" s="12">
        <f>SUM(G35:G69)</f>
        <v>1136190504.823535</v>
      </c>
      <c r="H31" s="12">
        <f>SUM(H35:H69)</f>
        <v>892312603.92929304</v>
      </c>
      <c r="I31" s="12">
        <f>SUM(I35:I69)</f>
        <v>6958323640.9292927</v>
      </c>
      <c r="J31" s="12">
        <f>SUM(J35:J69)</f>
        <v>3127384680.6238999</v>
      </c>
      <c r="K31" s="12">
        <f>SUM(K35:K69)</f>
        <v>1196355311.5292931</v>
      </c>
      <c r="L31" s="12">
        <f>SUM(L35:L69)</f>
        <v>1702355311.5292931</v>
      </c>
      <c r="M31" s="12">
        <f>SUM(M35:M69)</f>
        <v>9018377114.5292931</v>
      </c>
      <c r="N31" s="12">
        <f>SUM(N35:N69)</f>
        <v>1162766316.5292931</v>
      </c>
      <c r="O31" s="12">
        <f>SUM(O35:O69)</f>
        <v>892312603.92929304</v>
      </c>
      <c r="P31" s="12">
        <f>SUM(P35:P69)</f>
        <v>34011175152.32933</v>
      </c>
      <c r="Q31" s="12">
        <f>SUM(E31:P31)</f>
        <v>60722287375.5</v>
      </c>
      <c r="S31" s="48"/>
    </row>
    <row r="32" spans="1:19" s="3" customFormat="1" ht="11.25" hidden="1" outlineLevel="1" x14ac:dyDescent="0.25">
      <c r="A32" s="39"/>
      <c r="B32" s="45" t="s">
        <v>142</v>
      </c>
      <c r="C32" s="22"/>
      <c r="D32" s="38" t="s">
        <v>139</v>
      </c>
      <c r="E32" s="46"/>
      <c r="F32" s="22"/>
      <c r="G32" s="22"/>
      <c r="H32" s="22"/>
      <c r="I32" s="22"/>
      <c r="J32" s="22"/>
      <c r="K32" s="22"/>
      <c r="L32" s="22"/>
      <c r="M32" s="22"/>
      <c r="N32" s="22"/>
      <c r="O32" s="22"/>
      <c r="P32" s="22"/>
      <c r="Q32" s="34">
        <f>SUM(E32:P32)</f>
        <v>0</v>
      </c>
    </row>
    <row r="33" spans="1:17" s="3" customFormat="1" ht="11.25" hidden="1" outlineLevel="1" x14ac:dyDescent="0.25">
      <c r="A33" s="39"/>
      <c r="B33" s="45" t="s">
        <v>141</v>
      </c>
      <c r="C33" s="22"/>
      <c r="D33" s="38" t="s">
        <v>139</v>
      </c>
      <c r="E33" s="22"/>
      <c r="F33" s="22"/>
      <c r="G33" s="22"/>
      <c r="H33" s="22"/>
      <c r="I33" s="22"/>
      <c r="J33" s="22"/>
      <c r="K33" s="22"/>
      <c r="L33" s="22"/>
      <c r="M33" s="22"/>
      <c r="N33" s="22"/>
      <c r="O33" s="22"/>
      <c r="P33" s="22"/>
      <c r="Q33" s="34">
        <f>SUM(E33:P33)</f>
        <v>0</v>
      </c>
    </row>
    <row r="34" spans="1:17" s="3" customFormat="1" ht="11.25" hidden="1" outlineLevel="1" x14ac:dyDescent="0.25">
      <c r="A34" s="39"/>
      <c r="B34" s="44" t="s">
        <v>140</v>
      </c>
      <c r="C34" s="22"/>
      <c r="D34" s="38" t="s">
        <v>139</v>
      </c>
      <c r="E34" s="22"/>
      <c r="F34" s="22"/>
      <c r="G34" s="22"/>
      <c r="H34" s="22"/>
      <c r="I34" s="22"/>
      <c r="J34" s="22"/>
      <c r="K34" s="22"/>
      <c r="L34" s="22"/>
      <c r="M34" s="22"/>
      <c r="N34" s="22"/>
      <c r="O34" s="22"/>
      <c r="P34" s="22"/>
      <c r="Q34" s="34">
        <f>SUM(E34:P34)</f>
        <v>0</v>
      </c>
    </row>
    <row r="35" spans="1:17" s="3" customFormat="1" ht="22.5" outlineLevel="1" x14ac:dyDescent="0.25">
      <c r="A35" s="39"/>
      <c r="B35" s="42" t="s">
        <v>138</v>
      </c>
      <c r="C35" s="22">
        <v>10000000000</v>
      </c>
      <c r="D35" s="38"/>
      <c r="E35" s="22"/>
      <c r="F35" s="22"/>
      <c r="G35" s="22"/>
      <c r="H35" s="22"/>
      <c r="I35" s="22"/>
      <c r="J35" s="22"/>
      <c r="K35" s="22"/>
      <c r="L35" s="22"/>
      <c r="M35" s="22"/>
      <c r="N35" s="22"/>
      <c r="O35" s="22"/>
      <c r="P35" s="22">
        <v>10000000000</v>
      </c>
      <c r="Q35" s="34">
        <f>SUM(E35:P35)</f>
        <v>10000000000</v>
      </c>
    </row>
    <row r="36" spans="1:17" s="3" customFormat="1" ht="11.25" outlineLevel="1" x14ac:dyDescent="0.25">
      <c r="A36" s="39"/>
      <c r="B36" s="43" t="s">
        <v>137</v>
      </c>
      <c r="C36" s="22">
        <v>8707000000</v>
      </c>
      <c r="D36" s="38"/>
      <c r="E36" s="22"/>
      <c r="F36" s="22"/>
      <c r="G36" s="22"/>
      <c r="H36" s="22"/>
      <c r="I36" s="22"/>
      <c r="J36" s="22"/>
      <c r="K36" s="22"/>
      <c r="L36" s="22"/>
      <c r="M36" s="22"/>
      <c r="N36" s="22"/>
      <c r="O36" s="22"/>
      <c r="P36" s="22">
        <v>8707000000</v>
      </c>
      <c r="Q36" s="34">
        <f>SUM(E36:P36)</f>
        <v>8707000000</v>
      </c>
    </row>
    <row r="37" spans="1:17" s="3" customFormat="1" ht="22.5" outlineLevel="1" x14ac:dyDescent="0.25">
      <c r="A37" s="39"/>
      <c r="B37" s="42" t="s">
        <v>136</v>
      </c>
      <c r="C37" s="22">
        <f>255007969.594607+44084459</f>
        <v>299092428.594607</v>
      </c>
      <c r="D37" s="38"/>
      <c r="E37" s="22"/>
      <c r="F37" s="22"/>
      <c r="G37" s="22"/>
      <c r="H37" s="22"/>
      <c r="I37" s="22"/>
      <c r="J37" s="22">
        <v>299092428.594607</v>
      </c>
      <c r="K37" s="22"/>
      <c r="L37" s="22"/>
      <c r="M37" s="22"/>
      <c r="N37" s="22"/>
      <c r="O37" s="22"/>
      <c r="P37" s="22"/>
      <c r="Q37" s="34">
        <f>SUM(E37:P37)</f>
        <v>299092428.594607</v>
      </c>
    </row>
    <row r="38" spans="1:17" s="3" customFormat="1" ht="33.75" outlineLevel="1" x14ac:dyDescent="0.25">
      <c r="A38" s="39"/>
      <c r="B38" s="41" t="s">
        <v>135</v>
      </c>
      <c r="C38" s="22">
        <v>605449130</v>
      </c>
      <c r="D38" s="38"/>
      <c r="E38" s="22"/>
      <c r="F38" s="22"/>
      <c r="G38" s="22">
        <v>442000000</v>
      </c>
      <c r="H38" s="22"/>
      <c r="I38" s="22"/>
      <c r="J38" s="22"/>
      <c r="K38" s="22"/>
      <c r="L38" s="22"/>
      <c r="M38" s="22"/>
      <c r="N38" s="22"/>
      <c r="O38" s="22"/>
      <c r="P38" s="40">
        <v>163449130</v>
      </c>
      <c r="Q38" s="34">
        <f>SUM(E38:P38)</f>
        <v>605449130</v>
      </c>
    </row>
    <row r="39" spans="1:17" s="3" customFormat="1" ht="45" outlineLevel="1" x14ac:dyDescent="0.25">
      <c r="A39" s="39"/>
      <c r="B39" s="42" t="s">
        <v>134</v>
      </c>
      <c r="C39" s="22">
        <v>69456370.005353153</v>
      </c>
      <c r="D39" s="38"/>
      <c r="E39" s="22"/>
      <c r="F39" s="22"/>
      <c r="G39" s="22">
        <v>69456370.005353153</v>
      </c>
      <c r="H39" s="22"/>
      <c r="I39" s="22"/>
      <c r="J39" s="22"/>
      <c r="K39" s="22"/>
      <c r="L39" s="22"/>
      <c r="M39" s="22"/>
      <c r="N39" s="22"/>
      <c r="O39" s="22"/>
      <c r="P39" s="22"/>
      <c r="Q39" s="34">
        <f>SUM(E39:P39)</f>
        <v>69456370.005353153</v>
      </c>
    </row>
    <row r="40" spans="1:17" s="3" customFormat="1" ht="33.75" outlineLevel="1" x14ac:dyDescent="0.25">
      <c r="A40" s="39"/>
      <c r="B40" s="42" t="s">
        <v>133</v>
      </c>
      <c r="C40" s="22">
        <v>1000000000</v>
      </c>
      <c r="D40" s="38"/>
      <c r="E40" s="22"/>
      <c r="F40" s="22"/>
      <c r="G40" s="22"/>
      <c r="H40" s="22"/>
      <c r="I40" s="22"/>
      <c r="J40" s="22"/>
      <c r="K40" s="22"/>
      <c r="L40" s="22"/>
      <c r="M40" s="22"/>
      <c r="N40" s="22"/>
      <c r="O40" s="22"/>
      <c r="P40" s="22">
        <v>1000000000</v>
      </c>
      <c r="Q40" s="34">
        <f>SUM(E40:P40)</f>
        <v>1000000000</v>
      </c>
    </row>
    <row r="41" spans="1:17" s="3" customFormat="1" ht="22.5" outlineLevel="1" x14ac:dyDescent="0.25">
      <c r="A41" s="39"/>
      <c r="B41" s="42" t="s">
        <v>132</v>
      </c>
      <c r="C41" s="22">
        <v>500000000</v>
      </c>
      <c r="D41" s="38"/>
      <c r="E41" s="22"/>
      <c r="F41" s="22"/>
      <c r="G41" s="22"/>
      <c r="H41" s="22"/>
      <c r="I41" s="22"/>
      <c r="J41" s="22"/>
      <c r="K41" s="22"/>
      <c r="L41" s="22"/>
      <c r="M41" s="22"/>
      <c r="N41" s="22"/>
      <c r="O41" s="22"/>
      <c r="P41" s="22">
        <v>500000000</v>
      </c>
      <c r="Q41" s="34">
        <f>SUM(E41:P41)</f>
        <v>500000000</v>
      </c>
    </row>
    <row r="42" spans="1:17" s="3" customFormat="1" ht="22.5" outlineLevel="1" x14ac:dyDescent="0.25">
      <c r="A42" s="39"/>
      <c r="B42" s="42" t="s">
        <v>131</v>
      </c>
      <c r="C42" s="22">
        <v>300000000</v>
      </c>
      <c r="D42" s="38"/>
      <c r="E42" s="22"/>
      <c r="F42" s="22"/>
      <c r="G42" s="22"/>
      <c r="H42" s="22"/>
      <c r="I42" s="22"/>
      <c r="J42" s="22"/>
      <c r="K42" s="22"/>
      <c r="L42" s="22"/>
      <c r="M42" s="22"/>
      <c r="N42" s="22"/>
      <c r="O42" s="22"/>
      <c r="P42" s="22">
        <v>300000000</v>
      </c>
      <c r="Q42" s="34">
        <f>SUM(E42:P42)</f>
        <v>300000000</v>
      </c>
    </row>
    <row r="43" spans="1:17" s="3" customFormat="1" ht="22.5" outlineLevel="1" x14ac:dyDescent="0.25">
      <c r="A43" s="39"/>
      <c r="B43" s="42" t="s">
        <v>130</v>
      </c>
      <c r="C43" s="22">
        <v>1000000000</v>
      </c>
      <c r="D43" s="38"/>
      <c r="E43" s="22"/>
      <c r="F43" s="22"/>
      <c r="G43" s="22"/>
      <c r="H43" s="22"/>
      <c r="I43" s="22"/>
      <c r="J43" s="22"/>
      <c r="K43" s="22"/>
      <c r="L43" s="22"/>
      <c r="M43" s="22"/>
      <c r="N43" s="22"/>
      <c r="O43" s="22"/>
      <c r="P43" s="22">
        <v>1000000000</v>
      </c>
      <c r="Q43" s="34">
        <f>SUM(E43:P43)</f>
        <v>1000000000</v>
      </c>
    </row>
    <row r="44" spans="1:17" s="3" customFormat="1" ht="83.25" customHeight="1" outlineLevel="1" x14ac:dyDescent="0.25">
      <c r="A44" s="39"/>
      <c r="B44" s="41" t="s">
        <v>129</v>
      </c>
      <c r="C44" s="22">
        <v>2024556788</v>
      </c>
      <c r="D44" s="38"/>
      <c r="E44" s="22"/>
      <c r="F44" s="22"/>
      <c r="G44" s="22"/>
      <c r="H44" s="22"/>
      <c r="I44" s="22"/>
      <c r="J44" s="22"/>
      <c r="K44" s="22"/>
      <c r="L44" s="22"/>
      <c r="M44" s="22"/>
      <c r="N44" s="22"/>
      <c r="O44" s="22"/>
      <c r="P44" s="40">
        <v>2024556788</v>
      </c>
      <c r="Q44" s="34">
        <f>SUM(E44:P44)</f>
        <v>2024556788</v>
      </c>
    </row>
    <row r="45" spans="1:17" s="3" customFormat="1" ht="56.25" outlineLevel="1" x14ac:dyDescent="0.25">
      <c r="A45" s="39"/>
      <c r="B45" s="41" t="s">
        <v>128</v>
      </c>
      <c r="C45" s="22">
        <f>2620521559-10495464</f>
        <v>2610026095</v>
      </c>
      <c r="D45" s="38"/>
      <c r="E45" s="22"/>
      <c r="F45" s="22"/>
      <c r="G45" s="22"/>
      <c r="H45" s="22"/>
      <c r="I45" s="22"/>
      <c r="J45" s="22">
        <f>1562432404.5-10495464</f>
        <v>1551936940.5</v>
      </c>
      <c r="K45" s="22"/>
      <c r="L45" s="22"/>
      <c r="M45" s="22"/>
      <c r="N45" s="22"/>
      <c r="O45" s="22"/>
      <c r="P45" s="40">
        <v>1058089155</v>
      </c>
      <c r="Q45" s="34">
        <f>SUM(E45:P45)</f>
        <v>2610026095.5</v>
      </c>
    </row>
    <row r="46" spans="1:17" s="3" customFormat="1" ht="67.5" outlineLevel="1" x14ac:dyDescent="0.25">
      <c r="A46" s="39"/>
      <c r="B46" s="42" t="s">
        <v>127</v>
      </c>
      <c r="C46" s="22">
        <f>1280213538-33588995</f>
        <v>1246624543</v>
      </c>
      <c r="D46" s="38"/>
      <c r="E46" s="22"/>
      <c r="F46" s="22"/>
      <c r="G46" s="22"/>
      <c r="H46" s="22"/>
      <c r="I46" s="22"/>
      <c r="J46" s="22">
        <v>256042707.59999999</v>
      </c>
      <c r="K46" s="22">
        <v>256042707.59999999</v>
      </c>
      <c r="L46" s="22">
        <v>256042707.59999999</v>
      </c>
      <c r="M46" s="22">
        <v>256042707.59999999</v>
      </c>
      <c r="N46" s="22">
        <f>256042707.6-33588995</f>
        <v>222453712.59999999</v>
      </c>
      <c r="O46" s="22"/>
      <c r="P46" s="22"/>
      <c r="Q46" s="34">
        <f>SUM(E46:P46)</f>
        <v>1246624543</v>
      </c>
    </row>
    <row r="47" spans="1:17" s="3" customFormat="1" ht="67.5" outlineLevel="1" x14ac:dyDescent="0.25">
      <c r="A47" s="39"/>
      <c r="B47" s="42" t="s">
        <v>126</v>
      </c>
      <c r="C47" s="22">
        <v>240000000</v>
      </c>
      <c r="D47" s="38"/>
      <c r="E47" s="22"/>
      <c r="F47" s="22"/>
      <c r="G47" s="22"/>
      <c r="H47" s="22"/>
      <c r="I47" s="22"/>
      <c r="J47" s="22">
        <v>48000000</v>
      </c>
      <c r="K47" s="22">
        <v>48000000</v>
      </c>
      <c r="L47" s="22">
        <v>48000000</v>
      </c>
      <c r="M47" s="22">
        <v>48000000</v>
      </c>
      <c r="N47" s="22">
        <v>48000000</v>
      </c>
      <c r="O47" s="22"/>
      <c r="P47" s="22"/>
      <c r="Q47" s="34">
        <f>SUM(E47:P47)</f>
        <v>240000000</v>
      </c>
    </row>
    <row r="48" spans="1:17" s="3" customFormat="1" ht="45" outlineLevel="1" x14ac:dyDescent="0.25">
      <c r="A48" s="39"/>
      <c r="B48" s="41" t="s">
        <v>125</v>
      </c>
      <c r="C48" s="22">
        <v>150000000</v>
      </c>
      <c r="D48" s="38"/>
      <c r="E48" s="22"/>
      <c r="F48" s="22"/>
      <c r="G48" s="22"/>
      <c r="H48" s="22"/>
      <c r="I48" s="22"/>
      <c r="J48" s="22"/>
      <c r="K48" s="22"/>
      <c r="L48" s="22"/>
      <c r="M48" s="22"/>
      <c r="N48" s="22"/>
      <c r="O48" s="22"/>
      <c r="P48" s="40">
        <v>150000000</v>
      </c>
      <c r="Q48" s="34">
        <f>SUM(E48:P48)</f>
        <v>150000000</v>
      </c>
    </row>
    <row r="49" spans="1:18" s="3" customFormat="1" ht="45" outlineLevel="1" x14ac:dyDescent="0.25">
      <c r="A49" s="39"/>
      <c r="B49" s="41" t="s">
        <v>124</v>
      </c>
      <c r="C49" s="22">
        <v>150000000</v>
      </c>
      <c r="D49" s="38"/>
      <c r="E49" s="22"/>
      <c r="F49" s="22"/>
      <c r="G49" s="22"/>
      <c r="H49" s="22"/>
      <c r="I49" s="22"/>
      <c r="J49" s="22"/>
      <c r="K49" s="22"/>
      <c r="L49" s="22"/>
      <c r="M49" s="22"/>
      <c r="N49" s="22"/>
      <c r="O49" s="22"/>
      <c r="P49" s="40">
        <v>150000000</v>
      </c>
      <c r="Q49" s="34">
        <f>SUM(E49:P49)</f>
        <v>150000000</v>
      </c>
    </row>
    <row r="50" spans="1:18" s="3" customFormat="1" ht="56.25" outlineLevel="1" x14ac:dyDescent="0.25">
      <c r="A50" s="39"/>
      <c r="B50" s="41" t="s">
        <v>123</v>
      </c>
      <c r="C50" s="22">
        <v>50000000</v>
      </c>
      <c r="D50" s="38"/>
      <c r="E50" s="22"/>
      <c r="F50" s="22"/>
      <c r="G50" s="22"/>
      <c r="H50" s="22"/>
      <c r="I50" s="22"/>
      <c r="J50" s="22"/>
      <c r="K50" s="22"/>
      <c r="L50" s="22"/>
      <c r="M50" s="22"/>
      <c r="N50" s="22"/>
      <c r="O50" s="22"/>
      <c r="P50" s="40">
        <v>50000000</v>
      </c>
      <c r="Q50" s="34">
        <f>SUM(E50:P50)</f>
        <v>50000000</v>
      </c>
    </row>
    <row r="51" spans="1:18" s="3" customFormat="1" ht="26.25" customHeight="1" outlineLevel="1" x14ac:dyDescent="0.25">
      <c r="A51" s="39"/>
      <c r="B51" s="42" t="s">
        <v>122</v>
      </c>
      <c r="C51" s="22">
        <v>500000000</v>
      </c>
      <c r="D51" s="38"/>
      <c r="E51" s="22"/>
      <c r="F51" s="22"/>
      <c r="G51" s="22"/>
      <c r="H51" s="22"/>
      <c r="I51" s="22"/>
      <c r="J51" s="22"/>
      <c r="K51" s="22"/>
      <c r="L51" s="22">
        <v>500000000</v>
      </c>
      <c r="M51" s="22"/>
      <c r="N51" s="22"/>
      <c r="O51" s="22"/>
      <c r="P51" s="22"/>
      <c r="Q51" s="34">
        <f>SUM(E51:P51)</f>
        <v>500000000</v>
      </c>
    </row>
    <row r="52" spans="1:18" s="3" customFormat="1" ht="33.75" outlineLevel="1" x14ac:dyDescent="0.25">
      <c r="A52" s="39"/>
      <c r="B52" s="41" t="s">
        <v>121</v>
      </c>
      <c r="C52" s="22">
        <v>1350000000</v>
      </c>
      <c r="D52" s="38"/>
      <c r="E52" s="22"/>
      <c r="F52" s="22"/>
      <c r="G52" s="22"/>
      <c r="H52" s="22"/>
      <c r="I52" s="22"/>
      <c r="J52" s="22"/>
      <c r="K52" s="22"/>
      <c r="L52" s="22"/>
      <c r="M52" s="22"/>
      <c r="N52" s="22"/>
      <c r="O52" s="22"/>
      <c r="P52" s="40">
        <v>1350000000</v>
      </c>
      <c r="Q52" s="34">
        <f>SUM(E52:P52)</f>
        <v>1350000000</v>
      </c>
    </row>
    <row r="53" spans="1:18" s="3" customFormat="1" ht="33.75" outlineLevel="1" x14ac:dyDescent="0.25">
      <c r="A53" s="39"/>
      <c r="B53" s="41" t="s">
        <v>120</v>
      </c>
      <c r="C53" s="22">
        <v>647447933.40004003</v>
      </c>
      <c r="D53" s="38"/>
      <c r="E53" s="22"/>
      <c r="F53" s="22"/>
      <c r="G53" s="22"/>
      <c r="H53" s="22"/>
      <c r="I53" s="22"/>
      <c r="J53" s="22"/>
      <c r="K53" s="22"/>
      <c r="L53" s="22"/>
      <c r="M53" s="22"/>
      <c r="N53" s="22"/>
      <c r="O53" s="22"/>
      <c r="P53" s="40">
        <v>647447933.40004003</v>
      </c>
      <c r="Q53" s="34">
        <f>SUM(E53:P53)</f>
        <v>647447933.40004003</v>
      </c>
    </row>
    <row r="54" spans="1:18" s="3" customFormat="1" ht="22.5" outlineLevel="1" x14ac:dyDescent="0.25">
      <c r="A54" s="39"/>
      <c r="B54" s="41" t="s">
        <v>119</v>
      </c>
      <c r="C54" s="22">
        <v>100000000</v>
      </c>
      <c r="D54" s="38"/>
      <c r="E54" s="22"/>
      <c r="F54" s="22"/>
      <c r="G54" s="22"/>
      <c r="H54" s="22"/>
      <c r="I54" s="22"/>
      <c r="J54" s="22"/>
      <c r="K54" s="22"/>
      <c r="L54" s="22"/>
      <c r="M54" s="22"/>
      <c r="N54" s="22"/>
      <c r="O54" s="22"/>
      <c r="P54" s="40">
        <v>100000000</v>
      </c>
      <c r="Q54" s="34">
        <f>SUM(E54:P54)</f>
        <v>100000000</v>
      </c>
    </row>
    <row r="55" spans="1:18" s="3" customFormat="1" ht="11.25" outlineLevel="1" x14ac:dyDescent="0.25">
      <c r="A55" s="39"/>
      <c r="B55" s="42" t="s">
        <v>118</v>
      </c>
      <c r="C55" s="22">
        <v>6000000</v>
      </c>
      <c r="D55" s="38"/>
      <c r="E55" s="22"/>
      <c r="F55" s="22"/>
      <c r="G55" s="22"/>
      <c r="H55" s="22"/>
      <c r="I55" s="22"/>
      <c r="J55" s="22"/>
      <c r="K55" s="22"/>
      <c r="L55" s="22">
        <v>6000000</v>
      </c>
      <c r="M55" s="22"/>
      <c r="N55" s="22"/>
      <c r="O55" s="22"/>
      <c r="P55" s="22"/>
      <c r="Q55" s="34">
        <f>SUM(E55:P55)</f>
        <v>6000000</v>
      </c>
    </row>
    <row r="56" spans="1:18" s="3" customFormat="1" ht="37.5" customHeight="1" outlineLevel="1" x14ac:dyDescent="0.25">
      <c r="A56" s="39"/>
      <c r="B56" s="41" t="s">
        <v>117</v>
      </c>
      <c r="C56" s="22">
        <v>1650000000</v>
      </c>
      <c r="D56" s="38"/>
      <c r="E56" s="22"/>
      <c r="F56" s="22"/>
      <c r="G56" s="22"/>
      <c r="H56" s="22"/>
      <c r="I56" s="22"/>
      <c r="J56" s="22"/>
      <c r="K56" s="22"/>
      <c r="L56" s="22"/>
      <c r="M56" s="22"/>
      <c r="N56" s="22"/>
      <c r="O56" s="22"/>
      <c r="P56" s="40">
        <v>1650000000</v>
      </c>
      <c r="Q56" s="34">
        <f>SUM(E56:P56)</f>
        <v>1650000000</v>
      </c>
    </row>
    <row r="57" spans="1:18" s="3" customFormat="1" ht="45" outlineLevel="1" x14ac:dyDescent="0.25">
      <c r="A57" s="39"/>
      <c r="B57" s="42" t="s">
        <v>116</v>
      </c>
      <c r="C57" s="22">
        <v>80000000</v>
      </c>
      <c r="D57" s="38"/>
      <c r="E57" s="22"/>
      <c r="F57" s="22"/>
      <c r="G57" s="22"/>
      <c r="H57" s="22"/>
      <c r="I57" s="22"/>
      <c r="J57" s="22">
        <v>80000000</v>
      </c>
      <c r="K57" s="22"/>
      <c r="L57" s="22"/>
      <c r="M57" s="22"/>
      <c r="N57" s="22"/>
      <c r="O57" s="22"/>
      <c r="P57" s="22"/>
      <c r="Q57" s="34">
        <f>SUM(E57:P57)</f>
        <v>80000000</v>
      </c>
    </row>
    <row r="58" spans="1:18" s="3" customFormat="1" ht="22.5" outlineLevel="1" x14ac:dyDescent="0.25">
      <c r="A58" s="39"/>
      <c r="B58" s="42" t="s">
        <v>115</v>
      </c>
      <c r="C58" s="22">
        <v>2197506222</v>
      </c>
      <c r="D58" s="38"/>
      <c r="E58" s="22"/>
      <c r="F58" s="22"/>
      <c r="G58" s="22"/>
      <c r="H58" s="22">
        <v>246467358</v>
      </c>
      <c r="I58" s="22">
        <v>246467358</v>
      </c>
      <c r="J58" s="22">
        <v>246467358</v>
      </c>
      <c r="K58" s="22">
        <v>246467358</v>
      </c>
      <c r="L58" s="22">
        <v>246467358</v>
      </c>
      <c r="M58" s="22">
        <v>246467358</v>
      </c>
      <c r="N58" s="22">
        <v>246467358</v>
      </c>
      <c r="O58" s="22">
        <v>246467358</v>
      </c>
      <c r="P58" s="22">
        <v>225767358</v>
      </c>
      <c r="Q58" s="34">
        <f>SUM(E58:P58)</f>
        <v>2197506222</v>
      </c>
      <c r="R58" s="9"/>
    </row>
    <row r="59" spans="1:18" s="3" customFormat="1" ht="38.25" customHeight="1" outlineLevel="1" x14ac:dyDescent="0.25">
      <c r="A59" s="39"/>
      <c r="B59" s="42" t="s">
        <v>114</v>
      </c>
      <c r="C59" s="22">
        <v>6872075483</v>
      </c>
      <c r="D59" s="38"/>
      <c r="E59" s="22"/>
      <c r="F59" s="22">
        <v>624734134.81818187</v>
      </c>
      <c r="G59" s="22">
        <v>624734134.81818187</v>
      </c>
      <c r="H59" s="22">
        <v>624734134.81818187</v>
      </c>
      <c r="I59" s="22">
        <v>624734134.81818187</v>
      </c>
      <c r="J59" s="22">
        <v>624734134.81818187</v>
      </c>
      <c r="K59" s="22">
        <v>624734134.81818187</v>
      </c>
      <c r="L59" s="22">
        <v>624734134.81818187</v>
      </c>
      <c r="M59" s="22">
        <v>624734134.81818187</v>
      </c>
      <c r="N59" s="22">
        <v>624734134.81818187</v>
      </c>
      <c r="O59" s="22">
        <v>624734134.81818187</v>
      </c>
      <c r="P59" s="22">
        <v>624734134.81818187</v>
      </c>
      <c r="Q59" s="34">
        <f>SUM(E59:P59)</f>
        <v>6872075483.000001</v>
      </c>
    </row>
    <row r="60" spans="1:18" s="3" customFormat="1" ht="22.5" outlineLevel="1" x14ac:dyDescent="0.25">
      <c r="A60" s="39"/>
      <c r="B60" s="42" t="s">
        <v>113</v>
      </c>
      <c r="C60" s="22">
        <v>65000000</v>
      </c>
      <c r="D60" s="38"/>
      <c r="E60" s="22"/>
      <c r="F60" s="22"/>
      <c r="G60" s="22"/>
      <c r="H60" s="22"/>
      <c r="I60" s="22"/>
      <c r="J60" s="22"/>
      <c r="K60" s="22"/>
      <c r="L60" s="22"/>
      <c r="M60" s="22"/>
      <c r="N60" s="22"/>
      <c r="O60" s="22"/>
      <c r="P60" s="22">
        <v>65000000</v>
      </c>
      <c r="Q60" s="34">
        <f>SUM(E60:P60)</f>
        <v>65000000</v>
      </c>
    </row>
    <row r="61" spans="1:18" s="3" customFormat="1" ht="22.5" outlineLevel="1" x14ac:dyDescent="0.25">
      <c r="A61" s="39"/>
      <c r="B61" s="42" t="s">
        <v>112</v>
      </c>
      <c r="C61" s="22">
        <v>190000000</v>
      </c>
      <c r="D61" s="38"/>
      <c r="E61" s="22"/>
      <c r="F61" s="22"/>
      <c r="G61" s="22"/>
      <c r="H61" s="22">
        <v>21111111.111111112</v>
      </c>
      <c r="I61" s="22">
        <v>21111111.111111112</v>
      </c>
      <c r="J61" s="22">
        <v>21111111.111111112</v>
      </c>
      <c r="K61" s="22">
        <v>21111111.111111112</v>
      </c>
      <c r="L61" s="22">
        <v>21111111.111111112</v>
      </c>
      <c r="M61" s="22">
        <v>21111111.111111112</v>
      </c>
      <c r="N61" s="22">
        <v>21111111.111111112</v>
      </c>
      <c r="O61" s="22">
        <v>21111111.111111112</v>
      </c>
      <c r="P61" s="22">
        <v>21111111.111111112</v>
      </c>
      <c r="Q61" s="34">
        <f>SUM(E61:P61)</f>
        <v>189999999.99999997</v>
      </c>
    </row>
    <row r="62" spans="1:18" s="3" customFormat="1" ht="45" outlineLevel="1" x14ac:dyDescent="0.25">
      <c r="A62" s="39"/>
      <c r="B62" s="42" t="s">
        <v>111</v>
      </c>
      <c r="C62" s="22">
        <v>19542</v>
      </c>
      <c r="D62" s="38"/>
      <c r="E62" s="22"/>
      <c r="F62" s="22"/>
      <c r="G62" s="22"/>
      <c r="H62" s="22"/>
      <c r="I62" s="22"/>
      <c r="J62" s="22"/>
      <c r="K62" s="22"/>
      <c r="L62" s="22"/>
      <c r="M62" s="22"/>
      <c r="N62" s="22"/>
      <c r="O62" s="22"/>
      <c r="P62" s="22">
        <v>19542</v>
      </c>
      <c r="Q62" s="34">
        <f>SUM(E62:P62)</f>
        <v>19542</v>
      </c>
    </row>
    <row r="63" spans="1:18" s="3" customFormat="1" ht="22.5" outlineLevel="1" x14ac:dyDescent="0.25">
      <c r="A63" s="39"/>
      <c r="B63" s="42" t="s">
        <v>110</v>
      </c>
      <c r="C63" s="22">
        <v>7822021803</v>
      </c>
      <c r="D63" s="38"/>
      <c r="E63" s="22"/>
      <c r="F63" s="22"/>
      <c r="G63" s="22"/>
      <c r="H63" s="22"/>
      <c r="I63" s="22"/>
      <c r="J63" s="22"/>
      <c r="K63" s="22"/>
      <c r="L63" s="22"/>
      <c r="M63" s="22">
        <v>7822021803</v>
      </c>
      <c r="N63" s="22"/>
      <c r="O63" s="22"/>
      <c r="P63" s="22"/>
      <c r="Q63" s="34">
        <f>SUM(E63:P63)</f>
        <v>7822021803</v>
      </c>
    </row>
    <row r="64" spans="1:18" s="3" customFormat="1" ht="22.5" outlineLevel="1" x14ac:dyDescent="0.25">
      <c r="A64" s="39"/>
      <c r="B64" s="42" t="s">
        <v>110</v>
      </c>
      <c r="C64" s="22">
        <v>3334000000</v>
      </c>
      <c r="D64" s="38"/>
      <c r="E64" s="22"/>
      <c r="F64" s="22"/>
      <c r="G64" s="22"/>
      <c r="H64" s="22"/>
      <c r="I64" s="22">
        <v>3334000000</v>
      </c>
      <c r="J64" s="22"/>
      <c r="K64" s="22"/>
      <c r="L64" s="22"/>
      <c r="M64" s="22"/>
      <c r="N64" s="22"/>
      <c r="O64" s="22"/>
      <c r="P64" s="22"/>
      <c r="Q64" s="34">
        <f>SUM(E64:P64)</f>
        <v>3334000000</v>
      </c>
    </row>
    <row r="65" spans="1:18" s="3" customFormat="1" ht="22.5" outlineLevel="1" x14ac:dyDescent="0.25">
      <c r="A65" s="39"/>
      <c r="B65" s="42" t="s">
        <v>109</v>
      </c>
      <c r="C65" s="22">
        <v>80000000</v>
      </c>
      <c r="D65" s="38"/>
      <c r="E65" s="22"/>
      <c r="F65" s="22"/>
      <c r="G65" s="22"/>
      <c r="H65" s="22"/>
      <c r="I65" s="22">
        <v>80000000</v>
      </c>
      <c r="J65" s="22"/>
      <c r="K65" s="22"/>
      <c r="L65" s="22"/>
      <c r="M65" s="22"/>
      <c r="N65" s="22"/>
      <c r="O65" s="22"/>
      <c r="P65" s="22"/>
      <c r="Q65" s="34">
        <f>SUM(E65:P65)</f>
        <v>80000000</v>
      </c>
    </row>
    <row r="66" spans="1:18" s="3" customFormat="1" ht="22.5" outlineLevel="1" x14ac:dyDescent="0.25">
      <c r="A66" s="39"/>
      <c r="B66" s="41" t="s">
        <v>108</v>
      </c>
      <c r="C66" s="22">
        <v>3414000000</v>
      </c>
      <c r="D66" s="38"/>
      <c r="E66" s="22"/>
      <c r="F66" s="22"/>
      <c r="G66" s="22"/>
      <c r="H66" s="22"/>
      <c r="I66" s="22"/>
      <c r="J66" s="22"/>
      <c r="K66" s="22"/>
      <c r="L66" s="22"/>
      <c r="M66" s="22"/>
      <c r="N66" s="22"/>
      <c r="O66" s="22"/>
      <c r="P66" s="40">
        <v>3414000000</v>
      </c>
      <c r="Q66" s="34">
        <f>SUM(E66:P66)</f>
        <v>3414000000</v>
      </c>
    </row>
    <row r="67" spans="1:18" s="3" customFormat="1" ht="33.75" outlineLevel="1" x14ac:dyDescent="0.25">
      <c r="A67" s="39"/>
      <c r="B67" s="42" t="s">
        <v>107</v>
      </c>
      <c r="C67" s="22">
        <v>2652011037</v>
      </c>
      <c r="D67" s="38"/>
      <c r="E67" s="22"/>
      <c r="F67" s="22"/>
      <c r="G67" s="22"/>
      <c r="H67" s="22"/>
      <c r="I67" s="22">
        <v>2652011037</v>
      </c>
      <c r="J67" s="22"/>
      <c r="K67" s="22"/>
      <c r="L67" s="22"/>
      <c r="M67" s="22"/>
      <c r="N67" s="22"/>
      <c r="O67" s="22"/>
      <c r="P67" s="22"/>
      <c r="Q67" s="34">
        <f>SUM(E67:P67)</f>
        <v>2652011037</v>
      </c>
    </row>
    <row r="68" spans="1:18" s="3" customFormat="1" ht="32.25" customHeight="1" outlineLevel="1" x14ac:dyDescent="0.25">
      <c r="A68" s="39"/>
      <c r="B68" s="42" t="s">
        <v>106</v>
      </c>
      <c r="C68" s="22">
        <v>450000000</v>
      </c>
      <c r="D68" s="38"/>
      <c r="E68" s="22"/>
      <c r="F68" s="22"/>
      <c r="G68" s="22"/>
      <c r="H68" s="22"/>
      <c r="I68" s="22"/>
      <c r="J68" s="22"/>
      <c r="K68" s="22"/>
      <c r="L68" s="22"/>
      <c r="M68" s="22"/>
      <c r="N68" s="22"/>
      <c r="O68" s="22"/>
      <c r="P68" s="22">
        <v>450000000</v>
      </c>
      <c r="Q68" s="34">
        <f>SUM(E68:P68)</f>
        <v>450000000</v>
      </c>
    </row>
    <row r="69" spans="1:18" s="3" customFormat="1" ht="33.75" outlineLevel="1" x14ac:dyDescent="0.25">
      <c r="A69" s="39"/>
      <c r="B69" s="41" t="s">
        <v>105</v>
      </c>
      <c r="C69" s="22">
        <v>360000000</v>
      </c>
      <c r="D69" s="38"/>
      <c r="E69" s="22"/>
      <c r="F69" s="22"/>
      <c r="G69" s="22"/>
      <c r="H69" s="22"/>
      <c r="I69" s="22"/>
      <c r="J69" s="22"/>
      <c r="K69" s="22"/>
      <c r="L69" s="22"/>
      <c r="M69" s="22"/>
      <c r="N69" s="22"/>
      <c r="O69" s="22"/>
      <c r="P69" s="40">
        <v>360000000</v>
      </c>
      <c r="Q69" s="34">
        <f>SUM(E69:P69)</f>
        <v>360000000</v>
      </c>
    </row>
    <row r="70" spans="1:18" s="3" customFormat="1" ht="25.5" hidden="1" outlineLevel="1" x14ac:dyDescent="0.25">
      <c r="A70" s="39"/>
      <c r="B70" s="32" t="s">
        <v>22</v>
      </c>
      <c r="C70" s="22"/>
      <c r="D70" s="38"/>
      <c r="E70" s="22"/>
      <c r="F70" s="22"/>
      <c r="G70" s="22"/>
      <c r="H70" s="22"/>
      <c r="I70" s="22"/>
      <c r="J70" s="22"/>
      <c r="K70" s="22"/>
      <c r="L70" s="22"/>
      <c r="M70" s="22"/>
      <c r="N70" s="22"/>
      <c r="O70" s="22"/>
      <c r="P70" s="22"/>
      <c r="Q70" s="34">
        <f>SUM(E70:P70)</f>
        <v>0</v>
      </c>
    </row>
    <row r="71" spans="1:18" s="3" customFormat="1" ht="36" collapsed="1" x14ac:dyDescent="0.25">
      <c r="A71" s="14" t="s">
        <v>104</v>
      </c>
      <c r="B71" s="20" t="s">
        <v>103</v>
      </c>
      <c r="C71" s="19">
        <f>SUM(C72:C84)</f>
        <v>89844064930</v>
      </c>
      <c r="D71" s="12" t="s">
        <v>9</v>
      </c>
      <c r="E71" s="19">
        <f>SUM(E72:E84)</f>
        <v>487674233</v>
      </c>
      <c r="F71" s="19">
        <f>SUM(F72:F84)</f>
        <v>907471561.12266672</v>
      </c>
      <c r="G71" s="19">
        <f>SUM(G72:G84)</f>
        <v>2226876496.2773333</v>
      </c>
      <c r="H71" s="19">
        <f>SUM(H72:H84)</f>
        <v>5721585362.7773333</v>
      </c>
      <c r="I71" s="19">
        <f>SUM(I72:I84)</f>
        <v>4878270362.7773333</v>
      </c>
      <c r="J71" s="19">
        <f>SUM(J72:J84)</f>
        <v>9537917162.7773323</v>
      </c>
      <c r="K71" s="19">
        <f>SUM(K72:K84)</f>
        <v>14887236976.777332</v>
      </c>
      <c r="L71" s="19">
        <f>SUM(L72:L84)</f>
        <v>14817009204.254133</v>
      </c>
      <c r="M71" s="19">
        <f>SUM(M72:M84)</f>
        <v>14860479773.254133</v>
      </c>
      <c r="N71" s="12">
        <f>SUM(N72:N84)</f>
        <v>12306324400.376801</v>
      </c>
      <c r="O71" s="12">
        <f>SUM(O72:O84)</f>
        <v>4531404292.7541332</v>
      </c>
      <c r="P71" s="12">
        <f>SUM(P72:P84)</f>
        <v>4681815103.4741335</v>
      </c>
      <c r="Q71" s="12">
        <f>SUM(Q72:Q84)</f>
        <v>89844064929.622681</v>
      </c>
      <c r="R71" s="9"/>
    </row>
    <row r="72" spans="1:18" s="3" customFormat="1" ht="22.5" outlineLevel="1" x14ac:dyDescent="0.25">
      <c r="A72" s="37"/>
      <c r="B72" s="23" t="s">
        <v>102</v>
      </c>
      <c r="C72" s="22">
        <v>1773080835</v>
      </c>
      <c r="D72" s="36"/>
      <c r="E72" s="22"/>
      <c r="F72" s="22">
        <v>295513472.5</v>
      </c>
      <c r="G72" s="22">
        <v>295513472.5</v>
      </c>
      <c r="H72" s="22">
        <v>295513472.5</v>
      </c>
      <c r="I72" s="22">
        <v>295513472.5</v>
      </c>
      <c r="J72" s="22">
        <v>295513472.5</v>
      </c>
      <c r="K72" s="22">
        <v>295513472.5</v>
      </c>
      <c r="L72" s="22"/>
      <c r="M72" s="22"/>
      <c r="N72" s="35"/>
      <c r="O72" s="35"/>
      <c r="P72" s="35"/>
      <c r="Q72" s="34">
        <f>SUM(E72:P72)</f>
        <v>1773080835</v>
      </c>
      <c r="R72" s="9"/>
    </row>
    <row r="73" spans="1:18" s="3" customFormat="1" ht="22.5" outlineLevel="1" x14ac:dyDescent="0.25">
      <c r="A73" s="37"/>
      <c r="B73" s="23" t="s">
        <v>101</v>
      </c>
      <c r="C73" s="22">
        <v>1306735068</v>
      </c>
      <c r="D73" s="36"/>
      <c r="E73" s="22"/>
      <c r="F73" s="22"/>
      <c r="G73" s="22"/>
      <c r="H73" s="22"/>
      <c r="I73" s="22"/>
      <c r="J73" s="22"/>
      <c r="K73" s="22"/>
      <c r="L73" s="22">
        <v>261347013.59999999</v>
      </c>
      <c r="M73" s="22">
        <v>261347013.59999999</v>
      </c>
      <c r="N73" s="35">
        <v>261347013.59999999</v>
      </c>
      <c r="O73" s="35">
        <v>261347013.59999999</v>
      </c>
      <c r="P73" s="35">
        <v>261347013.59999999</v>
      </c>
      <c r="Q73" s="34">
        <f>SUM(E73:P73)</f>
        <v>1306735068</v>
      </c>
      <c r="R73" s="9"/>
    </row>
    <row r="74" spans="1:18" s="3" customFormat="1" ht="33.75" outlineLevel="1" x14ac:dyDescent="0.25">
      <c r="A74" s="37"/>
      <c r="B74" s="23" t="s">
        <v>100</v>
      </c>
      <c r="C74" s="22">
        <v>6522902383.8839998</v>
      </c>
      <c r="D74" s="36"/>
      <c r="E74" s="22"/>
      <c r="F74" s="22"/>
      <c r="G74" s="22"/>
      <c r="H74" s="22"/>
      <c r="I74" s="22"/>
      <c r="J74" s="22"/>
      <c r="K74" s="22"/>
      <c r="L74" s="22">
        <v>1304580476.7767999</v>
      </c>
      <c r="M74" s="22">
        <v>1304580476.7767999</v>
      </c>
      <c r="N74" s="35">
        <v>1304580476.7767999</v>
      </c>
      <c r="O74" s="35">
        <v>1304580476.7767999</v>
      </c>
      <c r="P74" s="35">
        <v>1304580476.7767999</v>
      </c>
      <c r="Q74" s="34">
        <f>SUM(E74:P74)</f>
        <v>6522902383.8839998</v>
      </c>
      <c r="R74" s="9"/>
    </row>
    <row r="75" spans="1:18" s="3" customFormat="1" ht="22.5" outlineLevel="1" x14ac:dyDescent="0.25">
      <c r="A75" s="37"/>
      <c r="B75" s="23" t="s">
        <v>99</v>
      </c>
      <c r="C75" s="22">
        <v>2340800000</v>
      </c>
      <c r="D75" s="36"/>
      <c r="E75" s="22">
        <v>292600000</v>
      </c>
      <c r="F75" s="22">
        <v>292600000</v>
      </c>
      <c r="G75" s="22">
        <v>292600000</v>
      </c>
      <c r="H75" s="22">
        <v>292600000</v>
      </c>
      <c r="I75" s="22">
        <v>292600000</v>
      </c>
      <c r="J75" s="22">
        <v>292600000</v>
      </c>
      <c r="K75" s="22">
        <v>292600000</v>
      </c>
      <c r="L75" s="22">
        <v>292600000</v>
      </c>
      <c r="M75" s="22">
        <v>0</v>
      </c>
      <c r="N75" s="35">
        <v>0</v>
      </c>
      <c r="O75" s="35">
        <v>0</v>
      </c>
      <c r="P75" s="35">
        <v>0</v>
      </c>
      <c r="Q75" s="34">
        <f>SUM(E75:P75)</f>
        <v>2340800000</v>
      </c>
      <c r="R75" s="9"/>
    </row>
    <row r="76" spans="1:18" s="3" customFormat="1" ht="22.5" outlineLevel="1" x14ac:dyDescent="0.25">
      <c r="A76" s="37"/>
      <c r="B76" s="23" t="s">
        <v>98</v>
      </c>
      <c r="C76" s="22">
        <v>1344282276</v>
      </c>
      <c r="D76" s="36"/>
      <c r="E76" s="22"/>
      <c r="F76" s="22"/>
      <c r="G76" s="22"/>
      <c r="H76" s="22"/>
      <c r="I76" s="22"/>
      <c r="J76" s="22"/>
      <c r="K76" s="22"/>
      <c r="L76" s="22"/>
      <c r="M76" s="22">
        <v>336070569</v>
      </c>
      <c r="N76" s="35">
        <v>336070569</v>
      </c>
      <c r="O76" s="35">
        <v>336070569</v>
      </c>
      <c r="P76" s="35">
        <v>336070569</v>
      </c>
      <c r="Q76" s="34">
        <f>SUM(E76:P76)</f>
        <v>1344282276</v>
      </c>
      <c r="R76" s="9"/>
    </row>
    <row r="77" spans="1:18" s="3" customFormat="1" ht="22.5" outlineLevel="1" x14ac:dyDescent="0.25">
      <c r="A77" s="37"/>
      <c r="B77" s="23" t="s">
        <v>97</v>
      </c>
      <c r="C77" s="22">
        <v>1623480000</v>
      </c>
      <c r="D77" s="36"/>
      <c r="E77" s="22"/>
      <c r="F77" s="22"/>
      <c r="G77" s="22"/>
      <c r="H77" s="22">
        <v>930000000</v>
      </c>
      <c r="I77" s="22">
        <v>86685000</v>
      </c>
      <c r="J77" s="22">
        <v>86685000</v>
      </c>
      <c r="K77" s="22">
        <v>86685000</v>
      </c>
      <c r="L77" s="22">
        <v>86685000</v>
      </c>
      <c r="M77" s="22">
        <v>86685000</v>
      </c>
      <c r="N77" s="35">
        <v>86685000</v>
      </c>
      <c r="O77" s="35">
        <v>86685000</v>
      </c>
      <c r="P77" s="35">
        <v>86685000</v>
      </c>
      <c r="Q77" s="34">
        <f>SUM(E77:P77)</f>
        <v>1623480000</v>
      </c>
      <c r="R77" s="9"/>
    </row>
    <row r="78" spans="1:18" s="3" customFormat="1" ht="22.5" outlineLevel="1" x14ac:dyDescent="0.25">
      <c r="A78" s="37"/>
      <c r="B78" s="23" t="s">
        <v>96</v>
      </c>
      <c r="C78" s="22">
        <v>22508189753</v>
      </c>
      <c r="D78" s="36"/>
      <c r="E78" s="22"/>
      <c r="F78" s="22"/>
      <c r="G78" s="22"/>
      <c r="H78" s="22"/>
      <c r="I78" s="22"/>
      <c r="J78" s="22">
        <v>2885375825</v>
      </c>
      <c r="K78" s="22">
        <v>4905703482</v>
      </c>
      <c r="L78" s="22">
        <v>4905703482</v>
      </c>
      <c r="M78" s="22">
        <v>4905703482</v>
      </c>
      <c r="N78" s="35">
        <v>4905703482</v>
      </c>
      <c r="O78" s="35">
        <v>0</v>
      </c>
      <c r="P78" s="35">
        <v>0</v>
      </c>
      <c r="Q78" s="34">
        <f>SUM(E78:P78)</f>
        <v>22508189753</v>
      </c>
      <c r="R78" s="9"/>
    </row>
    <row r="79" spans="1:18" s="3" customFormat="1" ht="22.5" outlineLevel="1" x14ac:dyDescent="0.25">
      <c r="A79" s="37"/>
      <c r="B79" s="23" t="s">
        <v>95</v>
      </c>
      <c r="C79" s="22">
        <v>3282470843</v>
      </c>
      <c r="D79" s="36"/>
      <c r="E79" s="22">
        <v>195074233</v>
      </c>
      <c r="F79" s="22">
        <v>308739661</v>
      </c>
      <c r="G79" s="22">
        <v>308739661</v>
      </c>
      <c r="H79" s="22">
        <v>308739661</v>
      </c>
      <c r="I79" s="22">
        <v>308739661</v>
      </c>
      <c r="J79" s="22">
        <v>308739661</v>
      </c>
      <c r="K79" s="22">
        <v>308739661</v>
      </c>
      <c r="L79" s="22">
        <v>308739661</v>
      </c>
      <c r="M79" s="22">
        <v>308739661</v>
      </c>
      <c r="N79" s="35">
        <v>308739661</v>
      </c>
      <c r="O79" s="35">
        <v>308739661</v>
      </c>
      <c r="P79" s="35">
        <v>0</v>
      </c>
      <c r="Q79" s="34">
        <f>SUM(E79:P79)</f>
        <v>3282470843</v>
      </c>
      <c r="R79" s="9"/>
    </row>
    <row r="80" spans="1:18" s="3" customFormat="1" ht="22.5" outlineLevel="1" x14ac:dyDescent="0.25">
      <c r="A80" s="37"/>
      <c r="B80" s="23" t="s">
        <v>94</v>
      </c>
      <c r="C80" s="22">
        <v>318759840</v>
      </c>
      <c r="D80" s="36"/>
      <c r="E80" s="22"/>
      <c r="F80" s="22"/>
      <c r="G80" s="22"/>
      <c r="H80" s="22"/>
      <c r="I80" s="22"/>
      <c r="J80" s="22"/>
      <c r="K80" s="22"/>
      <c r="L80" s="22"/>
      <c r="M80" s="22"/>
      <c r="N80" s="35"/>
      <c r="O80" s="35"/>
      <c r="P80" s="35">
        <v>318759840</v>
      </c>
      <c r="Q80" s="34">
        <f>SUM(E80:P80)</f>
        <v>318759840</v>
      </c>
      <c r="R80" s="9"/>
    </row>
    <row r="81" spans="1:19" s="3" customFormat="1" ht="22.5" outlineLevel="1" x14ac:dyDescent="0.25">
      <c r="A81" s="37"/>
      <c r="B81" s="23" t="s">
        <v>93</v>
      </c>
      <c r="C81" s="22">
        <v>23795896302.396</v>
      </c>
      <c r="D81" s="36"/>
      <c r="E81" s="22"/>
      <c r="F81" s="22">
        <v>10618427.622666666</v>
      </c>
      <c r="G81" s="22">
        <v>1330023362.7773335</v>
      </c>
      <c r="H81" s="22">
        <v>3894732229.2773333</v>
      </c>
      <c r="I81" s="22">
        <v>3894732229.2773333</v>
      </c>
      <c r="J81" s="22">
        <v>3894732229.2773333</v>
      </c>
      <c r="K81" s="22">
        <v>3894732229.2773333</v>
      </c>
      <c r="L81" s="22">
        <v>2554090438.8773332</v>
      </c>
      <c r="M81" s="22">
        <v>2554090438.8773332</v>
      </c>
      <c r="N81" s="35"/>
      <c r="O81" s="35">
        <v>889381572.37733328</v>
      </c>
      <c r="P81" s="35">
        <v>878763144.37733305</v>
      </c>
      <c r="Q81" s="34">
        <f>SUM(E81:P81)</f>
        <v>23795896302.018669</v>
      </c>
      <c r="R81" s="9"/>
      <c r="S81" s="9"/>
    </row>
    <row r="82" spans="1:19" s="3" customFormat="1" ht="22.5" outlineLevel="1" x14ac:dyDescent="0.25">
      <c r="A82" s="37"/>
      <c r="B82" s="23" t="s">
        <v>92</v>
      </c>
      <c r="C82" s="22">
        <v>22187258569</v>
      </c>
      <c r="D82" s="36"/>
      <c r="E82" s="22"/>
      <c r="F82" s="22"/>
      <c r="G82" s="22"/>
      <c r="H82" s="22"/>
      <c r="I82" s="22"/>
      <c r="J82" s="22">
        <v>1774270975</v>
      </c>
      <c r="K82" s="22">
        <v>5103263132</v>
      </c>
      <c r="L82" s="22">
        <v>5103263132</v>
      </c>
      <c r="M82" s="22">
        <v>5103263132</v>
      </c>
      <c r="N82" s="35">
        <v>5103198198</v>
      </c>
      <c r="O82" s="35"/>
      <c r="P82" s="35"/>
      <c r="Q82" s="34">
        <f>SUM(E82:P82)</f>
        <v>22187258569</v>
      </c>
      <c r="R82" s="9"/>
    </row>
    <row r="83" spans="1:19" s="3" customFormat="1" ht="22.5" outlineLevel="1" x14ac:dyDescent="0.25">
      <c r="A83" s="37"/>
      <c r="B83" s="23" t="s">
        <v>91</v>
      </c>
      <c r="C83" s="22">
        <v>2689200000</v>
      </c>
      <c r="D83" s="36"/>
      <c r="E83" s="22"/>
      <c r="F83" s="22"/>
      <c r="G83" s="22"/>
      <c r="H83" s="22"/>
      <c r="I83" s="22"/>
      <c r="J83" s="22"/>
      <c r="K83" s="22"/>
      <c r="L83" s="22"/>
      <c r="M83" s="22"/>
      <c r="N83" s="35"/>
      <c r="O83" s="35">
        <v>1344600000</v>
      </c>
      <c r="P83" s="35">
        <v>1344600000</v>
      </c>
      <c r="Q83" s="34">
        <f>SUM(E83:P83)</f>
        <v>2689200000</v>
      </c>
      <c r="R83" s="9"/>
    </row>
    <row r="84" spans="1:19" s="3" customFormat="1" ht="22.5" outlineLevel="1" x14ac:dyDescent="0.25">
      <c r="A84" s="37"/>
      <c r="B84" s="23" t="s">
        <v>22</v>
      </c>
      <c r="C84" s="22">
        <v>151009059.72</v>
      </c>
      <c r="D84" s="36"/>
      <c r="E84" s="22"/>
      <c r="F84" s="22"/>
      <c r="G84" s="22"/>
      <c r="H84" s="22"/>
      <c r="I84" s="22"/>
      <c r="J84" s="22"/>
      <c r="K84" s="22"/>
      <c r="L84" s="22"/>
      <c r="M84" s="22"/>
      <c r="N84" s="35"/>
      <c r="O84" s="35"/>
      <c r="P84" s="35">
        <v>151009059.72</v>
      </c>
      <c r="Q84" s="34">
        <f>SUM(E84:P84)</f>
        <v>151009059.72</v>
      </c>
      <c r="R84" s="9"/>
    </row>
    <row r="85" spans="1:19" s="3" customFormat="1" ht="24" x14ac:dyDescent="0.25">
      <c r="A85" s="14" t="s">
        <v>90</v>
      </c>
      <c r="B85" s="20" t="s">
        <v>89</v>
      </c>
      <c r="C85" s="19">
        <f>SUM(C86:C98)</f>
        <v>3625200000.1861072</v>
      </c>
      <c r="D85" s="12" t="s">
        <v>9</v>
      </c>
      <c r="E85" s="19">
        <f>SUM(E86:E98)</f>
        <v>0</v>
      </c>
      <c r="F85" s="19">
        <f>SUM(F86:F98)</f>
        <v>118907869</v>
      </c>
      <c r="G85" s="19">
        <f>SUM(G86:G98)</f>
        <v>118907869</v>
      </c>
      <c r="H85" s="19">
        <f>SUM(H86:H98)</f>
        <v>80504485</v>
      </c>
      <c r="I85" s="19">
        <f>SUM(I86:I98)</f>
        <v>668546139.61599994</v>
      </c>
      <c r="J85" s="19">
        <f>SUM(J86:J98)</f>
        <v>389541793</v>
      </c>
      <c r="K85" s="19">
        <f>SUM(K86:K98)</f>
        <v>405178193</v>
      </c>
      <c r="L85" s="19">
        <f>SUM(L86:L98)</f>
        <v>405178193</v>
      </c>
      <c r="M85" s="19">
        <f>SUM(M86:M98)</f>
        <v>405178193</v>
      </c>
      <c r="N85" s="12">
        <f>SUM(N86:N98)</f>
        <v>339541793</v>
      </c>
      <c r="O85" s="12">
        <f>SUM(O86:O98)</f>
        <v>339541793</v>
      </c>
      <c r="P85" s="12">
        <f>SUM(P86:P98)</f>
        <v>354042593</v>
      </c>
      <c r="Q85" s="12">
        <f>SUM(E85:P85)</f>
        <v>3625068913.6160002</v>
      </c>
      <c r="S85" s="3">
        <v>3625199999.6989822</v>
      </c>
    </row>
    <row r="86" spans="1:19" s="3" customFormat="1" ht="108" x14ac:dyDescent="0.25">
      <c r="A86" s="14"/>
      <c r="B86" s="33" t="s">
        <v>88</v>
      </c>
      <c r="C86" s="16">
        <v>58696065</v>
      </c>
      <c r="D86" s="12"/>
      <c r="E86" s="19"/>
      <c r="F86" s="16">
        <v>29348032.5</v>
      </c>
      <c r="G86" s="16">
        <v>29348032.5</v>
      </c>
      <c r="H86" s="19"/>
      <c r="I86" s="19"/>
      <c r="J86" s="19"/>
      <c r="K86" s="19"/>
      <c r="L86" s="19"/>
      <c r="M86" s="19"/>
      <c r="N86" s="12"/>
      <c r="O86" s="12"/>
      <c r="P86" s="12"/>
      <c r="Q86" s="12"/>
      <c r="S86" s="9">
        <f>+C85-S85</f>
        <v>0.48712491989135742</v>
      </c>
    </row>
    <row r="87" spans="1:19" s="3" customFormat="1" ht="96" x14ac:dyDescent="0.25">
      <c r="A87" s="14"/>
      <c r="B87" s="33" t="s">
        <v>87</v>
      </c>
      <c r="C87" s="16">
        <v>59997177</v>
      </c>
      <c r="D87" s="12"/>
      <c r="E87" s="19"/>
      <c r="F87" s="16">
        <v>29998588.5</v>
      </c>
      <c r="G87" s="16">
        <v>29998588.5</v>
      </c>
      <c r="H87" s="19"/>
      <c r="I87" s="19"/>
      <c r="J87" s="19"/>
      <c r="K87" s="19"/>
      <c r="L87" s="19"/>
      <c r="M87" s="19"/>
      <c r="N87" s="12"/>
      <c r="O87" s="12"/>
      <c r="P87" s="12"/>
      <c r="Q87" s="12"/>
    </row>
    <row r="88" spans="1:19" s="3" customFormat="1" ht="96" x14ac:dyDescent="0.25">
      <c r="A88" s="14"/>
      <c r="B88" s="33" t="s">
        <v>86</v>
      </c>
      <c r="C88" s="16">
        <v>59284234</v>
      </c>
      <c r="D88" s="12"/>
      <c r="E88" s="19"/>
      <c r="F88" s="16">
        <v>29642117</v>
      </c>
      <c r="G88" s="16">
        <v>29642117</v>
      </c>
      <c r="H88" s="19"/>
      <c r="I88" s="19"/>
      <c r="J88" s="19"/>
      <c r="K88" s="19"/>
      <c r="L88" s="19"/>
      <c r="M88" s="19"/>
      <c r="N88" s="12"/>
      <c r="O88" s="12"/>
      <c r="P88" s="12"/>
      <c r="Q88" s="12"/>
    </row>
    <row r="89" spans="1:19" s="3" customFormat="1" ht="96" x14ac:dyDescent="0.25">
      <c r="A89" s="14"/>
      <c r="B89" s="33" t="s">
        <v>85</v>
      </c>
      <c r="C89" s="16">
        <v>59838262</v>
      </c>
      <c r="D89" s="12"/>
      <c r="E89" s="19"/>
      <c r="F89" s="16">
        <v>29919131</v>
      </c>
      <c r="G89" s="16">
        <v>29919131</v>
      </c>
      <c r="H89" s="19"/>
      <c r="I89" s="19"/>
      <c r="J89" s="19"/>
      <c r="K89" s="19"/>
      <c r="L89" s="19"/>
      <c r="M89" s="19"/>
      <c r="N89" s="12"/>
      <c r="O89" s="12"/>
      <c r="P89" s="12"/>
      <c r="Q89" s="12"/>
    </row>
    <row r="90" spans="1:19" s="3" customFormat="1" ht="156" x14ac:dyDescent="0.25">
      <c r="A90" s="14"/>
      <c r="B90" s="33" t="s">
        <v>84</v>
      </c>
      <c r="C90" s="16">
        <v>568577184</v>
      </c>
      <c r="D90" s="12"/>
      <c r="E90" s="19"/>
      <c r="F90" s="19"/>
      <c r="G90" s="19"/>
      <c r="H90" s="19"/>
      <c r="I90" s="16">
        <v>71072148</v>
      </c>
      <c r="J90" s="16">
        <v>71072148</v>
      </c>
      <c r="K90" s="16">
        <v>71072148</v>
      </c>
      <c r="L90" s="16">
        <v>71072148</v>
      </c>
      <c r="M90" s="16">
        <v>71072148</v>
      </c>
      <c r="N90" s="15">
        <v>71072148</v>
      </c>
      <c r="O90" s="15">
        <v>71072148</v>
      </c>
      <c r="P90" s="15">
        <v>71072148</v>
      </c>
      <c r="Q90" s="12"/>
    </row>
    <row r="91" spans="1:19" s="3" customFormat="1" ht="156" x14ac:dyDescent="0.25">
      <c r="A91" s="14"/>
      <c r="B91" s="33" t="s">
        <v>83</v>
      </c>
      <c r="C91" s="16">
        <v>544891696</v>
      </c>
      <c r="D91" s="12"/>
      <c r="E91" s="19"/>
      <c r="F91" s="19"/>
      <c r="G91" s="19"/>
      <c r="H91" s="19"/>
      <c r="I91" s="16">
        <v>68111462</v>
      </c>
      <c r="J91" s="16">
        <v>68111462</v>
      </c>
      <c r="K91" s="16">
        <v>68111462</v>
      </c>
      <c r="L91" s="16">
        <v>68111462</v>
      </c>
      <c r="M91" s="16">
        <v>68111462</v>
      </c>
      <c r="N91" s="15">
        <v>68111462</v>
      </c>
      <c r="O91" s="15">
        <v>68111462</v>
      </c>
      <c r="P91" s="15">
        <v>68111462</v>
      </c>
      <c r="Q91" s="12"/>
    </row>
    <row r="92" spans="1:19" s="3" customFormat="1" ht="120" x14ac:dyDescent="0.25">
      <c r="A92" s="14"/>
      <c r="B92" s="33" t="s">
        <v>82</v>
      </c>
      <c r="C92" s="16">
        <v>641464248</v>
      </c>
      <c r="D92" s="12"/>
      <c r="E92" s="19"/>
      <c r="F92" s="19"/>
      <c r="G92" s="19"/>
      <c r="H92" s="19"/>
      <c r="I92" s="16">
        <v>80183031</v>
      </c>
      <c r="J92" s="16">
        <v>80183031</v>
      </c>
      <c r="K92" s="16">
        <v>80183031</v>
      </c>
      <c r="L92" s="16">
        <v>80183031</v>
      </c>
      <c r="M92" s="16">
        <v>80183031</v>
      </c>
      <c r="N92" s="15">
        <v>80183031</v>
      </c>
      <c r="O92" s="15">
        <v>80183031</v>
      </c>
      <c r="P92" s="15">
        <v>80183031</v>
      </c>
      <c r="Q92" s="12"/>
    </row>
    <row r="93" spans="1:19" s="3" customFormat="1" ht="108" x14ac:dyDescent="0.25">
      <c r="A93" s="14"/>
      <c r="B93" s="33" t="s">
        <v>81</v>
      </c>
      <c r="C93" s="16">
        <v>724540365</v>
      </c>
      <c r="D93" s="12"/>
      <c r="E93" s="19"/>
      <c r="F93" s="19"/>
      <c r="G93" s="19"/>
      <c r="H93" s="16">
        <v>80504485</v>
      </c>
      <c r="I93" s="16">
        <v>80504485</v>
      </c>
      <c r="J93" s="16">
        <v>80504485</v>
      </c>
      <c r="K93" s="16">
        <v>80504485</v>
      </c>
      <c r="L93" s="16">
        <v>80504485</v>
      </c>
      <c r="M93" s="16">
        <v>80504485</v>
      </c>
      <c r="N93" s="15">
        <v>80504485</v>
      </c>
      <c r="O93" s="15">
        <v>80504485</v>
      </c>
      <c r="P93" s="15">
        <v>80504485</v>
      </c>
      <c r="Q93" s="12"/>
    </row>
    <row r="94" spans="1:19" s="3" customFormat="1" ht="96" x14ac:dyDescent="0.25">
      <c r="A94" s="14"/>
      <c r="B94" s="33" t="s">
        <v>80</v>
      </c>
      <c r="C94" s="16">
        <v>317365336</v>
      </c>
      <c r="D94" s="12"/>
      <c r="E94" s="19"/>
      <c r="F94" s="16"/>
      <c r="G94" s="16"/>
      <c r="H94" s="16"/>
      <c r="I94" s="16">
        <v>39670667</v>
      </c>
      <c r="J94" s="16">
        <v>39670667</v>
      </c>
      <c r="K94" s="16">
        <v>39670667</v>
      </c>
      <c r="L94" s="16">
        <v>39670667</v>
      </c>
      <c r="M94" s="16">
        <v>39670667</v>
      </c>
      <c r="N94" s="15">
        <v>39670667</v>
      </c>
      <c r="O94" s="15">
        <v>39670667</v>
      </c>
      <c r="P94" s="15">
        <v>39670667</v>
      </c>
      <c r="Q94" s="12"/>
    </row>
    <row r="95" spans="1:19" s="3" customFormat="1" ht="84" x14ac:dyDescent="0.25">
      <c r="A95" s="14"/>
      <c r="B95" s="33" t="s">
        <v>79</v>
      </c>
      <c r="C95" s="16">
        <v>196909200</v>
      </c>
      <c r="D95" s="12"/>
      <c r="E95" s="16"/>
      <c r="F95" s="16"/>
      <c r="G95" s="16"/>
      <c r="H95" s="16"/>
      <c r="I95" s="16"/>
      <c r="J95" s="16"/>
      <c r="K95" s="16">
        <v>65636400</v>
      </c>
      <c r="L95" s="16">
        <v>65636400</v>
      </c>
      <c r="M95" s="16">
        <v>65636400</v>
      </c>
      <c r="N95" s="15"/>
      <c r="O95" s="15"/>
      <c r="P95" s="15"/>
      <c r="Q95" s="12"/>
    </row>
    <row r="96" spans="1:19" s="3" customFormat="1" ht="60" x14ac:dyDescent="0.25">
      <c r="A96" s="14"/>
      <c r="B96" s="33" t="s">
        <v>78</v>
      </c>
      <c r="C96" s="16">
        <v>100131086.57010701</v>
      </c>
      <c r="D96" s="12"/>
      <c r="E96" s="16"/>
      <c r="F96" s="16"/>
      <c r="G96" s="16"/>
      <c r="H96" s="16"/>
      <c r="I96" s="16">
        <v>50000000</v>
      </c>
      <c r="J96" s="16">
        <v>50000000</v>
      </c>
      <c r="K96" s="16"/>
      <c r="L96" s="19"/>
      <c r="M96" s="19"/>
      <c r="N96" s="12"/>
      <c r="O96" s="12"/>
      <c r="P96" s="12"/>
      <c r="Q96" s="12"/>
    </row>
    <row r="97" spans="1:20" s="3" customFormat="1" ht="24" x14ac:dyDescent="0.25">
      <c r="A97" s="14"/>
      <c r="B97" s="33" t="s">
        <v>77</v>
      </c>
      <c r="C97" s="16">
        <v>279004346.616</v>
      </c>
      <c r="D97" s="12"/>
      <c r="E97" s="16"/>
      <c r="F97" s="16"/>
      <c r="G97" s="19"/>
      <c r="H97" s="19"/>
      <c r="I97" s="16">
        <v>279004346.616</v>
      </c>
      <c r="J97" s="19"/>
      <c r="K97" s="19"/>
      <c r="L97" s="19"/>
      <c r="M97" s="16"/>
      <c r="N97" s="12"/>
      <c r="O97" s="12"/>
      <c r="P97" s="15"/>
      <c r="Q97" s="12"/>
    </row>
    <row r="98" spans="1:20" s="3" customFormat="1" ht="25.5" x14ac:dyDescent="0.25">
      <c r="A98" s="14"/>
      <c r="B98" s="32" t="s">
        <v>22</v>
      </c>
      <c r="C98" s="16">
        <v>14500800</v>
      </c>
      <c r="D98" s="12"/>
      <c r="E98" s="19"/>
      <c r="F98" s="19"/>
      <c r="G98" s="19"/>
      <c r="H98" s="19"/>
      <c r="I98" s="19"/>
      <c r="J98" s="19"/>
      <c r="K98" s="19"/>
      <c r="L98" s="19"/>
      <c r="M98" s="16"/>
      <c r="N98" s="12"/>
      <c r="O98" s="12"/>
      <c r="P98" s="16">
        <v>14500800</v>
      </c>
      <c r="Q98" s="12"/>
    </row>
    <row r="99" spans="1:20" s="3" customFormat="1" ht="24" x14ac:dyDescent="0.25">
      <c r="A99" s="14" t="s">
        <v>76</v>
      </c>
      <c r="B99" s="20" t="s">
        <v>75</v>
      </c>
      <c r="C99" s="19">
        <f>+C100+C107+C121+C136+C140+C134</f>
        <v>13422263296.080002</v>
      </c>
      <c r="D99" s="12" t="s">
        <v>9</v>
      </c>
      <c r="E99" s="19">
        <f>SUM(E101:E143)</f>
        <v>1021637232</v>
      </c>
      <c r="F99" s="19">
        <f>SUM(F101:F143)</f>
        <v>567815407.59200001</v>
      </c>
      <c r="G99" s="19">
        <f>SUM(G101:G143)</f>
        <v>2282361480.48</v>
      </c>
      <c r="H99" s="19">
        <f>SUM(H101:H143)</f>
        <v>1649872661.9360001</v>
      </c>
      <c r="I99" s="19">
        <f>SUM(I101:I143)</f>
        <v>3002944117.3466668</v>
      </c>
      <c r="J99" s="19">
        <f>SUM(J101:J143)</f>
        <v>2416484662.2693334</v>
      </c>
      <c r="K99" s="19">
        <f>SUM(K101:K143)</f>
        <v>1326238587.48</v>
      </c>
      <c r="L99" s="19">
        <f>SUM(L101:L143)</f>
        <v>940057319.26933336</v>
      </c>
      <c r="M99" s="19">
        <f>SUM(M101:M143)</f>
        <v>661324901.27999997</v>
      </c>
      <c r="N99" s="12">
        <f>SUM(N101:N143)</f>
        <v>991881319.26933324</v>
      </c>
      <c r="O99" s="12">
        <f>SUM(O101:O143)</f>
        <v>561630874.48000002</v>
      </c>
      <c r="P99" s="12">
        <f>SUM(P101:P143)</f>
        <v>1805776924.6773331</v>
      </c>
      <c r="Q99" s="12">
        <f>SUM(E99:P99)</f>
        <v>17228025488.079998</v>
      </c>
      <c r="R99" s="9"/>
      <c r="S99" s="9"/>
    </row>
    <row r="100" spans="1:20" s="3" customFormat="1" ht="12" customHeight="1" x14ac:dyDescent="0.25">
      <c r="A100" s="27" t="s">
        <v>74</v>
      </c>
      <c r="B100" s="26"/>
      <c r="C100" s="25">
        <f>SUM(C101:C106)</f>
        <v>4670183386</v>
      </c>
      <c r="D100" s="24"/>
      <c r="E100" s="19"/>
      <c r="F100" s="19"/>
      <c r="G100" s="19"/>
      <c r="H100" s="19"/>
      <c r="I100" s="19"/>
      <c r="J100" s="19"/>
      <c r="K100" s="19"/>
      <c r="L100" s="19"/>
      <c r="M100" s="19"/>
      <c r="N100" s="12"/>
      <c r="O100" s="12"/>
      <c r="P100" s="12"/>
      <c r="Q100" s="12"/>
      <c r="R100" s="9"/>
    </row>
    <row r="101" spans="1:20" s="3" customFormat="1" ht="81" customHeight="1" x14ac:dyDescent="0.25">
      <c r="A101" s="14"/>
      <c r="B101" s="23" t="s">
        <v>73</v>
      </c>
      <c r="C101" s="22">
        <v>408746447</v>
      </c>
      <c r="D101" s="12"/>
      <c r="E101" s="16">
        <v>30000000</v>
      </c>
      <c r="F101" s="16">
        <v>34000000</v>
      </c>
      <c r="G101" s="16">
        <v>37816150</v>
      </c>
      <c r="H101" s="16">
        <v>37000000</v>
      </c>
      <c r="I101" s="16">
        <v>37000000</v>
      </c>
      <c r="J101" s="16">
        <v>37000000</v>
      </c>
      <c r="K101" s="16">
        <v>37000000</v>
      </c>
      <c r="L101" s="16">
        <v>37000000</v>
      </c>
      <c r="M101" s="16">
        <v>37000000</v>
      </c>
      <c r="N101" s="15">
        <v>37000000</v>
      </c>
      <c r="O101" s="15">
        <v>37000000</v>
      </c>
      <c r="P101" s="15">
        <v>37000000</v>
      </c>
      <c r="Q101" s="12">
        <f>SUM(E101:P101)</f>
        <v>434816150</v>
      </c>
      <c r="R101" s="9"/>
    </row>
    <row r="102" spans="1:20" s="3" customFormat="1" ht="93.75" customHeight="1" x14ac:dyDescent="0.25">
      <c r="A102" s="14"/>
      <c r="B102" s="23" t="s">
        <v>72</v>
      </c>
      <c r="C102" s="22">
        <v>488570134</v>
      </c>
      <c r="D102" s="12"/>
      <c r="E102" s="16"/>
      <c r="F102" s="16"/>
      <c r="G102" s="16"/>
      <c r="H102" s="16"/>
      <c r="I102" s="16">
        <v>146571040.19999999</v>
      </c>
      <c r="J102" s="16"/>
      <c r="K102" s="16">
        <v>244285067</v>
      </c>
      <c r="L102" s="16"/>
      <c r="M102" s="16">
        <v>97714026.800000012</v>
      </c>
      <c r="N102" s="15"/>
      <c r="O102" s="15"/>
      <c r="P102" s="15"/>
      <c r="Q102" s="12">
        <f>SUM(E102:P102)</f>
        <v>488570134</v>
      </c>
      <c r="R102" s="9"/>
      <c r="S102" s="9"/>
      <c r="T102" s="9">
        <f>488570134-Q102</f>
        <v>0</v>
      </c>
    </row>
    <row r="103" spans="1:20" s="3" customFormat="1" ht="48" customHeight="1" x14ac:dyDescent="0.25">
      <c r="A103" s="14"/>
      <c r="B103" s="23" t="s">
        <v>71</v>
      </c>
      <c r="C103" s="22">
        <v>909904000</v>
      </c>
      <c r="D103" s="12"/>
      <c r="E103" s="16"/>
      <c r="F103" s="16"/>
      <c r="G103" s="16">
        <v>303301333.33333331</v>
      </c>
      <c r="H103" s="16"/>
      <c r="I103" s="16"/>
      <c r="J103" s="16">
        <v>303301333.33333331</v>
      </c>
      <c r="K103" s="16"/>
      <c r="L103" s="16"/>
      <c r="M103" s="16"/>
      <c r="N103" s="15">
        <v>303301333.33333331</v>
      </c>
      <c r="O103" s="15"/>
      <c r="P103" s="15">
        <v>930088739</v>
      </c>
      <c r="Q103" s="12">
        <f>SUM(E103:P103)</f>
        <v>1839992739</v>
      </c>
    </row>
    <row r="104" spans="1:20" s="3" customFormat="1" ht="48" customHeight="1" x14ac:dyDescent="0.25">
      <c r="A104" s="14"/>
      <c r="B104" s="23" t="s">
        <v>70</v>
      </c>
      <c r="C104" s="22">
        <v>1184777600</v>
      </c>
      <c r="D104" s="12"/>
      <c r="E104" s="16"/>
      <c r="F104" s="16"/>
      <c r="G104" s="16"/>
      <c r="H104" s="16">
        <v>50000000</v>
      </c>
      <c r="I104" s="16"/>
      <c r="J104" s="16">
        <v>50000000</v>
      </c>
      <c r="K104" s="16"/>
      <c r="L104" s="16">
        <v>50000000</v>
      </c>
      <c r="M104" s="16">
        <v>50000000</v>
      </c>
      <c r="N104" s="15">
        <v>50000000</v>
      </c>
      <c r="O104" s="15">
        <v>50000000</v>
      </c>
      <c r="P104" s="15">
        <v>63650911</v>
      </c>
      <c r="Q104" s="12">
        <f>SUM(E104:P104)</f>
        <v>363650911</v>
      </c>
      <c r="R104" s="9"/>
      <c r="T104" s="9"/>
    </row>
    <row r="105" spans="1:20" s="3" customFormat="1" ht="48" customHeight="1" x14ac:dyDescent="0.25">
      <c r="A105" s="14"/>
      <c r="B105" s="23" t="s">
        <v>69</v>
      </c>
      <c r="C105" s="22">
        <v>1500000000</v>
      </c>
      <c r="D105" s="12"/>
      <c r="E105" s="16"/>
      <c r="F105" s="16"/>
      <c r="G105" s="16"/>
      <c r="H105" s="16">
        <v>50000000</v>
      </c>
      <c r="I105" s="16"/>
      <c r="J105" s="16">
        <v>50000000</v>
      </c>
      <c r="K105" s="16"/>
      <c r="L105" s="16">
        <v>50000000</v>
      </c>
      <c r="M105" s="16">
        <v>50000000</v>
      </c>
      <c r="N105" s="15">
        <v>50000000</v>
      </c>
      <c r="O105" s="15">
        <v>50000000</v>
      </c>
      <c r="P105" s="15">
        <v>50000000</v>
      </c>
      <c r="Q105" s="12">
        <f>SUM(E105:P105)</f>
        <v>350000000</v>
      </c>
    </row>
    <row r="106" spans="1:20" s="3" customFormat="1" ht="48" customHeight="1" x14ac:dyDescent="0.25">
      <c r="A106" s="14"/>
      <c r="B106" s="23" t="s">
        <v>68</v>
      </c>
      <c r="C106" s="22">
        <v>178185205</v>
      </c>
      <c r="D106" s="12"/>
      <c r="E106" s="16"/>
      <c r="F106" s="16"/>
      <c r="G106" s="16"/>
      <c r="H106" s="16">
        <v>236955520</v>
      </c>
      <c r="I106" s="16">
        <v>710866560</v>
      </c>
      <c r="J106" s="16">
        <v>236955520</v>
      </c>
      <c r="K106" s="16"/>
      <c r="L106" s="16"/>
      <c r="M106" s="16"/>
      <c r="N106" s="15"/>
      <c r="O106" s="12"/>
      <c r="P106" s="15"/>
      <c r="Q106" s="12">
        <f>SUM(E106:P106)</f>
        <v>1184777600</v>
      </c>
    </row>
    <row r="107" spans="1:20" s="3" customFormat="1" ht="12" customHeight="1" x14ac:dyDescent="0.25">
      <c r="A107" s="27" t="s">
        <v>67</v>
      </c>
      <c r="B107" s="26"/>
      <c r="C107" s="12">
        <f>SUM(C108:C120)</f>
        <v>5849124789.0800009</v>
      </c>
      <c r="D107" s="23"/>
      <c r="E107" s="19"/>
      <c r="F107" s="19"/>
      <c r="G107" s="19"/>
      <c r="H107" s="19"/>
      <c r="I107" s="19"/>
      <c r="J107" s="19"/>
      <c r="K107" s="19"/>
      <c r="L107" s="16"/>
      <c r="M107" s="16"/>
      <c r="N107" s="15"/>
      <c r="O107" s="15"/>
      <c r="P107" s="15"/>
      <c r="Q107" s="12"/>
      <c r="R107" s="9"/>
    </row>
    <row r="108" spans="1:20" s="3" customFormat="1" ht="25.5" customHeight="1" x14ac:dyDescent="0.25">
      <c r="A108" s="14"/>
      <c r="B108" s="23" t="s">
        <v>66</v>
      </c>
      <c r="C108" s="22">
        <v>243436752</v>
      </c>
      <c r="D108" s="12"/>
      <c r="E108" s="16">
        <v>64025200</v>
      </c>
      <c r="F108" s="16">
        <v>64025200</v>
      </c>
      <c r="G108" s="16">
        <v>64025200</v>
      </c>
      <c r="H108" s="16">
        <v>64025200</v>
      </c>
      <c r="I108" s="16">
        <v>64025200</v>
      </c>
      <c r="J108" s="16">
        <v>64025200</v>
      </c>
      <c r="K108" s="16">
        <v>64025200</v>
      </c>
      <c r="L108" s="16">
        <v>64025200</v>
      </c>
      <c r="M108" s="16">
        <v>64025200</v>
      </c>
      <c r="N108" s="15">
        <v>64025200</v>
      </c>
      <c r="O108" s="15">
        <v>64025200</v>
      </c>
      <c r="P108" s="15">
        <v>64025200</v>
      </c>
      <c r="Q108" s="12">
        <f>SUM(E108:P108)</f>
        <v>768302400</v>
      </c>
    </row>
    <row r="109" spans="1:20" s="3" customFormat="1" ht="26.25" customHeight="1" x14ac:dyDescent="0.25">
      <c r="A109" s="14"/>
      <c r="B109" s="23" t="s">
        <v>65</v>
      </c>
      <c r="C109" s="22">
        <v>102870577</v>
      </c>
      <c r="D109" s="12"/>
      <c r="E109" s="16">
        <v>27411529</v>
      </c>
      <c r="F109" s="16">
        <v>27411529</v>
      </c>
      <c r="G109" s="16">
        <v>27411529</v>
      </c>
      <c r="H109" s="16">
        <v>27411529</v>
      </c>
      <c r="I109" s="16">
        <v>27411529</v>
      </c>
      <c r="J109" s="16">
        <v>27411529</v>
      </c>
      <c r="K109" s="16">
        <v>27411529</v>
      </c>
      <c r="L109" s="16">
        <v>27411529</v>
      </c>
      <c r="M109" s="16">
        <v>27411529</v>
      </c>
      <c r="N109" s="15">
        <v>27411529</v>
      </c>
      <c r="O109" s="15">
        <v>27411529</v>
      </c>
      <c r="P109" s="15">
        <v>27411529</v>
      </c>
      <c r="Q109" s="12">
        <f>SUM(E109:P109)</f>
        <v>328938348</v>
      </c>
    </row>
    <row r="110" spans="1:20" s="3" customFormat="1" ht="27.75" customHeight="1" x14ac:dyDescent="0.25">
      <c r="A110" s="14"/>
      <c r="B110" s="23" t="s">
        <v>64</v>
      </c>
      <c r="C110" s="22">
        <v>88080000</v>
      </c>
      <c r="D110" s="12"/>
      <c r="E110" s="16">
        <v>7340000</v>
      </c>
      <c r="F110" s="16">
        <v>7340000</v>
      </c>
      <c r="G110" s="16">
        <v>7340000</v>
      </c>
      <c r="H110" s="16">
        <v>7340000</v>
      </c>
      <c r="I110" s="16">
        <v>7340000</v>
      </c>
      <c r="J110" s="16">
        <v>7340000</v>
      </c>
      <c r="K110" s="16">
        <v>7340000</v>
      </c>
      <c r="L110" s="16">
        <v>7340000</v>
      </c>
      <c r="M110" s="16">
        <v>7340000</v>
      </c>
      <c r="N110" s="15">
        <v>7340000</v>
      </c>
      <c r="O110" s="15">
        <v>7340000</v>
      </c>
      <c r="P110" s="15">
        <v>7340000</v>
      </c>
      <c r="Q110" s="12">
        <f>SUM(E110:P110)</f>
        <v>88080000</v>
      </c>
    </row>
    <row r="111" spans="1:20" s="3" customFormat="1" ht="27.75" customHeight="1" x14ac:dyDescent="0.25">
      <c r="A111" s="14"/>
      <c r="B111" s="23" t="s">
        <v>63</v>
      </c>
      <c r="C111" s="22">
        <v>690000000</v>
      </c>
      <c r="D111" s="12"/>
      <c r="E111" s="16"/>
      <c r="F111" s="16"/>
      <c r="G111" s="16">
        <v>246666666.66666666</v>
      </c>
      <c r="H111" s="16">
        <v>246666666.66666666</v>
      </c>
      <c r="I111" s="16">
        <v>246666666.66666666</v>
      </c>
      <c r="J111" s="16"/>
      <c r="K111" s="16"/>
      <c r="L111" s="16"/>
      <c r="M111" s="16"/>
      <c r="N111" s="15"/>
      <c r="O111" s="15"/>
      <c r="P111" s="15"/>
      <c r="Q111" s="12">
        <f>SUM(E111:P111)</f>
        <v>740000000</v>
      </c>
    </row>
    <row r="112" spans="1:20" s="3" customFormat="1" ht="90" x14ac:dyDescent="0.25">
      <c r="A112" s="14"/>
      <c r="B112" s="23" t="s">
        <v>62</v>
      </c>
      <c r="C112" s="22">
        <v>2102848000</v>
      </c>
      <c r="D112" s="12"/>
      <c r="E112" s="16"/>
      <c r="F112" s="16">
        <v>191168000</v>
      </c>
      <c r="G112" s="16">
        <v>191168000</v>
      </c>
      <c r="H112" s="16">
        <v>191168000</v>
      </c>
      <c r="I112" s="16">
        <v>191168000</v>
      </c>
      <c r="J112" s="16">
        <v>191168000</v>
      </c>
      <c r="K112" s="16">
        <v>191168000</v>
      </c>
      <c r="L112" s="16">
        <v>191168000</v>
      </c>
      <c r="M112" s="16">
        <v>191168000</v>
      </c>
      <c r="N112" s="15">
        <v>191168000</v>
      </c>
      <c r="O112" s="15">
        <v>191168000</v>
      </c>
      <c r="P112" s="15">
        <v>191168000</v>
      </c>
      <c r="Q112" s="12">
        <f>SUM(E112:P112)</f>
        <v>2102848000</v>
      </c>
    </row>
    <row r="113" spans="1:19" s="3" customFormat="1" ht="31.5" customHeight="1" x14ac:dyDescent="0.25">
      <c r="A113" s="14"/>
      <c r="B113" s="23" t="s">
        <v>61</v>
      </c>
      <c r="C113" s="22">
        <v>45000000</v>
      </c>
      <c r="D113" s="12"/>
      <c r="E113" s="16"/>
      <c r="F113" s="16"/>
      <c r="G113" s="16"/>
      <c r="H113" s="16">
        <v>250717333.33333334</v>
      </c>
      <c r="I113" s="16"/>
      <c r="J113" s="16"/>
      <c r="K113" s="16"/>
      <c r="L113" s="16">
        <v>250717333.33333334</v>
      </c>
      <c r="M113" s="16"/>
      <c r="N113" s="15"/>
      <c r="O113" s="15"/>
      <c r="P113" s="15">
        <v>250717333.33333334</v>
      </c>
      <c r="Q113" s="12">
        <f>SUM(E113:P113)</f>
        <v>752152000</v>
      </c>
    </row>
    <row r="114" spans="1:19" s="3" customFormat="1" ht="12" x14ac:dyDescent="0.25">
      <c r="A114" s="14"/>
      <c r="B114" s="23" t="s">
        <v>60</v>
      </c>
      <c r="C114" s="22">
        <v>652152000</v>
      </c>
      <c r="D114" s="12"/>
      <c r="E114" s="16">
        <v>46400000</v>
      </c>
      <c r="F114" s="16"/>
      <c r="G114" s="16"/>
      <c r="H114" s="16"/>
      <c r="I114" s="16"/>
      <c r="J114" s="16"/>
      <c r="K114" s="16"/>
      <c r="L114" s="16"/>
      <c r="M114" s="16"/>
      <c r="N114" s="15"/>
      <c r="O114" s="15"/>
      <c r="P114" s="15"/>
      <c r="Q114" s="12">
        <f>SUM(E114:P114)</f>
        <v>46400000</v>
      </c>
    </row>
    <row r="115" spans="1:19" s="3" customFormat="1" ht="45" x14ac:dyDescent="0.25">
      <c r="A115" s="14"/>
      <c r="B115" s="23" t="s">
        <v>59</v>
      </c>
      <c r="C115" s="22">
        <v>46400000</v>
      </c>
      <c r="D115" s="12"/>
      <c r="E115" s="16"/>
      <c r="F115" s="16">
        <v>14470222.799999999</v>
      </c>
      <c r="G115" s="16"/>
      <c r="H115" s="16">
        <v>19293630.400000002</v>
      </c>
      <c r="I115" s="16"/>
      <c r="J115" s="16">
        <v>19293630.400000002</v>
      </c>
      <c r="K115" s="16"/>
      <c r="L115" s="16">
        <v>19293630.400000002</v>
      </c>
      <c r="M115" s="16"/>
      <c r="N115" s="15">
        <v>19293630.400000002</v>
      </c>
      <c r="O115" s="15"/>
      <c r="P115" s="15">
        <v>4823407.6000000006</v>
      </c>
      <c r="Q115" s="12">
        <f>SUM(E115:P115)</f>
        <v>96468152.000000015</v>
      </c>
    </row>
    <row r="116" spans="1:19" s="3" customFormat="1" ht="45" x14ac:dyDescent="0.25">
      <c r="A116" s="14"/>
      <c r="B116" s="23" t="s">
        <v>58</v>
      </c>
      <c r="C116" s="22">
        <v>295872965.28000003</v>
      </c>
      <c r="D116" s="12"/>
      <c r="E116" s="16"/>
      <c r="F116" s="16">
        <v>57880944.792000003</v>
      </c>
      <c r="G116" s="16"/>
      <c r="H116" s="16">
        <v>77174593.056000009</v>
      </c>
      <c r="I116" s="16"/>
      <c r="J116" s="16">
        <v>77174593.056000009</v>
      </c>
      <c r="K116" s="16"/>
      <c r="L116" s="16">
        <v>77174593.056000009</v>
      </c>
      <c r="M116" s="16"/>
      <c r="N116" s="15">
        <v>77174593.056000009</v>
      </c>
      <c r="O116" s="15"/>
      <c r="P116" s="15">
        <v>19293648.264000002</v>
      </c>
      <c r="Q116" s="12">
        <f>SUM(E116:P116)</f>
        <v>385872965.28000003</v>
      </c>
    </row>
    <row r="117" spans="1:19" s="3" customFormat="1" ht="45" x14ac:dyDescent="0.25">
      <c r="A117" s="14"/>
      <c r="B117" s="23" t="s">
        <v>57</v>
      </c>
      <c r="C117" s="22">
        <v>1009200000</v>
      </c>
      <c r="D117" s="12"/>
      <c r="E117" s="16">
        <v>838460503</v>
      </c>
      <c r="F117" s="16"/>
      <c r="G117" s="16">
        <v>1242140503</v>
      </c>
      <c r="H117" s="16"/>
      <c r="I117" s="16">
        <v>559190503</v>
      </c>
      <c r="J117" s="16">
        <v>1140304568</v>
      </c>
      <c r="K117" s="16"/>
      <c r="L117" s="16"/>
      <c r="M117" s="16"/>
      <c r="N117" s="15"/>
      <c r="O117" s="15"/>
      <c r="P117" s="15"/>
      <c r="Q117" s="12">
        <f>SUM(E117:P117)</f>
        <v>3780096077</v>
      </c>
    </row>
    <row r="118" spans="1:19" s="3" customFormat="1" ht="33.75" x14ac:dyDescent="0.25">
      <c r="A118" s="14"/>
      <c r="B118" s="23" t="s">
        <v>56</v>
      </c>
      <c r="C118" s="22">
        <v>142657454.80000001</v>
      </c>
      <c r="D118" s="12"/>
      <c r="E118" s="16"/>
      <c r="F118" s="16"/>
      <c r="G118" s="16">
        <v>15665745.48</v>
      </c>
      <c r="H118" s="16">
        <v>15665745.48</v>
      </c>
      <c r="I118" s="16">
        <v>15665745.48</v>
      </c>
      <c r="J118" s="16">
        <v>15665745.48</v>
      </c>
      <c r="K118" s="16">
        <v>15665745.48</v>
      </c>
      <c r="L118" s="16">
        <v>15665745.48</v>
      </c>
      <c r="M118" s="16">
        <v>15665745.48</v>
      </c>
      <c r="N118" s="15">
        <v>15665745.48</v>
      </c>
      <c r="O118" s="15">
        <v>15665745.48</v>
      </c>
      <c r="P118" s="15">
        <v>15665745.48</v>
      </c>
      <c r="Q118" s="12">
        <f>SUM(E118:P118)</f>
        <v>156657454.80000001</v>
      </c>
    </row>
    <row r="119" spans="1:19" s="3" customFormat="1" ht="45" x14ac:dyDescent="0.25">
      <c r="A119" s="14"/>
      <c r="B119" s="23" t="s">
        <v>55</v>
      </c>
      <c r="C119" s="22">
        <v>152207040</v>
      </c>
      <c r="D119" s="12"/>
      <c r="E119" s="16"/>
      <c r="F119" s="16">
        <v>25081056</v>
      </c>
      <c r="G119" s="16"/>
      <c r="H119" s="16">
        <v>33441408</v>
      </c>
      <c r="I119" s="16"/>
      <c r="J119" s="16">
        <v>33441408</v>
      </c>
      <c r="K119" s="16"/>
      <c r="L119" s="16">
        <v>33441408</v>
      </c>
      <c r="M119" s="16"/>
      <c r="N119" s="15">
        <v>33441408</v>
      </c>
      <c r="O119" s="15"/>
      <c r="P119" s="15">
        <v>8360352</v>
      </c>
      <c r="Q119" s="12">
        <f>SUM(E119:P119)</f>
        <v>167207040</v>
      </c>
    </row>
    <row r="120" spans="1:19" s="3" customFormat="1" ht="45" x14ac:dyDescent="0.25">
      <c r="A120" s="14"/>
      <c r="B120" s="23" t="s">
        <v>54</v>
      </c>
      <c r="C120" s="22">
        <v>278400000</v>
      </c>
      <c r="D120" s="12"/>
      <c r="E120" s="16"/>
      <c r="F120" s="16"/>
      <c r="G120" s="16">
        <v>27840000</v>
      </c>
      <c r="H120" s="16">
        <v>27840000</v>
      </c>
      <c r="I120" s="16">
        <v>27840000</v>
      </c>
      <c r="J120" s="16">
        <v>27840000</v>
      </c>
      <c r="K120" s="16">
        <v>27840000</v>
      </c>
      <c r="L120" s="16">
        <v>27840000</v>
      </c>
      <c r="M120" s="16">
        <v>27840000</v>
      </c>
      <c r="N120" s="15">
        <v>27840000</v>
      </c>
      <c r="O120" s="15">
        <v>27840000</v>
      </c>
      <c r="P120" s="15">
        <v>27840000</v>
      </c>
      <c r="Q120" s="12">
        <f>SUM(E120:P120)</f>
        <v>278400000</v>
      </c>
    </row>
    <row r="121" spans="1:19" s="3" customFormat="1" ht="15.75" customHeight="1" x14ac:dyDescent="0.25">
      <c r="A121" s="27" t="s">
        <v>53</v>
      </c>
      <c r="B121" s="26"/>
      <c r="C121" s="25">
        <f>SUM(C122:C133)</f>
        <v>2057596317</v>
      </c>
      <c r="D121" s="24"/>
      <c r="E121" s="16"/>
      <c r="F121" s="16"/>
      <c r="G121" s="16"/>
      <c r="H121" s="16"/>
      <c r="I121" s="16"/>
      <c r="J121" s="16"/>
      <c r="K121" s="16"/>
      <c r="L121" s="16"/>
      <c r="M121" s="16"/>
      <c r="N121" s="15"/>
      <c r="O121" s="12"/>
      <c r="P121" s="12"/>
      <c r="Q121" s="12">
        <f>SUM(E121:P121)</f>
        <v>0</v>
      </c>
    </row>
    <row r="122" spans="1:19" s="3" customFormat="1" ht="32.25" customHeight="1" x14ac:dyDescent="0.25">
      <c r="A122" s="14"/>
      <c r="B122" s="23" t="s">
        <v>52</v>
      </c>
      <c r="C122" s="22">
        <v>51651906</v>
      </c>
      <c r="D122" s="12"/>
      <c r="E122" s="22"/>
      <c r="F122" s="22">
        <v>17217302</v>
      </c>
      <c r="G122" s="22"/>
      <c r="H122" s="22">
        <v>17217302</v>
      </c>
      <c r="I122" s="22"/>
      <c r="J122" s="22">
        <v>17217302</v>
      </c>
      <c r="K122" s="22"/>
      <c r="L122" s="16"/>
      <c r="M122" s="16"/>
      <c r="N122" s="15"/>
      <c r="O122" s="12"/>
      <c r="P122" s="12"/>
      <c r="Q122" s="12">
        <f>SUM(E122:P122)</f>
        <v>51651906</v>
      </c>
    </row>
    <row r="123" spans="1:19" s="3" customFormat="1" ht="67.5" x14ac:dyDescent="0.25">
      <c r="A123" s="14"/>
      <c r="B123" s="23" t="s">
        <v>51</v>
      </c>
      <c r="C123" s="22">
        <v>154955718</v>
      </c>
      <c r="D123" s="12"/>
      <c r="E123" s="22"/>
      <c r="F123" s="22">
        <v>25825953</v>
      </c>
      <c r="G123" s="22">
        <v>25825953</v>
      </c>
      <c r="H123" s="22">
        <v>25825953</v>
      </c>
      <c r="I123" s="22">
        <v>25825953</v>
      </c>
      <c r="J123" s="22">
        <v>25825953</v>
      </c>
      <c r="K123" s="22">
        <v>25825953</v>
      </c>
      <c r="L123" s="16"/>
      <c r="M123" s="16"/>
      <c r="N123" s="15"/>
      <c r="O123" s="12"/>
      <c r="P123" s="12"/>
      <c r="Q123" s="12">
        <f>SUM(E123:P123)</f>
        <v>154955718</v>
      </c>
    </row>
    <row r="124" spans="1:19" s="3" customFormat="1" ht="64.5" customHeight="1" x14ac:dyDescent="0.25">
      <c r="A124" s="31"/>
      <c r="B124" s="23" t="s">
        <v>50</v>
      </c>
      <c r="C124" s="22">
        <v>75000000</v>
      </c>
      <c r="D124" s="30"/>
      <c r="E124" s="22"/>
      <c r="F124" s="22">
        <v>50000000</v>
      </c>
      <c r="G124" s="22"/>
      <c r="H124" s="22"/>
      <c r="I124" s="22">
        <v>25000000</v>
      </c>
      <c r="J124" s="22"/>
      <c r="K124" s="22"/>
      <c r="L124" s="16"/>
      <c r="M124" s="16"/>
      <c r="N124" s="15"/>
      <c r="O124" s="12"/>
      <c r="P124" s="12"/>
      <c r="Q124" s="12">
        <f>SUM(E124:P124)</f>
        <v>75000000</v>
      </c>
    </row>
    <row r="125" spans="1:19" s="3" customFormat="1" ht="40.5" customHeight="1" x14ac:dyDescent="0.25">
      <c r="A125" s="31"/>
      <c r="B125" s="23" t="s">
        <v>49</v>
      </c>
      <c r="C125" s="22">
        <v>26912000</v>
      </c>
      <c r="D125" s="30"/>
      <c r="E125" s="22"/>
      <c r="F125" s="22"/>
      <c r="G125" s="22"/>
      <c r="H125" s="22"/>
      <c r="I125" s="22">
        <v>26912000</v>
      </c>
      <c r="J125" s="22"/>
      <c r="K125" s="22"/>
      <c r="L125" s="16"/>
      <c r="M125" s="16"/>
      <c r="N125" s="15"/>
      <c r="O125" s="12"/>
      <c r="P125" s="12"/>
      <c r="Q125" s="12">
        <f>SUM(E125:P125)</f>
        <v>26912000</v>
      </c>
    </row>
    <row r="126" spans="1:19" s="3" customFormat="1" ht="45" x14ac:dyDescent="0.25">
      <c r="A126" s="31"/>
      <c r="B126" s="23" t="s">
        <v>48</v>
      </c>
      <c r="C126" s="22">
        <v>52026000</v>
      </c>
      <c r="D126" s="30"/>
      <c r="E126" s="22"/>
      <c r="F126" s="22"/>
      <c r="G126" s="22"/>
      <c r="H126" s="22"/>
      <c r="I126" s="22"/>
      <c r="J126" s="22"/>
      <c r="K126" s="22">
        <v>52026000</v>
      </c>
      <c r="L126" s="16"/>
      <c r="M126" s="16"/>
      <c r="N126" s="15"/>
      <c r="O126" s="12"/>
      <c r="P126" s="12"/>
      <c r="Q126" s="12">
        <f>SUM(E126:P126)</f>
        <v>52026000</v>
      </c>
    </row>
    <row r="127" spans="1:19" s="28" customFormat="1" ht="33.75" x14ac:dyDescent="0.25">
      <c r="A127" s="23"/>
      <c r="B127" s="23" t="s">
        <v>47</v>
      </c>
      <c r="C127" s="22">
        <v>76000000</v>
      </c>
      <c r="D127" s="23"/>
      <c r="E127" s="22"/>
      <c r="F127" s="22">
        <f>+C127*0.1</f>
        <v>7600000</v>
      </c>
      <c r="G127" s="22">
        <f>+C127*0.12</f>
        <v>9120000</v>
      </c>
      <c r="H127" s="22">
        <f>+C127*0.09</f>
        <v>6840000</v>
      </c>
      <c r="I127" s="22">
        <f>+C127*0.08</f>
        <v>6080000</v>
      </c>
      <c r="J127" s="22">
        <f>+C127*0.12</f>
        <v>9120000</v>
      </c>
      <c r="K127" s="22">
        <f>+C127*0.06</f>
        <v>4560000</v>
      </c>
      <c r="L127" s="22">
        <f>+C127*0.08</f>
        <v>6080000</v>
      </c>
      <c r="M127" s="22">
        <f>+C127*0.12</f>
        <v>9120000</v>
      </c>
      <c r="N127" s="22">
        <f>+C127*0.07</f>
        <v>5320000.0000000009</v>
      </c>
      <c r="O127" s="22">
        <f>+C127*0.09</f>
        <v>6840000</v>
      </c>
      <c r="P127" s="22">
        <f>+C127*0.07</f>
        <v>5320000.0000000009</v>
      </c>
      <c r="Q127" s="12">
        <f>SUM(E127:P127)</f>
        <v>76000000</v>
      </c>
      <c r="S127" s="29"/>
    </row>
    <row r="128" spans="1:19" s="28" customFormat="1" ht="54" customHeight="1" x14ac:dyDescent="0.25">
      <c r="A128" s="23"/>
      <c r="B128" s="23" t="s">
        <v>46</v>
      </c>
      <c r="C128" s="22">
        <v>96000000</v>
      </c>
      <c r="D128" s="23"/>
      <c r="E128" s="22">
        <v>8000000</v>
      </c>
      <c r="F128" s="22">
        <v>8000000</v>
      </c>
      <c r="G128" s="22">
        <v>8000000</v>
      </c>
      <c r="H128" s="22">
        <v>8000000</v>
      </c>
      <c r="I128" s="22">
        <v>8000000</v>
      </c>
      <c r="J128" s="22">
        <v>8000000</v>
      </c>
      <c r="K128" s="22">
        <v>8000000</v>
      </c>
      <c r="L128" s="22">
        <v>8000000</v>
      </c>
      <c r="M128" s="22">
        <v>8000000</v>
      </c>
      <c r="N128" s="22">
        <v>8000000</v>
      </c>
      <c r="O128" s="22">
        <v>8000000</v>
      </c>
      <c r="P128" s="22">
        <v>8000000</v>
      </c>
      <c r="Q128" s="12">
        <f>SUM(E128:P128)</f>
        <v>96000000</v>
      </c>
      <c r="S128" s="29"/>
    </row>
    <row r="129" spans="1:19" s="28" customFormat="1" ht="33.75" x14ac:dyDescent="0.25">
      <c r="A129" s="23"/>
      <c r="B129" s="23" t="s">
        <v>45</v>
      </c>
      <c r="C129" s="22">
        <v>500000000</v>
      </c>
      <c r="D129" s="12"/>
      <c r="E129" s="16"/>
      <c r="F129" s="16"/>
      <c r="G129" s="16"/>
      <c r="H129" s="16"/>
      <c r="I129" s="16">
        <v>500000000</v>
      </c>
      <c r="J129" s="16"/>
      <c r="K129" s="16"/>
      <c r="L129" s="16"/>
      <c r="M129" s="16"/>
      <c r="N129" s="15"/>
      <c r="O129" s="12"/>
      <c r="P129" s="15"/>
      <c r="Q129" s="12">
        <f>SUM(E129:P129)</f>
        <v>500000000</v>
      </c>
      <c r="S129" s="29"/>
    </row>
    <row r="130" spans="1:19" s="28" customFormat="1" ht="12" x14ac:dyDescent="0.25">
      <c r="A130" s="23"/>
      <c r="B130" s="23" t="s">
        <v>44</v>
      </c>
      <c r="C130" s="22">
        <v>300000000</v>
      </c>
      <c r="D130" s="12"/>
      <c r="E130" s="16"/>
      <c r="F130" s="16"/>
      <c r="G130" s="16"/>
      <c r="H130" s="16"/>
      <c r="I130" s="16">
        <v>300000000</v>
      </c>
      <c r="J130" s="16"/>
      <c r="K130" s="16"/>
      <c r="L130" s="16"/>
      <c r="M130" s="16"/>
      <c r="N130" s="15"/>
      <c r="O130" s="12"/>
      <c r="P130" s="15"/>
      <c r="Q130" s="12">
        <f>SUM(E130:P130)</f>
        <v>300000000</v>
      </c>
      <c r="S130" s="29"/>
    </row>
    <row r="131" spans="1:19" s="28" customFormat="1" ht="22.5" x14ac:dyDescent="0.25">
      <c r="A131" s="23"/>
      <c r="B131" s="23" t="s">
        <v>43</v>
      </c>
      <c r="C131" s="22">
        <v>50000000</v>
      </c>
      <c r="D131" s="12"/>
      <c r="E131" s="16"/>
      <c r="F131" s="16"/>
      <c r="G131" s="16"/>
      <c r="H131" s="16">
        <v>50000000</v>
      </c>
      <c r="I131" s="16"/>
      <c r="J131" s="16"/>
      <c r="K131" s="16"/>
      <c r="L131" s="16"/>
      <c r="M131" s="16"/>
      <c r="N131" s="15"/>
      <c r="O131" s="12"/>
      <c r="P131" s="15"/>
      <c r="Q131" s="12"/>
      <c r="S131" s="29"/>
    </row>
    <row r="132" spans="1:19" s="28" customFormat="1" ht="33.75" x14ac:dyDescent="0.25">
      <c r="A132" s="23"/>
      <c r="B132" s="23" t="s">
        <v>42</v>
      </c>
      <c r="C132" s="22">
        <v>130000000</v>
      </c>
      <c r="D132" s="12"/>
      <c r="E132" s="16"/>
      <c r="F132" s="16"/>
      <c r="G132" s="16"/>
      <c r="H132" s="16">
        <v>130000000</v>
      </c>
      <c r="I132" s="16"/>
      <c r="J132" s="16"/>
      <c r="K132" s="16"/>
      <c r="L132" s="16"/>
      <c r="M132" s="16"/>
      <c r="N132" s="15"/>
      <c r="O132" s="12"/>
      <c r="P132" s="15"/>
      <c r="Q132" s="12"/>
      <c r="S132" s="29"/>
    </row>
    <row r="133" spans="1:19" s="28" customFormat="1" ht="34.5" customHeight="1" x14ac:dyDescent="0.25">
      <c r="A133" s="23"/>
      <c r="B133" s="23" t="s">
        <v>41</v>
      </c>
      <c r="C133" s="22">
        <f>574810693-29760000</f>
        <v>545050693</v>
      </c>
      <c r="D133" s="12"/>
      <c r="E133" s="16"/>
      <c r="F133" s="16"/>
      <c r="G133" s="16"/>
      <c r="H133" s="16"/>
      <c r="I133" s="16"/>
      <c r="J133" s="16"/>
      <c r="K133" s="16">
        <v>545050693</v>
      </c>
      <c r="L133" s="16"/>
      <c r="M133" s="16"/>
      <c r="N133" s="15"/>
      <c r="O133" s="12"/>
      <c r="P133" s="15"/>
      <c r="Q133" s="12">
        <f>SUM(E133:P133)</f>
        <v>545050693</v>
      </c>
      <c r="S133" s="29"/>
    </row>
    <row r="134" spans="1:19" s="3" customFormat="1" ht="12" customHeight="1" x14ac:dyDescent="0.25">
      <c r="A134" s="27" t="s">
        <v>40</v>
      </c>
      <c r="B134" s="26"/>
      <c r="C134" s="25">
        <f>+C135</f>
        <v>201400000</v>
      </c>
      <c r="D134" s="24"/>
      <c r="E134" s="16"/>
      <c r="F134" s="16"/>
      <c r="G134" s="16"/>
      <c r="H134" s="16"/>
      <c r="I134" s="16"/>
      <c r="J134" s="16"/>
      <c r="K134" s="16"/>
      <c r="L134" s="16"/>
      <c r="M134" s="16"/>
      <c r="N134" s="15"/>
      <c r="O134" s="12"/>
      <c r="P134" s="12"/>
      <c r="Q134" s="12"/>
    </row>
    <row r="135" spans="1:19" s="28" customFormat="1" ht="34.5" customHeight="1" x14ac:dyDescent="0.25">
      <c r="A135" s="23"/>
      <c r="B135" s="23" t="s">
        <v>39</v>
      </c>
      <c r="C135" s="22">
        <f>191400000+10000000</f>
        <v>201400000</v>
      </c>
      <c r="D135" s="12"/>
      <c r="E135" s="16"/>
      <c r="F135" s="16"/>
      <c r="G135" s="16">
        <v>19140000</v>
      </c>
      <c r="H135" s="16">
        <v>19140000</v>
      </c>
      <c r="I135" s="16">
        <v>19140000</v>
      </c>
      <c r="J135" s="16">
        <v>19140000</v>
      </c>
      <c r="K135" s="16">
        <v>19140000</v>
      </c>
      <c r="L135" s="16">
        <v>19140000</v>
      </c>
      <c r="M135" s="16">
        <v>19140000</v>
      </c>
      <c r="N135" s="15">
        <v>19140000</v>
      </c>
      <c r="O135" s="15">
        <v>19140000</v>
      </c>
      <c r="P135" s="15">
        <f>19140000+10000000</f>
        <v>29140000</v>
      </c>
      <c r="Q135" s="12">
        <f>SUM(E135:P135)</f>
        <v>201400000</v>
      </c>
      <c r="S135" s="29"/>
    </row>
    <row r="136" spans="1:19" s="3" customFormat="1" ht="12" customHeight="1" x14ac:dyDescent="0.25">
      <c r="A136" s="27" t="s">
        <v>38</v>
      </c>
      <c r="B136" s="26"/>
      <c r="C136" s="25">
        <f>SUM(C137:C139)</f>
        <v>440747200</v>
      </c>
      <c r="D136" s="24"/>
      <c r="E136" s="16"/>
      <c r="F136" s="16"/>
      <c r="G136" s="16"/>
      <c r="H136" s="16"/>
      <c r="I136" s="16"/>
      <c r="J136" s="16"/>
      <c r="K136" s="16"/>
      <c r="L136" s="16"/>
      <c r="M136" s="16"/>
      <c r="N136" s="15"/>
      <c r="O136" s="12"/>
      <c r="P136" s="12"/>
      <c r="Q136" s="12"/>
    </row>
    <row r="137" spans="1:19" s="3" customFormat="1" ht="67.5" x14ac:dyDescent="0.25">
      <c r="A137" s="14"/>
      <c r="B137" s="23" t="s">
        <v>37</v>
      </c>
      <c r="C137" s="22">
        <v>250747200</v>
      </c>
      <c r="D137" s="12"/>
      <c r="E137" s="16"/>
      <c r="F137" s="16">
        <v>22795200</v>
      </c>
      <c r="G137" s="16">
        <v>22795200</v>
      </c>
      <c r="H137" s="16">
        <v>22795200</v>
      </c>
      <c r="I137" s="16">
        <v>22795200</v>
      </c>
      <c r="J137" s="16">
        <v>22795200</v>
      </c>
      <c r="K137" s="16">
        <v>22795200</v>
      </c>
      <c r="L137" s="16">
        <v>22795200</v>
      </c>
      <c r="M137" s="16">
        <v>22795200</v>
      </c>
      <c r="N137" s="15">
        <v>22795200</v>
      </c>
      <c r="O137" s="15">
        <v>22795200</v>
      </c>
      <c r="P137" s="15">
        <v>22795200</v>
      </c>
      <c r="Q137" s="12">
        <f>SUM(E137:P137)</f>
        <v>250747200</v>
      </c>
    </row>
    <row r="138" spans="1:19" s="3" customFormat="1" ht="45" x14ac:dyDescent="0.25">
      <c r="A138" s="14"/>
      <c r="B138" s="23" t="s">
        <v>36</v>
      </c>
      <c r="C138" s="22">
        <v>165000000</v>
      </c>
      <c r="D138" s="12"/>
      <c r="E138" s="16"/>
      <c r="F138" s="16">
        <v>15000000</v>
      </c>
      <c r="G138" s="16">
        <v>15000000</v>
      </c>
      <c r="H138" s="16">
        <v>15000000</v>
      </c>
      <c r="I138" s="16">
        <v>15000000</v>
      </c>
      <c r="J138" s="16">
        <v>15000000</v>
      </c>
      <c r="K138" s="16">
        <v>15000000</v>
      </c>
      <c r="L138" s="16">
        <v>15000000</v>
      </c>
      <c r="M138" s="16">
        <v>15000000</v>
      </c>
      <c r="N138" s="15">
        <v>15000000</v>
      </c>
      <c r="O138" s="15">
        <v>15000000</v>
      </c>
      <c r="P138" s="15">
        <f>15000000-2089901</f>
        <v>12910099</v>
      </c>
      <c r="Q138" s="12">
        <f>SUM(E138:P138)</f>
        <v>162910099</v>
      </c>
    </row>
    <row r="139" spans="1:19" s="3" customFormat="1" ht="33.75" x14ac:dyDescent="0.25">
      <c r="A139" s="14"/>
      <c r="B139" s="23" t="s">
        <v>35</v>
      </c>
      <c r="C139" s="22">
        <v>25000000</v>
      </c>
      <c r="D139" s="12"/>
      <c r="E139" s="16"/>
      <c r="F139" s="16"/>
      <c r="G139" s="16">
        <v>2500000</v>
      </c>
      <c r="H139" s="16">
        <v>2500000</v>
      </c>
      <c r="I139" s="16">
        <v>2500000</v>
      </c>
      <c r="J139" s="16">
        <v>2500000</v>
      </c>
      <c r="K139" s="16">
        <v>2500000</v>
      </c>
      <c r="L139" s="16">
        <v>2500000</v>
      </c>
      <c r="M139" s="16">
        <v>2500000</v>
      </c>
      <c r="N139" s="15">
        <v>2500000</v>
      </c>
      <c r="O139" s="15">
        <v>2500000</v>
      </c>
      <c r="P139" s="15">
        <v>2500000</v>
      </c>
      <c r="Q139" s="12">
        <f>SUM(E139:P139)</f>
        <v>25000000</v>
      </c>
    </row>
    <row r="140" spans="1:19" s="3" customFormat="1" ht="12" customHeight="1" x14ac:dyDescent="0.25">
      <c r="A140" s="27" t="s">
        <v>34</v>
      </c>
      <c r="B140" s="26"/>
      <c r="C140" s="25">
        <f>SUM(C141:C143)</f>
        <v>203211604</v>
      </c>
      <c r="D140" s="24"/>
      <c r="E140" s="16"/>
      <c r="F140" s="16"/>
      <c r="G140" s="16"/>
      <c r="H140" s="16"/>
      <c r="I140" s="16"/>
      <c r="J140" s="16"/>
      <c r="K140" s="16"/>
      <c r="L140" s="16"/>
      <c r="M140" s="16"/>
      <c r="N140" s="15"/>
      <c r="O140" s="12"/>
      <c r="P140" s="12"/>
      <c r="Q140" s="12"/>
    </row>
    <row r="141" spans="1:19" s="3" customFormat="1" ht="45" x14ac:dyDescent="0.25">
      <c r="A141" s="14"/>
      <c r="B141" s="23" t="s">
        <v>33</v>
      </c>
      <c r="C141" s="22">
        <v>82800000</v>
      </c>
      <c r="D141" s="12"/>
      <c r="E141" s="16"/>
      <c r="F141" s="16"/>
      <c r="G141" s="16">
        <f>3200000+3000000</f>
        <v>6200000</v>
      </c>
      <c r="H141" s="16">
        <f>3400000+3000000</f>
        <v>6400000</v>
      </c>
      <c r="I141" s="16">
        <f>3500000+3000000</f>
        <v>6500000</v>
      </c>
      <c r="J141" s="16">
        <f>3600000+3000000</f>
        <v>6600000</v>
      </c>
      <c r="K141" s="16">
        <f>3200000+3000000</f>
        <v>6200000</v>
      </c>
      <c r="L141" s="16">
        <f>3100000+3000000</f>
        <v>6100000</v>
      </c>
      <c r="M141" s="16">
        <f>3200000+3000000</f>
        <v>6200000</v>
      </c>
      <c r="N141" s="15">
        <f>3100000+3000000</f>
        <v>6100000</v>
      </c>
      <c r="O141" s="15">
        <f>3500000+3000000</f>
        <v>6500000</v>
      </c>
      <c r="P141" s="15">
        <f>6200000+3000000</f>
        <v>9200000</v>
      </c>
      <c r="Q141" s="12">
        <f>SUM(E141:P141)</f>
        <v>66000000</v>
      </c>
    </row>
    <row r="142" spans="1:19" s="3" customFormat="1" ht="45" x14ac:dyDescent="0.25">
      <c r="A142" s="14"/>
      <c r="B142" s="23" t="s">
        <v>32</v>
      </c>
      <c r="C142" s="22">
        <v>11359604</v>
      </c>
      <c r="D142" s="12"/>
      <c r="E142" s="16"/>
      <c r="F142" s="16"/>
      <c r="G142" s="16"/>
      <c r="H142" s="16">
        <v>2089901</v>
      </c>
      <c r="I142" s="16"/>
      <c r="J142" s="16"/>
      <c r="K142" s="16"/>
      <c r="L142" s="16"/>
      <c r="M142" s="16"/>
      <c r="N142" s="15"/>
      <c r="O142" s="15"/>
      <c r="P142" s="15"/>
      <c r="Q142" s="12">
        <f>SUM(E142:P142)</f>
        <v>2089901</v>
      </c>
    </row>
    <row r="143" spans="1:19" s="3" customFormat="1" ht="67.5" x14ac:dyDescent="0.25">
      <c r="A143" s="14"/>
      <c r="B143" s="23" t="s">
        <v>31</v>
      </c>
      <c r="C143" s="22">
        <v>109052000</v>
      </c>
      <c r="D143" s="12"/>
      <c r="E143" s="16"/>
      <c r="F143" s="16"/>
      <c r="G143" s="16">
        <v>10405200</v>
      </c>
      <c r="H143" s="16">
        <v>9364680</v>
      </c>
      <c r="I143" s="16">
        <v>11445720</v>
      </c>
      <c r="J143" s="16">
        <v>9364680</v>
      </c>
      <c r="K143" s="16">
        <v>10405200</v>
      </c>
      <c r="L143" s="16">
        <v>9364680</v>
      </c>
      <c r="M143" s="16">
        <v>10405200</v>
      </c>
      <c r="N143" s="15">
        <v>9364680</v>
      </c>
      <c r="O143" s="15">
        <v>10405200</v>
      </c>
      <c r="P143" s="15">
        <f>13526760+5000000</f>
        <v>18526760</v>
      </c>
      <c r="Q143" s="12">
        <f>SUM(E143:P143)</f>
        <v>109052000</v>
      </c>
    </row>
    <row r="144" spans="1:19" s="3" customFormat="1" ht="36" x14ac:dyDescent="0.25">
      <c r="A144" s="14" t="s">
        <v>30</v>
      </c>
      <c r="B144" s="20" t="s">
        <v>29</v>
      </c>
      <c r="C144" s="19">
        <f>SUM(C145:C151)</f>
        <v>2228135070</v>
      </c>
      <c r="D144" s="12" t="s">
        <v>9</v>
      </c>
      <c r="E144" s="19">
        <f>SUM(E145:E151)</f>
        <v>157272727.27272728</v>
      </c>
      <c r="F144" s="19">
        <f>SUM(F145:F151)</f>
        <v>370549841.27272725</v>
      </c>
      <c r="G144" s="19">
        <f>SUM(G145:G151)</f>
        <v>52272727.272727273</v>
      </c>
      <c r="H144" s="19">
        <f>SUM(H145:H151)</f>
        <v>52272727.272727273</v>
      </c>
      <c r="I144" s="19">
        <f>SUM(I145:I151)</f>
        <v>52272727.272727273</v>
      </c>
      <c r="J144" s="19">
        <f>SUM(J145:J151)</f>
        <v>182192727.27272728</v>
      </c>
      <c r="K144" s="19">
        <f>SUM(K145:K151)</f>
        <v>52272727.272727273</v>
      </c>
      <c r="L144" s="19">
        <f>SUM(L145:L151)</f>
        <v>222352727.27272728</v>
      </c>
      <c r="M144" s="19">
        <f>SUM(M145:M151)</f>
        <v>52272727.272727273</v>
      </c>
      <c r="N144" s="12">
        <f>SUM(N145:N151)</f>
        <v>52272727.272727273</v>
      </c>
      <c r="O144" s="12">
        <f>SUM(O145:O151)</f>
        <v>52272727.272727273</v>
      </c>
      <c r="P144" s="12">
        <f>SUM(P145:P151)</f>
        <v>929857956</v>
      </c>
      <c r="Q144" s="12">
        <f>SUM(E144:P144)</f>
        <v>2228135070</v>
      </c>
    </row>
    <row r="145" spans="1:17" s="3" customFormat="1" ht="60" x14ac:dyDescent="0.25">
      <c r="A145" s="14"/>
      <c r="B145" s="18" t="s">
        <v>28</v>
      </c>
      <c r="C145" s="16">
        <v>575000000</v>
      </c>
      <c r="D145" s="12"/>
      <c r="E145" s="16">
        <v>52272727.272727273</v>
      </c>
      <c r="F145" s="16">
        <v>52272727.272727273</v>
      </c>
      <c r="G145" s="16">
        <v>52272727.272727273</v>
      </c>
      <c r="H145" s="16">
        <v>52272727.272727273</v>
      </c>
      <c r="I145" s="16">
        <v>52272727.272727273</v>
      </c>
      <c r="J145" s="16">
        <v>52272727.272727273</v>
      </c>
      <c r="K145" s="16">
        <v>52272727.272727273</v>
      </c>
      <c r="L145" s="16">
        <v>52272727.272727273</v>
      </c>
      <c r="M145" s="16">
        <v>52272727.272727273</v>
      </c>
      <c r="N145" s="15">
        <v>52272727.272727273</v>
      </c>
      <c r="O145" s="15">
        <v>52272727.272727273</v>
      </c>
      <c r="P145" s="15"/>
      <c r="Q145" s="12"/>
    </row>
    <row r="146" spans="1:17" s="3" customFormat="1" ht="67.5" customHeight="1" x14ac:dyDescent="0.25">
      <c r="A146" s="14"/>
      <c r="B146" s="18" t="s">
        <v>27</v>
      </c>
      <c r="C146" s="17">
        <v>260000000</v>
      </c>
      <c r="D146" s="12"/>
      <c r="E146" s="16">
        <v>105000000</v>
      </c>
      <c r="F146" s="16">
        <f>++C146-E146</f>
        <v>155000000</v>
      </c>
      <c r="G146" s="16"/>
      <c r="H146" s="16"/>
      <c r="I146" s="16"/>
      <c r="J146" s="16"/>
      <c r="K146" s="16"/>
      <c r="L146" s="16"/>
      <c r="M146" s="16"/>
      <c r="N146" s="15"/>
      <c r="O146" s="15"/>
      <c r="P146" s="15"/>
      <c r="Q146" s="12"/>
    </row>
    <row r="147" spans="1:17" s="3" customFormat="1" ht="67.5" customHeight="1" x14ac:dyDescent="0.25">
      <c r="A147" s="14"/>
      <c r="B147" s="18" t="s">
        <v>26</v>
      </c>
      <c r="C147" s="17">
        <v>163277114</v>
      </c>
      <c r="D147" s="12"/>
      <c r="E147" s="16"/>
      <c r="F147" s="16">
        <v>163277114</v>
      </c>
      <c r="G147" s="16"/>
      <c r="H147" s="16"/>
      <c r="I147" s="16"/>
      <c r="J147" s="16"/>
      <c r="K147" s="16"/>
      <c r="L147" s="16"/>
      <c r="M147" s="16"/>
      <c r="N147" s="15"/>
      <c r="O147" s="15"/>
      <c r="P147" s="15"/>
      <c r="Q147" s="12"/>
    </row>
    <row r="148" spans="1:17" s="3" customFormat="1" ht="24" x14ac:dyDescent="0.25">
      <c r="A148" s="14"/>
      <c r="B148" s="18" t="s">
        <v>25</v>
      </c>
      <c r="C148" s="17">
        <v>916996860</v>
      </c>
      <c r="D148" s="12"/>
      <c r="E148" s="16"/>
      <c r="F148" s="16"/>
      <c r="G148" s="16"/>
      <c r="H148" s="16"/>
      <c r="I148" s="16"/>
      <c r="J148" s="16"/>
      <c r="K148" s="16"/>
      <c r="L148" s="16"/>
      <c r="M148" s="16"/>
      <c r="N148" s="15"/>
      <c r="O148" s="15"/>
      <c r="P148" s="17">
        <v>916996860</v>
      </c>
      <c r="Q148" s="12"/>
    </row>
    <row r="149" spans="1:17" s="3" customFormat="1" ht="24" x14ac:dyDescent="0.25">
      <c r="A149" s="14"/>
      <c r="B149" s="18" t="s">
        <v>24</v>
      </c>
      <c r="C149" s="17">
        <v>129920000</v>
      </c>
      <c r="D149" s="12"/>
      <c r="E149" s="16"/>
      <c r="F149" s="16"/>
      <c r="G149" s="16"/>
      <c r="H149" s="16"/>
      <c r="I149" s="16"/>
      <c r="J149" s="16">
        <v>129920000</v>
      </c>
      <c r="K149" s="16"/>
      <c r="L149" s="16"/>
      <c r="M149" s="16"/>
      <c r="N149" s="15"/>
      <c r="O149" s="15"/>
      <c r="P149" s="15"/>
      <c r="Q149" s="12"/>
    </row>
    <row r="150" spans="1:17" s="3" customFormat="1" ht="24" x14ac:dyDescent="0.25">
      <c r="A150" s="14"/>
      <c r="B150" s="18" t="s">
        <v>23</v>
      </c>
      <c r="C150" s="17">
        <v>170080000</v>
      </c>
      <c r="D150" s="12"/>
      <c r="E150" s="16"/>
      <c r="F150" s="16"/>
      <c r="G150" s="16"/>
      <c r="H150" s="16"/>
      <c r="I150" s="16"/>
      <c r="J150" s="16"/>
      <c r="K150" s="16"/>
      <c r="L150" s="16">
        <v>170080000</v>
      </c>
      <c r="M150" s="16"/>
      <c r="N150" s="15"/>
      <c r="O150" s="15"/>
      <c r="P150" s="15"/>
      <c r="Q150" s="12"/>
    </row>
    <row r="151" spans="1:17" s="3" customFormat="1" ht="24" x14ac:dyDescent="0.25">
      <c r="A151" s="14"/>
      <c r="B151" s="18" t="s">
        <v>22</v>
      </c>
      <c r="C151" s="17">
        <v>12861096</v>
      </c>
      <c r="D151" s="12"/>
      <c r="E151" s="16"/>
      <c r="F151" s="16"/>
      <c r="G151" s="16"/>
      <c r="H151" s="16"/>
      <c r="I151" s="16"/>
      <c r="J151" s="16"/>
      <c r="K151" s="16"/>
      <c r="L151" s="16"/>
      <c r="M151" s="16"/>
      <c r="N151" s="15"/>
      <c r="O151" s="15"/>
      <c r="P151" s="17">
        <v>12861096</v>
      </c>
      <c r="Q151" s="12"/>
    </row>
    <row r="152" spans="1:17" s="3" customFormat="1" ht="24" x14ac:dyDescent="0.25">
      <c r="A152" s="14" t="s">
        <v>21</v>
      </c>
      <c r="B152" s="20" t="s">
        <v>20</v>
      </c>
      <c r="C152" s="21">
        <f>+C153</f>
        <v>7577736704</v>
      </c>
      <c r="D152" s="12"/>
      <c r="E152" s="16"/>
      <c r="F152" s="16"/>
      <c r="G152" s="16"/>
      <c r="H152" s="16"/>
      <c r="I152" s="16"/>
      <c r="J152" s="16"/>
      <c r="K152" s="16">
        <f>+K153</f>
        <v>7577736704</v>
      </c>
      <c r="L152" s="16"/>
      <c r="M152" s="16"/>
      <c r="N152" s="15"/>
      <c r="O152" s="15"/>
      <c r="P152" s="17"/>
      <c r="Q152" s="12">
        <f>SUM(E152:P152)</f>
        <v>7577736704</v>
      </c>
    </row>
    <row r="153" spans="1:17" s="3" customFormat="1" x14ac:dyDescent="0.25">
      <c r="A153" s="14"/>
      <c r="B153" s="18" t="s">
        <v>19</v>
      </c>
      <c r="C153" s="17">
        <f>1000000000+6577736704</f>
        <v>7577736704</v>
      </c>
      <c r="D153" s="12"/>
      <c r="E153" s="16"/>
      <c r="F153" s="16"/>
      <c r="G153" s="16"/>
      <c r="H153" s="16"/>
      <c r="I153" s="16"/>
      <c r="J153" s="16"/>
      <c r="K153" s="17">
        <v>7577736704</v>
      </c>
      <c r="L153" s="16"/>
      <c r="M153" s="16"/>
      <c r="N153" s="15"/>
      <c r="O153" s="15"/>
      <c r="P153" s="17"/>
      <c r="Q153" s="12"/>
    </row>
    <row r="154" spans="1:17" s="3" customFormat="1" ht="36" x14ac:dyDescent="0.25">
      <c r="A154" s="14" t="s">
        <v>18</v>
      </c>
      <c r="B154" s="20" t="s">
        <v>17</v>
      </c>
      <c r="C154" s="19">
        <f>SUM(C155:C159)</f>
        <v>300000000</v>
      </c>
      <c r="D154" s="12" t="s">
        <v>9</v>
      </c>
      <c r="E154" s="19">
        <f>SUM(E155:E159)</f>
        <v>0</v>
      </c>
      <c r="F154" s="19">
        <f>SUM(F155:F159)</f>
        <v>0</v>
      </c>
      <c r="G154" s="19">
        <f>SUM(G155:G159)</f>
        <v>0</v>
      </c>
      <c r="H154" s="19">
        <f>SUM(H155:H159)</f>
        <v>50600000</v>
      </c>
      <c r="I154" s="19">
        <f>SUM(I155:I159)</f>
        <v>0</v>
      </c>
      <c r="J154" s="19">
        <f>SUM(J155:J159)</f>
        <v>219400000</v>
      </c>
      <c r="K154" s="19">
        <f>SUM(K155:K159)</f>
        <v>10000000</v>
      </c>
      <c r="L154" s="19">
        <f>SUM(L155:L159)</f>
        <v>0</v>
      </c>
      <c r="M154" s="19">
        <f>SUM(M155:M159)</f>
        <v>20000000</v>
      </c>
      <c r="N154" s="12">
        <f>SUM(N155:N159)</f>
        <v>0</v>
      </c>
      <c r="O154" s="12">
        <f>SUM(O155:O159)</f>
        <v>0</v>
      </c>
      <c r="P154" s="12">
        <f>SUM(P155:P159)</f>
        <v>0</v>
      </c>
      <c r="Q154" s="12">
        <f>SUM(E154:P154)</f>
        <v>300000000</v>
      </c>
    </row>
    <row r="155" spans="1:17" s="3" customFormat="1" ht="24" x14ac:dyDescent="0.25">
      <c r="A155" s="14"/>
      <c r="B155" s="18" t="s">
        <v>16</v>
      </c>
      <c r="C155" s="17">
        <v>10000000</v>
      </c>
      <c r="D155" s="12"/>
      <c r="E155" s="16"/>
      <c r="F155" s="16"/>
      <c r="G155" s="16"/>
      <c r="H155" s="16"/>
      <c r="I155" s="16"/>
      <c r="J155" s="16"/>
      <c r="K155" s="16">
        <v>10000000</v>
      </c>
      <c r="L155" s="16"/>
      <c r="M155" s="16"/>
      <c r="N155" s="15"/>
      <c r="O155" s="15"/>
      <c r="P155" s="12"/>
      <c r="Q155" s="12"/>
    </row>
    <row r="156" spans="1:17" s="3" customFormat="1" ht="22.5" customHeight="1" x14ac:dyDescent="0.25">
      <c r="A156" s="14"/>
      <c r="B156" s="18" t="s">
        <v>15</v>
      </c>
      <c r="C156" s="17">
        <v>20000000</v>
      </c>
      <c r="D156" s="12"/>
      <c r="E156" s="16"/>
      <c r="F156" s="16"/>
      <c r="G156" s="16"/>
      <c r="H156" s="16"/>
      <c r="I156" s="16"/>
      <c r="J156" s="16"/>
      <c r="K156" s="16"/>
      <c r="L156" s="16"/>
      <c r="M156" s="16">
        <v>20000000</v>
      </c>
      <c r="N156" s="15"/>
      <c r="O156" s="12"/>
      <c r="P156" s="15"/>
      <c r="Q156" s="12"/>
    </row>
    <row r="157" spans="1:17" s="3" customFormat="1" ht="51" customHeight="1" x14ac:dyDescent="0.25">
      <c r="A157" s="14"/>
      <c r="B157" s="18" t="s">
        <v>14</v>
      </c>
      <c r="C157" s="17">
        <v>50600000</v>
      </c>
      <c r="D157" s="12"/>
      <c r="E157" s="16"/>
      <c r="F157" s="16"/>
      <c r="G157" s="16"/>
      <c r="H157" s="16">
        <v>50600000</v>
      </c>
      <c r="I157" s="16"/>
      <c r="J157" s="16"/>
      <c r="K157" s="16"/>
      <c r="L157" s="16"/>
      <c r="M157" s="16"/>
      <c r="N157" s="15"/>
      <c r="O157" s="12"/>
      <c r="P157" s="15"/>
      <c r="Q157" s="12"/>
    </row>
    <row r="158" spans="1:17" s="3" customFormat="1" ht="22.5" customHeight="1" x14ac:dyDescent="0.25">
      <c r="A158" s="14"/>
      <c r="B158" s="18" t="s">
        <v>13</v>
      </c>
      <c r="C158" s="17">
        <f>193700000+1200000</f>
        <v>194900000</v>
      </c>
      <c r="D158" s="12"/>
      <c r="E158" s="16"/>
      <c r="F158" s="16"/>
      <c r="G158" s="16"/>
      <c r="H158" s="16"/>
      <c r="I158" s="16"/>
      <c r="J158" s="16">
        <v>194900000</v>
      </c>
      <c r="K158" s="16"/>
      <c r="L158" s="16"/>
      <c r="M158" s="16"/>
      <c r="N158" s="15"/>
      <c r="O158" s="12"/>
      <c r="P158" s="15"/>
      <c r="Q158" s="12"/>
    </row>
    <row r="159" spans="1:17" s="3" customFormat="1" ht="22.5" customHeight="1" x14ac:dyDescent="0.25">
      <c r="A159" s="14"/>
      <c r="B159" s="18" t="s">
        <v>12</v>
      </c>
      <c r="C159" s="17">
        <v>24500000</v>
      </c>
      <c r="D159" s="12"/>
      <c r="E159" s="16"/>
      <c r="F159" s="16"/>
      <c r="G159" s="16"/>
      <c r="H159" s="16"/>
      <c r="I159" s="16"/>
      <c r="J159" s="16">
        <v>24500000</v>
      </c>
      <c r="K159" s="16"/>
      <c r="L159" s="16"/>
      <c r="M159" s="16"/>
      <c r="N159" s="15"/>
      <c r="O159" s="12"/>
      <c r="P159" s="15"/>
      <c r="Q159" s="12"/>
    </row>
    <row r="160" spans="1:17" s="3" customFormat="1" ht="36" x14ac:dyDescent="0.25">
      <c r="A160" s="14" t="s">
        <v>11</v>
      </c>
      <c r="B160" s="20" t="s">
        <v>10</v>
      </c>
      <c r="C160" s="19">
        <f>SUM(C161:C163)</f>
        <v>1000000000</v>
      </c>
      <c r="D160" s="12" t="s">
        <v>9</v>
      </c>
      <c r="E160" s="19">
        <f>SUM(E161:E163)</f>
        <v>0</v>
      </c>
      <c r="F160" s="19">
        <f>SUM(F161:F163)</f>
        <v>0</v>
      </c>
      <c r="G160" s="19">
        <f>SUM(G161:G163)</f>
        <v>0</v>
      </c>
      <c r="H160" s="19">
        <f>SUM(H161:H163)</f>
        <v>94169129.555555552</v>
      </c>
      <c r="I160" s="19">
        <f>SUM(I161:I163)</f>
        <v>222641772.55555555</v>
      </c>
      <c r="J160" s="19">
        <f>SUM(J161:J163)</f>
        <v>94169129.555555552</v>
      </c>
      <c r="K160" s="19">
        <f>SUM(K161:K163)</f>
        <v>94169129.555555552</v>
      </c>
      <c r="L160" s="19">
        <f>SUM(L161:L163)</f>
        <v>94169129.555555552</v>
      </c>
      <c r="M160" s="19">
        <f>SUM(M161:M163)</f>
        <v>100170427.30555555</v>
      </c>
      <c r="N160" s="12">
        <f>SUM(N161:N163)</f>
        <v>100170427.30555555</v>
      </c>
      <c r="O160" s="12">
        <f>SUM(O161:O163)</f>
        <v>100170427.30555555</v>
      </c>
      <c r="P160" s="12">
        <f>SUM(P161:P163)</f>
        <v>100170427.30555555</v>
      </c>
      <c r="Q160" s="12">
        <f>SUM(E160:P160)</f>
        <v>1000000000.0000001</v>
      </c>
    </row>
    <row r="161" spans="1:19" s="3" customFormat="1" ht="78" customHeight="1" x14ac:dyDescent="0.25">
      <c r="A161" s="14"/>
      <c r="B161" s="18" t="s">
        <v>8</v>
      </c>
      <c r="C161" s="16">
        <v>847522166</v>
      </c>
      <c r="D161" s="12"/>
      <c r="E161" s="19"/>
      <c r="F161" s="19"/>
      <c r="G161" s="19"/>
      <c r="H161" s="19">
        <v>94169129.555555552</v>
      </c>
      <c r="I161" s="19">
        <v>94169129.555555552</v>
      </c>
      <c r="J161" s="19">
        <v>94169129.555555552</v>
      </c>
      <c r="K161" s="19">
        <v>94169129.555555552</v>
      </c>
      <c r="L161" s="19">
        <v>94169129.555555552</v>
      </c>
      <c r="M161" s="19">
        <v>94169129.555555552</v>
      </c>
      <c r="N161" s="12">
        <v>94169129.555555552</v>
      </c>
      <c r="O161" s="12">
        <v>94169129.555555552</v>
      </c>
      <c r="P161" s="12">
        <v>94169129.555555552</v>
      </c>
      <c r="Q161" s="12"/>
    </row>
    <row r="162" spans="1:19" s="3" customFormat="1" ht="60" x14ac:dyDescent="0.25">
      <c r="A162" s="14"/>
      <c r="B162" s="18" t="s">
        <v>7</v>
      </c>
      <c r="C162" s="17">
        <f>124472643+4000000</f>
        <v>128472643</v>
      </c>
      <c r="D162" s="12"/>
      <c r="E162" s="16"/>
      <c r="F162" s="16"/>
      <c r="G162" s="16"/>
      <c r="H162" s="16"/>
      <c r="I162" s="16">
        <v>128472643</v>
      </c>
      <c r="J162" s="16"/>
      <c r="K162" s="16"/>
      <c r="L162" s="16"/>
      <c r="M162" s="16"/>
      <c r="N162" s="15"/>
      <c r="O162" s="15"/>
      <c r="P162" s="15"/>
      <c r="Q162" s="12"/>
    </row>
    <row r="163" spans="1:19" s="3" customFormat="1" ht="75.75" customHeight="1" x14ac:dyDescent="0.25">
      <c r="A163" s="14"/>
      <c r="B163" s="18" t="s">
        <v>6</v>
      </c>
      <c r="C163" s="17">
        <v>24005191</v>
      </c>
      <c r="D163" s="12"/>
      <c r="E163" s="16"/>
      <c r="F163" s="16"/>
      <c r="G163" s="16"/>
      <c r="H163" s="16"/>
      <c r="I163" s="16"/>
      <c r="J163" s="16"/>
      <c r="K163" s="16"/>
      <c r="L163" s="16"/>
      <c r="M163" s="16">
        <v>6001297.75</v>
      </c>
      <c r="N163" s="15">
        <v>6001297.75</v>
      </c>
      <c r="O163" s="15">
        <v>6001297.75</v>
      </c>
      <c r="P163" s="15">
        <v>6001297.75</v>
      </c>
      <c r="Q163" s="12"/>
    </row>
    <row r="164" spans="1:19" s="3" customFormat="1" ht="12" x14ac:dyDescent="0.25">
      <c r="A164" s="14"/>
      <c r="B164" s="13" t="s">
        <v>5</v>
      </c>
      <c r="C164" s="12">
        <f>+C8+C9+C10+C11+C12+C13+C14+C15+C17+C20+C31+C71+C85+C99+C144+C154+C160+C152+C16</f>
        <v>1987977700000.2661</v>
      </c>
      <c r="D164" s="12"/>
      <c r="E164" s="12">
        <f>+E8+E9+E10+E11+E12+E13+E14+E15+E17+E20+E31+E71+E85+E99+E144+E154+E160</f>
        <v>1666584192.2727273</v>
      </c>
      <c r="F164" s="12">
        <f>+F8+F9+F10+F11+F12+F13+F14+F15+F17+F20+F31+F71+F85+F99+F144+F154+F160</f>
        <v>2589478813.8055754</v>
      </c>
      <c r="G164" s="12">
        <f>+G8+G9+G10+G11+G12+G13+G14+G15+G17+G20+G31+G71+G85+G99+G144+G154+G160</f>
        <v>5816609077.8535948</v>
      </c>
      <c r="H164" s="12">
        <f>+H8+H9+H10+H11+H12+H13+H14+H15+H17+H20+H31+H71+H85+H99+H144+H154+H160</f>
        <v>8541316970.4709082</v>
      </c>
      <c r="I164" s="12">
        <f>+I8+I9+I10+I11+I12+I13+I14+I15+I17+I20+I31+I71+I85+I99+I144+I154+I160</f>
        <v>16062998760.497576</v>
      </c>
      <c r="J164" s="12">
        <f>+J8+J9+J10+J11+J12+J13+J14+J15+J17+J20+J31+J71+J85+J99+J144+J154+J160</f>
        <v>16235661584.070276</v>
      </c>
      <c r="K164" s="12">
        <f>+K8+K9+K10+K11+K12+K13+K14+K15+K17+K20+K31+K71+K85+K99+K144+K154+K160</f>
        <v>18240022354.18634</v>
      </c>
      <c r="L164" s="12">
        <f>+L8+L9+L10+L11+L12+L13+L14+L15+L17+L20+L31+L71+L85+L99+L144+L154+L160</f>
        <v>18309693313.452473</v>
      </c>
      <c r="M164" s="12">
        <f>+M8+M9+M10+M11+M12+M13+M14+M15+M17+M20+M31+M71+M85+M99+M144+M154+M160</f>
        <v>25186374565.213139</v>
      </c>
      <c r="N164" s="12">
        <f>+N8+N9+N10+N11+N12+N13+N14+N15+N17+N20+N31+N71+N85+N99+N144+N154+N160</f>
        <v>15021528412.325138</v>
      </c>
      <c r="O164" s="12">
        <f>+O8+O9+O10+O11+O12+O13+O14+O15+O17+O20+O31+O71+O85+O99+O144+O154+O160</f>
        <v>7305904147.3131361</v>
      </c>
      <c r="P164" s="12">
        <f>+P8+P9+P10+P11+P12+P13+P14+P15+P17+P20+P31+P71+P85+P99+P144+P154+P160</f>
        <v>1789229422210.3579</v>
      </c>
      <c r="Q164" s="12">
        <f>SUM(E164:P164)</f>
        <v>1924205594401.8188</v>
      </c>
      <c r="R164" s="9"/>
      <c r="S164" s="9"/>
    </row>
    <row r="165" spans="1:19" s="3" customFormat="1" ht="12" customHeight="1" x14ac:dyDescent="0.25">
      <c r="A165" s="11" t="s">
        <v>4</v>
      </c>
      <c r="B165" s="11"/>
      <c r="C165" s="11"/>
      <c r="D165" s="11"/>
      <c r="E165" s="11"/>
      <c r="F165" s="11"/>
      <c r="G165" s="11"/>
      <c r="H165" s="11"/>
      <c r="I165" s="11"/>
      <c r="J165" s="11"/>
      <c r="K165" s="11"/>
      <c r="L165" s="11"/>
      <c r="M165" s="10"/>
      <c r="N165" s="10"/>
      <c r="O165" s="10"/>
      <c r="P165" s="10"/>
      <c r="Q165" s="10"/>
      <c r="R165" s="9"/>
      <c r="S165" s="9"/>
    </row>
    <row r="166" spans="1:19" s="3" customFormat="1" ht="12" customHeight="1" x14ac:dyDescent="0.25">
      <c r="A166" s="11" t="s">
        <v>3</v>
      </c>
      <c r="B166" s="11"/>
      <c r="C166" s="11"/>
      <c r="D166" s="11"/>
      <c r="E166" s="11"/>
      <c r="F166" s="11"/>
      <c r="G166" s="11"/>
      <c r="H166" s="11"/>
      <c r="I166" s="11"/>
      <c r="J166" s="11"/>
      <c r="K166" s="11"/>
      <c r="L166" s="11"/>
      <c r="M166" s="10"/>
      <c r="N166" s="10"/>
      <c r="O166" s="10"/>
      <c r="P166" s="10"/>
      <c r="Q166" s="10"/>
      <c r="R166" s="9"/>
      <c r="S166" s="9"/>
    </row>
    <row r="167" spans="1:19" s="3" customFormat="1" ht="11.25" x14ac:dyDescent="0.25">
      <c r="A167" s="4" t="s">
        <v>2</v>
      </c>
      <c r="B167" s="4"/>
      <c r="C167" s="4"/>
      <c r="D167" s="4"/>
      <c r="E167" s="4"/>
      <c r="F167" s="4"/>
      <c r="G167" s="4"/>
      <c r="H167" s="4"/>
      <c r="I167" s="4"/>
      <c r="J167" s="4"/>
      <c r="K167" s="4"/>
      <c r="L167" s="4"/>
      <c r="M167" s="4"/>
      <c r="N167" s="4"/>
      <c r="O167" s="4"/>
      <c r="P167" s="4"/>
      <c r="Q167" s="7"/>
    </row>
    <row r="168" spans="1:19" s="3" customFormat="1" ht="12" x14ac:dyDescent="0.25">
      <c r="A168" s="4" t="s">
        <v>1</v>
      </c>
      <c r="B168" s="4"/>
      <c r="C168" s="8"/>
      <c r="D168" s="7"/>
      <c r="E168" s="4"/>
      <c r="F168" s="4"/>
      <c r="G168" s="4"/>
      <c r="H168" s="4"/>
      <c r="I168" s="4"/>
      <c r="J168" s="4"/>
      <c r="K168" s="4"/>
      <c r="L168" s="4"/>
      <c r="M168" s="4"/>
      <c r="N168" s="4"/>
      <c r="O168" s="4"/>
      <c r="P168" s="4"/>
      <c r="Q168" s="5"/>
    </row>
    <row r="169" spans="1:19" s="3" customFormat="1" ht="11.25" x14ac:dyDescent="0.25">
      <c r="A169" s="4" t="s">
        <v>0</v>
      </c>
      <c r="B169" s="4"/>
      <c r="C169" s="5"/>
      <c r="D169" s="4"/>
      <c r="E169" s="4"/>
      <c r="F169" s="4"/>
      <c r="G169" s="4"/>
      <c r="H169" s="4"/>
      <c r="I169" s="4"/>
      <c r="J169" s="4"/>
      <c r="K169" s="4"/>
      <c r="L169" s="4"/>
      <c r="M169" s="4"/>
      <c r="N169" s="4"/>
      <c r="O169" s="4"/>
      <c r="P169" s="4"/>
      <c r="Q169" s="4"/>
    </row>
    <row r="170" spans="1:19" s="3" customFormat="1" ht="11.25" x14ac:dyDescent="0.25">
      <c r="A170" s="4"/>
      <c r="B170" s="4"/>
      <c r="C170" s="5"/>
      <c r="D170" s="4"/>
      <c r="E170" s="4"/>
      <c r="F170" s="4"/>
      <c r="G170" s="4"/>
      <c r="H170" s="4"/>
      <c r="I170" s="4"/>
      <c r="J170" s="4"/>
      <c r="K170" s="4"/>
      <c r="L170" s="4"/>
      <c r="M170" s="4"/>
      <c r="N170" s="4"/>
      <c r="O170" s="4"/>
      <c r="P170" s="4"/>
      <c r="Q170" s="4"/>
    </row>
    <row r="171" spans="1:19" s="3" customFormat="1" ht="11.25" x14ac:dyDescent="0.25">
      <c r="A171" s="4"/>
      <c r="B171" s="4"/>
      <c r="C171" s="5"/>
      <c r="D171" s="4"/>
      <c r="E171" s="4"/>
      <c r="F171" s="4"/>
      <c r="G171" s="4"/>
      <c r="H171" s="4"/>
      <c r="I171" s="4"/>
      <c r="J171" s="4"/>
      <c r="K171" s="4"/>
      <c r="L171" s="4"/>
      <c r="M171" s="4"/>
      <c r="N171" s="4"/>
      <c r="O171" s="4"/>
      <c r="P171" s="4"/>
      <c r="Q171" s="4"/>
    </row>
    <row r="172" spans="1:19" s="3" customFormat="1" ht="11.25" x14ac:dyDescent="0.25">
      <c r="A172" s="4"/>
      <c r="B172" s="4"/>
      <c r="C172" s="6"/>
      <c r="D172" s="4"/>
      <c r="E172" s="4"/>
      <c r="F172" s="4"/>
      <c r="G172" s="4"/>
      <c r="H172" s="4"/>
      <c r="I172" s="4"/>
      <c r="J172" s="4"/>
      <c r="K172" s="4"/>
      <c r="L172" s="4"/>
      <c r="M172" s="4"/>
      <c r="N172" s="4"/>
      <c r="O172" s="4"/>
      <c r="P172" s="4"/>
      <c r="Q172" s="4"/>
    </row>
    <row r="173" spans="1:19" s="3" customFormat="1" ht="11.25" x14ac:dyDescent="0.25">
      <c r="A173" s="4"/>
      <c r="B173" s="4"/>
      <c r="C173" s="5"/>
      <c r="D173" s="4"/>
      <c r="E173" s="4"/>
      <c r="F173" s="4"/>
      <c r="G173" s="4"/>
      <c r="H173" s="4"/>
      <c r="I173" s="4"/>
      <c r="J173" s="4"/>
      <c r="K173" s="4"/>
      <c r="L173" s="4"/>
      <c r="M173" s="4"/>
      <c r="N173" s="4"/>
      <c r="O173" s="4"/>
      <c r="P173" s="4"/>
      <c r="Q173" s="4"/>
    </row>
    <row r="174" spans="1:19" s="3" customFormat="1" ht="11.25" x14ac:dyDescent="0.25">
      <c r="A174" s="4"/>
      <c r="B174" s="4"/>
      <c r="C174" s="5"/>
      <c r="D174" s="4"/>
      <c r="E174" s="4"/>
      <c r="F174" s="4"/>
      <c r="G174" s="4"/>
      <c r="H174" s="4"/>
      <c r="I174" s="4"/>
      <c r="J174" s="4"/>
      <c r="K174" s="4"/>
      <c r="L174" s="4"/>
      <c r="M174" s="4"/>
      <c r="N174" s="4"/>
      <c r="O174" s="4"/>
      <c r="P174" s="4"/>
      <c r="Q174" s="4"/>
    </row>
    <row r="175" spans="1:19" s="3" customFormat="1" ht="11.25" x14ac:dyDescent="0.25">
      <c r="A175" s="4"/>
      <c r="B175" s="4"/>
      <c r="C175" s="4"/>
      <c r="D175" s="4"/>
      <c r="E175" s="4"/>
      <c r="F175" s="4"/>
      <c r="G175" s="4"/>
      <c r="H175" s="4"/>
      <c r="I175" s="4"/>
      <c r="J175" s="4"/>
      <c r="K175" s="4"/>
      <c r="L175" s="4"/>
      <c r="M175" s="4"/>
      <c r="N175" s="4"/>
      <c r="O175" s="4"/>
      <c r="P175" s="4"/>
      <c r="Q175" s="4"/>
    </row>
    <row r="176" spans="1:19" s="3" customFormat="1" ht="11.25" x14ac:dyDescent="0.25">
      <c r="A176" s="4"/>
      <c r="B176" s="4"/>
      <c r="C176" s="4"/>
      <c r="D176" s="4"/>
      <c r="E176" s="4"/>
      <c r="F176" s="4"/>
      <c r="G176" s="4"/>
      <c r="H176" s="4"/>
      <c r="I176" s="4"/>
      <c r="J176" s="4"/>
      <c r="K176" s="4"/>
      <c r="L176" s="4"/>
      <c r="M176" s="4"/>
      <c r="N176" s="4"/>
      <c r="O176" s="4"/>
      <c r="P176" s="4"/>
      <c r="Q176" s="4"/>
    </row>
    <row r="177" spans="1:17" s="3" customFormat="1" ht="11.25" x14ac:dyDescent="0.25">
      <c r="A177" s="4"/>
      <c r="B177" s="4"/>
      <c r="C177" s="4"/>
      <c r="D177" s="4"/>
      <c r="E177" s="4"/>
      <c r="F177" s="4"/>
      <c r="G177" s="4"/>
      <c r="H177" s="4"/>
      <c r="I177" s="4"/>
      <c r="J177" s="4"/>
      <c r="K177" s="4"/>
      <c r="L177" s="4"/>
      <c r="M177" s="4"/>
      <c r="N177" s="4"/>
      <c r="O177" s="4"/>
      <c r="P177" s="4"/>
      <c r="Q177" s="4"/>
    </row>
    <row r="178" spans="1:17" s="3" customFormat="1" ht="11.25" x14ac:dyDescent="0.25">
      <c r="A178" s="4"/>
      <c r="B178" s="4"/>
      <c r="C178" s="4"/>
      <c r="D178" s="4"/>
      <c r="E178" s="4"/>
      <c r="F178" s="4"/>
      <c r="G178" s="4"/>
      <c r="H178" s="4"/>
      <c r="I178" s="4"/>
      <c r="J178" s="4"/>
      <c r="K178" s="4"/>
      <c r="L178" s="4"/>
      <c r="M178" s="4"/>
      <c r="N178" s="4"/>
      <c r="O178" s="4"/>
      <c r="P178" s="4"/>
      <c r="Q178" s="4"/>
    </row>
    <row r="179" spans="1:17" s="3" customFormat="1" ht="11.25" x14ac:dyDescent="0.25">
      <c r="A179" s="4"/>
      <c r="B179" s="4"/>
      <c r="C179" s="4"/>
      <c r="D179" s="4"/>
      <c r="E179" s="4"/>
      <c r="F179" s="4"/>
      <c r="G179" s="4"/>
      <c r="H179" s="4"/>
      <c r="I179" s="4"/>
      <c r="J179" s="4"/>
      <c r="K179" s="4"/>
      <c r="L179" s="4"/>
      <c r="M179" s="4"/>
      <c r="N179" s="4"/>
      <c r="O179" s="4"/>
      <c r="P179" s="4"/>
      <c r="Q179" s="4"/>
    </row>
    <row r="180" spans="1:17" s="3" customFormat="1" ht="11.25" x14ac:dyDescent="0.25">
      <c r="A180" s="4"/>
      <c r="B180" s="4"/>
      <c r="C180" s="4"/>
      <c r="D180" s="4"/>
      <c r="E180" s="4"/>
      <c r="F180" s="4"/>
      <c r="G180" s="4"/>
      <c r="H180" s="4"/>
      <c r="I180" s="4"/>
      <c r="J180" s="4"/>
      <c r="K180" s="4"/>
      <c r="L180" s="4"/>
      <c r="M180" s="4"/>
      <c r="N180" s="4"/>
      <c r="O180" s="4"/>
      <c r="P180" s="4"/>
      <c r="Q180" s="4"/>
    </row>
    <row r="181" spans="1:17" s="3" customFormat="1" ht="11.25" x14ac:dyDescent="0.25">
      <c r="A181" s="4"/>
      <c r="B181" s="4"/>
      <c r="C181" s="4"/>
      <c r="D181" s="4"/>
      <c r="E181" s="4"/>
      <c r="F181" s="4"/>
      <c r="G181" s="4"/>
      <c r="H181" s="4"/>
      <c r="I181" s="4"/>
      <c r="J181" s="4"/>
      <c r="K181" s="4"/>
      <c r="L181" s="4"/>
      <c r="M181" s="4"/>
      <c r="N181" s="4"/>
      <c r="O181" s="4"/>
      <c r="P181" s="4"/>
      <c r="Q181" s="4"/>
    </row>
    <row r="182" spans="1:17" s="3" customFormat="1" ht="11.25" x14ac:dyDescent="0.25">
      <c r="A182" s="4"/>
      <c r="B182" s="4"/>
      <c r="C182" s="4"/>
      <c r="D182" s="4"/>
      <c r="E182" s="4"/>
      <c r="F182" s="4"/>
      <c r="G182" s="4"/>
      <c r="H182" s="4"/>
      <c r="I182" s="4"/>
      <c r="J182" s="4"/>
      <c r="K182" s="4"/>
      <c r="L182" s="4"/>
      <c r="M182" s="4"/>
      <c r="N182" s="4"/>
      <c r="O182" s="4"/>
      <c r="P182" s="4"/>
      <c r="Q182" s="4"/>
    </row>
    <row r="183" spans="1:17" s="3" customFormat="1" ht="11.25" x14ac:dyDescent="0.25">
      <c r="A183" s="4"/>
      <c r="B183" s="4"/>
      <c r="C183" s="4"/>
      <c r="D183" s="4"/>
      <c r="E183" s="4"/>
      <c r="F183" s="4"/>
      <c r="G183" s="4"/>
      <c r="H183" s="4"/>
      <c r="I183" s="4"/>
      <c r="J183" s="4"/>
      <c r="K183" s="4"/>
      <c r="L183" s="4"/>
      <c r="M183" s="4"/>
      <c r="N183" s="4"/>
      <c r="O183" s="4"/>
      <c r="P183" s="4"/>
      <c r="Q183" s="4"/>
    </row>
    <row r="184" spans="1:17" s="3" customFormat="1" ht="11.25" x14ac:dyDescent="0.25">
      <c r="A184" s="4"/>
      <c r="B184" s="4"/>
      <c r="C184" s="4"/>
      <c r="D184" s="4"/>
      <c r="E184" s="4"/>
      <c r="F184" s="4"/>
      <c r="G184" s="4"/>
      <c r="H184" s="4"/>
      <c r="I184" s="4"/>
      <c r="J184" s="4"/>
      <c r="K184" s="4"/>
      <c r="L184" s="4"/>
      <c r="M184" s="4"/>
      <c r="N184" s="4"/>
      <c r="O184" s="4"/>
      <c r="P184" s="4"/>
      <c r="Q184" s="4"/>
    </row>
    <row r="185" spans="1:17" s="3" customFormat="1" ht="11.25" x14ac:dyDescent="0.25">
      <c r="A185" s="4"/>
      <c r="B185" s="4"/>
      <c r="C185" s="4"/>
      <c r="D185" s="4"/>
      <c r="E185" s="4"/>
      <c r="F185" s="4"/>
      <c r="G185" s="4"/>
      <c r="H185" s="4"/>
      <c r="I185" s="4"/>
      <c r="J185" s="4"/>
      <c r="K185" s="4"/>
      <c r="L185" s="4"/>
      <c r="M185" s="4"/>
      <c r="N185" s="4"/>
      <c r="O185" s="4"/>
      <c r="P185" s="4"/>
      <c r="Q185" s="4"/>
    </row>
    <row r="186" spans="1:17" s="3" customFormat="1" ht="11.25" x14ac:dyDescent="0.25">
      <c r="A186" s="4"/>
      <c r="B186" s="4"/>
      <c r="C186" s="4"/>
      <c r="D186" s="4"/>
      <c r="E186" s="4"/>
      <c r="F186" s="4"/>
      <c r="G186" s="4"/>
      <c r="H186" s="4"/>
      <c r="I186" s="4"/>
      <c r="J186" s="4"/>
      <c r="K186" s="4"/>
      <c r="L186" s="4"/>
      <c r="M186" s="4"/>
      <c r="N186" s="4"/>
      <c r="O186" s="4"/>
      <c r="P186" s="4"/>
      <c r="Q186" s="4"/>
    </row>
    <row r="187" spans="1:17" s="3" customFormat="1" ht="11.25" x14ac:dyDescent="0.25">
      <c r="A187" s="4"/>
      <c r="B187" s="4"/>
      <c r="C187" s="4"/>
      <c r="D187" s="4"/>
      <c r="E187" s="4"/>
      <c r="F187" s="4"/>
      <c r="G187" s="4"/>
      <c r="H187" s="4"/>
      <c r="I187" s="4"/>
      <c r="J187" s="4"/>
      <c r="K187" s="4"/>
      <c r="L187" s="4"/>
      <c r="M187" s="4"/>
      <c r="N187" s="4"/>
      <c r="O187" s="4"/>
      <c r="P187" s="4"/>
      <c r="Q187" s="4"/>
    </row>
    <row r="188" spans="1:17" s="3" customFormat="1" ht="11.25" x14ac:dyDescent="0.25">
      <c r="A188" s="4"/>
      <c r="B188" s="4"/>
      <c r="C188" s="4"/>
      <c r="D188" s="4"/>
      <c r="E188" s="4"/>
      <c r="F188" s="4"/>
      <c r="G188" s="4"/>
      <c r="H188" s="4"/>
      <c r="I188" s="4"/>
      <c r="J188" s="4"/>
      <c r="K188" s="4"/>
      <c r="L188" s="4"/>
      <c r="M188" s="4"/>
      <c r="N188" s="4"/>
      <c r="O188" s="4"/>
      <c r="P188" s="4"/>
      <c r="Q188" s="4"/>
    </row>
    <row r="189" spans="1:17" s="3" customFormat="1" ht="11.25" x14ac:dyDescent="0.25">
      <c r="A189" s="4"/>
      <c r="B189" s="4"/>
      <c r="C189" s="4"/>
      <c r="D189" s="4"/>
      <c r="E189" s="4"/>
      <c r="F189" s="4"/>
      <c r="G189" s="4"/>
      <c r="H189" s="4"/>
      <c r="I189" s="4"/>
      <c r="J189" s="4"/>
      <c r="K189" s="4"/>
      <c r="L189" s="4"/>
      <c r="M189" s="4"/>
      <c r="N189" s="4"/>
      <c r="O189" s="4"/>
      <c r="P189" s="4"/>
      <c r="Q189" s="4"/>
    </row>
    <row r="190" spans="1:17" s="3" customFormat="1" ht="11.25" x14ac:dyDescent="0.25">
      <c r="A190" s="4"/>
      <c r="B190" s="4"/>
      <c r="C190" s="4"/>
      <c r="D190" s="4"/>
      <c r="E190" s="4"/>
      <c r="F190" s="4"/>
      <c r="G190" s="4"/>
      <c r="H190" s="4"/>
      <c r="I190" s="4"/>
      <c r="J190" s="4"/>
      <c r="K190" s="4"/>
      <c r="L190" s="4"/>
      <c r="M190" s="4"/>
      <c r="N190" s="4"/>
      <c r="O190" s="4"/>
      <c r="P190" s="4"/>
      <c r="Q190" s="4"/>
    </row>
  </sheetData>
  <mergeCells count="9">
    <mergeCell ref="A166:L166"/>
    <mergeCell ref="A121:B121"/>
    <mergeCell ref="A136:B136"/>
    <mergeCell ref="A2:Q2"/>
    <mergeCell ref="A100:B100"/>
    <mergeCell ref="A107:B107"/>
    <mergeCell ref="A140:B140"/>
    <mergeCell ref="A134:B134"/>
    <mergeCell ref="A165:L165"/>
  </mergeCells>
  <printOptions horizontalCentered="1"/>
  <pageMargins left="3.937007874015748E-2" right="3.937007874015748E-2" top="0.19685039370078741" bottom="0.19685039370078741" header="0.15748031496062992" footer="0.15748031496062992"/>
  <pageSetup paperSize="3" scale="39" fitToHeight="2" orientation="portrait" r:id="rId1"/>
  <rowBreaks count="1" manualBreakCount="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Programaciòn Recursos</vt:lpstr>
      <vt:lpstr>'Programaciòn Recursos'!Área_de_impresión</vt:lpstr>
      <vt:lpstr>'Programaciòn Recursos'!Títulos_a_imprimir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raguilera</dc:creator>
  <cp:lastModifiedBy>raguilera</cp:lastModifiedBy>
  <dcterms:created xsi:type="dcterms:W3CDTF">2015-05-05T21:06:52Z</dcterms:created>
  <dcterms:modified xsi:type="dcterms:W3CDTF">2015-05-05T21:07:27Z</dcterms:modified>
</cp:coreProperties>
</file>