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lan de Acción\2015\Pagina WEB\"/>
    </mc:Choice>
  </mc:AlternateContent>
  <bookViews>
    <workbookView xWindow="0" yWindow="0" windowWidth="19170" windowHeight="9435"/>
  </bookViews>
  <sheets>
    <sheet name="Consolidado" sheetId="8" r:id="rId1"/>
  </sheets>
  <externalReferences>
    <externalReference r:id="rId2"/>
  </externalReferences>
  <definedNames>
    <definedName name="_xlnm._FilterDatabase" localSheetId="0" hidden="1">Consolidado!$B$5:$Q$162</definedName>
    <definedName name="_xlnm.Print_Area" localSheetId="0">Consolidado!$B$1:$P$167</definedName>
  </definedNames>
  <calcPr calcId="152511" iterate="1" concurrentCalc="0"/>
</workbook>
</file>

<file path=xl/calcChain.xml><?xml version="1.0" encoding="utf-8"?>
<calcChain xmlns="http://schemas.openxmlformats.org/spreadsheetml/2006/main">
  <c r="H53" i="8" l="1"/>
  <c r="N54" i="8"/>
  <c r="L54" i="8"/>
  <c r="P48" i="8"/>
  <c r="P47" i="8"/>
  <c r="N48" i="8"/>
  <c r="N47" i="8"/>
  <c r="L48" i="8"/>
  <c r="L47" i="8"/>
  <c r="J48" i="8"/>
  <c r="J47" i="8"/>
  <c r="H48" i="8"/>
  <c r="H47" i="8"/>
  <c r="H127" i="8"/>
  <c r="H126" i="8"/>
  <c r="H125" i="8"/>
  <c r="H124" i="8"/>
  <c r="H121" i="8"/>
  <c r="G93" i="8"/>
  <c r="O64" i="8"/>
  <c r="M64" i="8"/>
  <c r="K64" i="8"/>
  <c r="I64" i="8"/>
  <c r="O62" i="8"/>
  <c r="O61" i="8"/>
  <c r="H29" i="8"/>
  <c r="H28" i="8"/>
  <c r="P27" i="8"/>
  <c r="P26" i="8"/>
  <c r="P25" i="8"/>
  <c r="P24" i="8"/>
  <c r="P23" i="8"/>
  <c r="P22" i="8"/>
  <c r="P20" i="8"/>
  <c r="P19" i="8"/>
  <c r="N27" i="8"/>
  <c r="N26" i="8"/>
  <c r="N25" i="8"/>
  <c r="N24" i="8"/>
  <c r="N23" i="8"/>
  <c r="N22" i="8"/>
  <c r="N20" i="8"/>
  <c r="N19" i="8"/>
  <c r="L27" i="8"/>
  <c r="H27" i="8"/>
  <c r="L26" i="8"/>
  <c r="H26" i="8"/>
  <c r="L25" i="8"/>
  <c r="H25" i="8"/>
  <c r="L24" i="8"/>
  <c r="L23" i="8"/>
  <c r="L22" i="8"/>
  <c r="L21" i="8"/>
  <c r="N21" i="8"/>
  <c r="L20" i="8"/>
  <c r="L19" i="8"/>
  <c r="J24" i="8"/>
  <c r="J23" i="8"/>
  <c r="J22" i="8"/>
  <c r="J21" i="8"/>
  <c r="J20" i="8"/>
  <c r="J19" i="8"/>
  <c r="J37" i="8"/>
  <c r="L37" i="8"/>
  <c r="J41" i="8"/>
  <c r="L41" i="8"/>
  <c r="N41" i="8"/>
  <c r="P41" i="8"/>
  <c r="M9" i="8"/>
  <c r="J55" i="8"/>
  <c r="L55" i="8"/>
  <c r="N55" i="8"/>
  <c r="P55" i="8"/>
  <c r="J52" i="8"/>
  <c r="L52" i="8"/>
  <c r="N52" i="8"/>
  <c r="P52" i="8"/>
  <c r="L51" i="8"/>
  <c r="N51" i="8"/>
  <c r="P51" i="8"/>
  <c r="J50" i="8"/>
  <c r="L50" i="8"/>
  <c r="N50" i="8"/>
  <c r="P50" i="8"/>
  <c r="J49" i="8"/>
  <c r="L49" i="8"/>
  <c r="N49" i="8"/>
  <c r="P49" i="8"/>
  <c r="P42" i="8"/>
  <c r="N42" i="8"/>
  <c r="L42" i="8"/>
  <c r="J42" i="8"/>
  <c r="P16" i="8"/>
  <c r="N16" i="8"/>
  <c r="L16" i="8"/>
  <c r="J16" i="8"/>
  <c r="P15" i="8"/>
  <c r="N15" i="8"/>
  <c r="L15" i="8"/>
  <c r="J15" i="8"/>
  <c r="P14" i="8"/>
  <c r="N14" i="8"/>
  <c r="L14" i="8"/>
  <c r="J14" i="8"/>
  <c r="O13" i="8"/>
  <c r="H13" i="8"/>
  <c r="H9" i="8"/>
  <c r="H16" i="8"/>
  <c r="H22" i="8"/>
  <c r="H24" i="8"/>
  <c r="H51" i="8"/>
  <c r="H52" i="8"/>
  <c r="H54" i="8"/>
  <c r="H55" i="8"/>
  <c r="H23" i="8"/>
  <c r="H15" i="8"/>
  <c r="H19" i="8"/>
  <c r="H14" i="8"/>
  <c r="H37" i="8"/>
  <c r="H20" i="8"/>
  <c r="H42" i="8"/>
  <c r="H49" i="8"/>
  <c r="H50" i="8"/>
  <c r="H41" i="8"/>
  <c r="P21" i="8"/>
  <c r="H21" i="8"/>
</calcChain>
</file>

<file path=xl/sharedStrings.xml><?xml version="1.0" encoding="utf-8"?>
<sst xmlns="http://schemas.openxmlformats.org/spreadsheetml/2006/main" count="555" uniqueCount="338">
  <si>
    <t>Capital Privado para la Provisión de Infraestructura</t>
  </si>
  <si>
    <t>Plan Maestro de Transporte</t>
  </si>
  <si>
    <t>Herramientas para fortalecer la gestión pública en infraestructura</t>
  </si>
  <si>
    <t>Mecanismo de financiacion y disponibilidad de recursos públicos</t>
  </si>
  <si>
    <t>Programa de Fortalecimiento Institucional y Apoyo a la Gestión</t>
  </si>
  <si>
    <t>Transporte Público de calidad como eje estructurador de la movilidad</t>
  </si>
  <si>
    <t>Serivicios Logisticos y de Transporte</t>
  </si>
  <si>
    <t>Desarrollo tecnológico</t>
  </si>
  <si>
    <t>Tasa de vigilancia</t>
  </si>
  <si>
    <t>Reporte a centrales de riesgo</t>
  </si>
  <si>
    <t>Operadores portuarios</t>
  </si>
  <si>
    <t>RESPONSABLE</t>
  </si>
  <si>
    <t xml:space="preserve">Meta </t>
  </si>
  <si>
    <t>AÑO 2015</t>
  </si>
  <si>
    <t>AÑO 2016</t>
  </si>
  <si>
    <t>AÑO 2017</t>
  </si>
  <si>
    <t>AÑO 2018</t>
  </si>
  <si>
    <t>ANI</t>
  </si>
  <si>
    <t>INVIAS</t>
  </si>
  <si>
    <t>MT</t>
  </si>
  <si>
    <t>ANSV</t>
  </si>
  <si>
    <t>CUATRIENIO</t>
  </si>
  <si>
    <t>Infraestructura para la Integración</t>
  </si>
  <si>
    <t>Presupuesto $mlls</t>
  </si>
  <si>
    <t>*  La meta cuatrienio se encuentra desfinanciada para su cumplimiento del 2016 a 2018 según Marco de Gastos de Mediano Plazo</t>
  </si>
  <si>
    <t>**   La meta cuatrienio se encuentra desfinanciada para su cumplimiento del 2016 a 2018 según Marco de Gastos de Mediano Plazo</t>
  </si>
  <si>
    <t>***  La meta cuatrienio se encuentra desfinanciada para su cumplimiento del 2016 a 2018 según Marco de Gastos de Mediano Plazo</t>
  </si>
  <si>
    <t>ESTRATEGIAS TRANSVERSALES</t>
  </si>
  <si>
    <t>LINEA ESTRATÉGICA</t>
  </si>
  <si>
    <t>COMPONENTE LINEA ESTRATÉGICA</t>
  </si>
  <si>
    <t>Fortalecimiento de la operación de transporte
Financiacion de los sistemas de transporte
Financiacion de los sistemas de transporte</t>
  </si>
  <si>
    <t>Alcanzar un 40% del Porcentaje de viajes realizados en modos sostenibles (transporte público y medios no motorizados) en 8 ciudades.</t>
  </si>
  <si>
    <t>Alcanzar un 32% del Porcentaje de viajes realizados en modos sostenibles (transporte público y medios no motorizados) en 8 ciudades.</t>
  </si>
  <si>
    <t>Alcanzar un 36% del Porcentaje de viajes realizados en modos sostenibles (transporte público y medios no motorizados) en 8 ciudades.</t>
  </si>
  <si>
    <t>Alcanzar un 38% del Porcentaje de viajes realizados en modos sostenibles (transporte público y medios no motorizados) en 8 ciudades.</t>
  </si>
  <si>
    <t>Intervenir 54 Kilómetros de Infraestructura vial para sistemas de transporte urbano.</t>
  </si>
  <si>
    <t>Intervenir 13 Kilómetros de Infraestructura vial para sistemas de transporte urbano.</t>
  </si>
  <si>
    <t>Intervenir 15 Kilómetros de Infraestructura vial para sistemas de transporte urbano.</t>
  </si>
  <si>
    <t>Construir 13 Espacios de Infraestructura dedicada a la intermodalidad.</t>
  </si>
  <si>
    <t>Construir 4 Espacios de Infraestructura dedicada a la intermodalidad.</t>
  </si>
  <si>
    <t>Construir 1 Espacios de Infraestructura dedicada a la intermodalidad.</t>
  </si>
  <si>
    <t xml:space="preserve">Implementar la prueba teorico - práctica para la obtención de 2.920.500 licencias de conducción </t>
  </si>
  <si>
    <t xml:space="preserve">Implementar la prueba teorico - práctica para la obtención de 417,214 licencias de conducción </t>
  </si>
  <si>
    <t xml:space="preserve">Implementar la prueba teorico - práctica para la obtención de 834,249 licencias de conducción </t>
  </si>
  <si>
    <t xml:space="preserve">Apoyar municipios en la implementación de 110 planes locales - Estrategicos de seguridad vial  </t>
  </si>
  <si>
    <t xml:space="preserve">Apoyar municipios en la implementación de 11 planes locales - Estrategicos de seguridad vial  </t>
  </si>
  <si>
    <t xml:space="preserve">Apoyar municipios en la implementación de 30 planes locales - Estrategicos de seguridad vial  </t>
  </si>
  <si>
    <t xml:space="preserve">Apoyar municipios en la implementación de 40 planes locales - Estrategicos de seguridad vial  </t>
  </si>
  <si>
    <t xml:space="preserve">Efectuar control al consumo de bebidas alcohólicas y
sustancias psicoactivas. 25000 Pruebas toxicologica completa </t>
  </si>
  <si>
    <t xml:space="preserve">Efectuar control al consumo de bebidas alcohólicas y
sustancias psicoactivas. 5,000 Pruebas toxicologica completa </t>
  </si>
  <si>
    <t xml:space="preserve">Efectuar control al consumo de bebidas alcohólicas y
sustancias psicoactivas. 10,000 Pruebas toxicologica completa </t>
  </si>
  <si>
    <t>Consolidar los mapas de siniestralidad vial en 900 municipios</t>
  </si>
  <si>
    <t>Consolidar los mapas de siniestralidad vial en 100 municipios</t>
  </si>
  <si>
    <t>Consolidar los mapas de siniestralidad vial en 250 municipios</t>
  </si>
  <si>
    <t>Consolidar los mapas de siniestralidad vial en 300 municipios</t>
  </si>
  <si>
    <t>Reducir la edad promedio en años de vehículos de transporte automotor de carga con Peso Bruto Vehicular mayor a 10.5 toneladas de 19 a 15 años</t>
  </si>
  <si>
    <t>18 años</t>
  </si>
  <si>
    <t>17 años</t>
  </si>
  <si>
    <t>16 años</t>
  </si>
  <si>
    <t>15 años</t>
  </si>
  <si>
    <t>Aumentar el reporte del Registro Nacional de Despachos de Carga RNDC de 1.300.000 registros a 6.000.000</t>
  </si>
  <si>
    <t>3.000.000 de registros</t>
  </si>
  <si>
    <t>4.000.000 de registros</t>
  </si>
  <si>
    <t xml:space="preserve">5.000.000 de registros </t>
  </si>
  <si>
    <t>6.000.000 de registros</t>
  </si>
  <si>
    <t>Fortalecer los portales interactivos y los sistemas de información de la Función Pública, para que respondan a los requerimientos de la Ley 1712 de 2014; brindando alternativas de solución a los ciudadanos en términos de facilidad y rapidez de los trámites, como los establecidos en el Sistema Único de Información y Trámites (SUIT).</t>
  </si>
  <si>
    <t>Componente del plan anticorrupción</t>
  </si>
  <si>
    <t>3. Definir y establecer estándares para garantizar la gestión y el mejoramiento del
servicio en las entidades de la Administración Pública, a través del Programa
Nacional de Servicio al Ciudadano, con el fin de generar capacidades en las
entidades a nivel nacional y territorial y para mejorar la atención al ciudadano.</t>
  </si>
  <si>
    <t>Ampliar los espacios de participación e interlocución Estado – Sociedad.</t>
  </si>
  <si>
    <t xml:space="preserve"> Fortalecer el sistema de gestión de calidad.</t>
  </si>
  <si>
    <t>Fortalecer el Modelo Integrado de Planeación y Gestión y de su sistema de información asociado -FURAG como una herramienta que permita evaluar mejor los avances en la gestión de las entidades.</t>
  </si>
  <si>
    <t>Mejorar la infraestructura tecnológica de los sistemas de información que permita fortalecer el acceso a las fuentes de información de los procesos misionales y administrativos de la Función Pública.</t>
  </si>
  <si>
    <t>Brindar alternativas de solución a las principales necesidades de las personas naturales y jurídicas, gracias a la utilización adecuada y estratégica de las TIC para el fortalecimiento de los trámites y servicios que se ponen a su disposición.</t>
  </si>
  <si>
    <t>Información estadística para la toma de decisiones.</t>
  </si>
  <si>
    <t>Diseñar una estrategia de difusión de información de estadísticas oficiales</t>
  </si>
  <si>
    <t>Promover el fortalecimiento y aprovechamiento intensivo de los registros administrativos como fuente para la producción de estadísticas oficiales.</t>
  </si>
  <si>
    <t>Construir un presupuesto informado por desempeño y resultados que mejore la calidad del ciclo de la inversión pública.</t>
  </si>
  <si>
    <t>Definir programas misionales y asociarlos a los bienes y servicios misionales en los distintos niveles de Gobierno de acuerdo con sus competencias.</t>
  </si>
  <si>
    <t>Elaborar un Plan Plurianual de Inversiones para cada sector con un horizonte de 10 años.</t>
  </si>
  <si>
    <t>Identificar y definir los mecanismos para incluir en la asignación de recursos la información de desempeño y resultados de la inversión.</t>
  </si>
  <si>
    <t>Estructurar cadenas de valor costeadas por actividades.</t>
  </si>
  <si>
    <t>Presupuestar y clasificar la inversión por programas articulados al Plan Nacional de Desarrollo.</t>
  </si>
  <si>
    <t>Generar capacidades institucionales para la formulación y el seguimiento a políticas públicas.</t>
  </si>
  <si>
    <t>Crear la institucionalidad necesaria para mejorar la calidad del ciclo de la inversión pública y para que, de forma preventiva, se ejerza un proceso de revisión, acompañamiento y retroalimentación a la ejecución de la inversión.</t>
  </si>
  <si>
    <t>Contribuir al mejoramiento de la calidad de la inversión pública para fortalecer el nivel de competencias de las entidades que planean y ejecutan los recursos.</t>
  </si>
  <si>
    <t>Articular los sistemas de información de todas las etapas del ciclo de la inversión pública.</t>
  </si>
  <si>
    <t>Política internacional y cooperación.</t>
  </si>
  <si>
    <t>Participar activamente en los Mecanismos de Concertación e Integración Regionales, profundizando el diálogo político e implementando acciones entre los Estados miembros para facilitar la cooperación, fortalecer el desarrollo, consolidar la institucionalidad propia de cada mecanismo y la ejecución de proyectos conjuntos.</t>
  </si>
  <si>
    <t>Promover, defender y mejorar el posicionamiento de los intereses nacionales en escenarios multilaterales, fortaleciendo la presencia del país en espacios de toma de decisiones sobre temas estratégicos en materia económica, social y ambiental.</t>
  </si>
  <si>
    <t>Fortalecer los mecanismos binacionales que permiten la ejecución de programas y
proyectos transfronterizos para el beneficio común de las comunidades limítrofes que además de incidir en el desarrollo de estas zonas, contribuyan con la construcción
colectiva de la paz.</t>
  </si>
  <si>
    <t>Fortalecer la creación y operación de pasos de frontera, que incluyen Centros Nacionales de Atención Fronteriza – Cenaf, Centros Binacionales de Atención
Fronteriza – Cebaf y la regulación de las condiciones de transporte de las fronteras.</t>
  </si>
  <si>
    <t>Posicionar a Colombia como oferente de cooperación Sur–Sur y de buenas prácticas.</t>
  </si>
  <si>
    <t>Servicios de Transporte</t>
  </si>
  <si>
    <t>Seguridad vial</t>
  </si>
  <si>
    <t>Estrategias transversales</t>
  </si>
  <si>
    <t>Consolidación de corredores de transporte multimodal estratégicos</t>
  </si>
  <si>
    <t>Infraestructura para la transformación del campo y la consolidación de la paz</t>
  </si>
  <si>
    <t>Infraestructura para la integración
Red vial nacional no concesionada y Programa de mantenimiento sostenible</t>
  </si>
  <si>
    <t>Implementar las buenas practicas y mantener relaciones de cooperación entre los estados miembros</t>
  </si>
  <si>
    <t xml:space="preserve">Definir la proporcionalidad de la contribución especial de acuerdo al tipo de supervisión </t>
  </si>
  <si>
    <t>100% de las que se generen</t>
  </si>
  <si>
    <t xml:space="preserve">Diseñar, generar y difundir de las estadisticas que se genere correspondientes al 100% de los tipos de supervisados (22) </t>
  </si>
  <si>
    <t xml:space="preserve">Trámites y servicios respectivos en línea </t>
  </si>
  <si>
    <t>Plan anticorrupción y de atención al ciudadano.</t>
  </si>
  <si>
    <t>Registro del 100% al finalizar periodo</t>
  </si>
  <si>
    <t>Reporte del 100% de morosos</t>
  </si>
  <si>
    <t>Lograr al 2018 un recaudo promedio anual del 90%</t>
  </si>
  <si>
    <t>100% del GEL y 100% de interfaces</t>
  </si>
  <si>
    <t>100% del GEL y 80% de interfaces</t>
  </si>
  <si>
    <t>100% del GEL y 50% de interfaces</t>
  </si>
  <si>
    <t>Cumplimiento del 100% de las polítcas del gobierno en línea y el Cumplimiento del 100% de las interfaces.</t>
  </si>
  <si>
    <t>Establecer interacción con el 100% de las entidades que participan en el sector.</t>
  </si>
  <si>
    <t>Cumplir el 100% de los indicadores implementados.</t>
  </si>
  <si>
    <t>Delegada de Puertos 100%
Delegada de Concesiones 80%
Delegada de Transito y tpte 60%</t>
  </si>
  <si>
    <t>Delegada de Puertos 95%
Delegada de Concesiones 75%
Delegada de Transito y tpte 50%</t>
  </si>
  <si>
    <t>Delegada de Puertos 90%
Delegada de Concesiones 70%
Delegada de Transito y tpte 40%</t>
  </si>
  <si>
    <t>Delegada de Puertos 85%
Delegada de Concesiones 65%
Delegada de Transito y tpte 30%</t>
  </si>
  <si>
    <t>Llegar al 80% de los supervisados.</t>
  </si>
  <si>
    <t>Presencia de la SPT en los 32 departamentos.</t>
  </si>
  <si>
    <t>Implementación del rediseño interinstitucional</t>
  </si>
  <si>
    <t>Revisión y aprobación del estudio técnico</t>
  </si>
  <si>
    <t xml:space="preserve">Contar con la estructura y la planta de personal necesaria para el cumplimiento de los objetivos </t>
  </si>
  <si>
    <t>Implementar indicadores de cumplimiento en el 100% de los supervisados.</t>
  </si>
  <si>
    <t>Fomentar la implementacion de la tecnologia e innovacion en el 100% de los supervisados.</t>
  </si>
  <si>
    <t>Fomentar la implementacion de la tecnologia e innovacion en el 50% de los supervisados.</t>
  </si>
  <si>
    <t>Fomentar la implementacion de la tecnologia e innovacion en el 25% de los supervisados.</t>
  </si>
  <si>
    <t>Identificar tecnologias e innovación que impacte la actvidad que desarrollan los supervisados.</t>
  </si>
  <si>
    <t>Promover la implementación de tecnologia e innovación  que optimicen el servicio  publico de transporte, infraestructura, servicios conexos y complementarios.</t>
  </si>
  <si>
    <t>Implementar en el 100% de los supervisados los modelos identificados.</t>
  </si>
  <si>
    <t>4 modelos</t>
  </si>
  <si>
    <t>Identificar 3 modelos de mejores prácticas empresariales por tipo de supervisado. (22)</t>
  </si>
  <si>
    <t>Identificar y promover la implementacion de modelos de mejores prácticas empresariales por tipo de supervisado. (Gobierno corporativo, responsabilidad social, estandares de rentabilidad y servicio, estandares internacionales, etc.)</t>
  </si>
  <si>
    <t>100% de los 22 tipos de supervisados.</t>
  </si>
  <si>
    <t>Diseñar e implementar  indicadores de gestión en seguridad.</t>
  </si>
  <si>
    <t>Supervisar la implementación de las estrategias que minimicen los factores de riesgo que afectan la seguridad en los procesos de certificacion al 25% de los organismos de apoyo (incluye un 15% de los supervisados a los que se les aplicó el año anterior).</t>
  </si>
  <si>
    <t>Supervisar la implementación de las estrategias que minimicen los factores de riesgo que afectan la seguridad en los procesos de certificacion al 40% de los organismos de apoyo (incluye un 5% de los supervisados a los que se les aplicó el año anterior).</t>
  </si>
  <si>
    <t>Supervisar la implementación de las estrategias que minimicen los factores de riesgo que afectan la seguridad en los procesos de certificacion al 30% de los organismos de apoyo (incluye un 5% de los supervisados a los que se les aplicó el año anterior).</t>
  </si>
  <si>
    <t>Supervisar la implementación de las estrategias que minimicen los factores de riesgo que afectan la seguridad en los procesos de certificacion al 30% de los organismos de apoyo.</t>
  </si>
  <si>
    <t>Reevaluar los factores de riesgo identificados en una muestra del 20% de los organismos de apoyo diferentes a los que se les aplicó el año anterior.</t>
  </si>
  <si>
    <t>Reevaluar los factores de riesgo identificados en una muestra del 40% de los organismos de apoyo diferentes a los que se les aplicó el año anterior.</t>
  </si>
  <si>
    <t>Reevaluar los factores de riesgo identificados en una muestra del 30% de los organismos de apoyo diferentes a los que se les aplicó el año anterior.</t>
  </si>
  <si>
    <t>Evaluar los factores de riesgo identificados a una muestra del 30% de los organismos de apoyo a los que apliquen dichos riesgos.</t>
  </si>
  <si>
    <t>Identificar los factores de riesgo que afectan la seguridad en los procesos de certificacion  expedidos por los 4 tipos de organismos de apoyo y generar estrategias de solucion.</t>
  </si>
  <si>
    <t>Identificar, evaluar y generar estrategias que minimicen los riesgos de seguridad en los procesos de certificacion expedidos por los organismos de apoyo (transito y transporte).</t>
  </si>
  <si>
    <t>Supervisar la implementación de las estrategias que minimicen los factores de riesgo que afectan la seguridad al 25% de los supervisados (incluye un 15% de los supervisados a los que se les aplicó el año anterior)..</t>
  </si>
  <si>
    <t>Supervisar la implementación de las estrategias que minimicen los factores de riesgo que afectan la seguridad al 40% de los supervisados (incluye un 5% de los supervisados a los que se les aplicó el año anterior)..</t>
  </si>
  <si>
    <t>Supervisar la implementación de las estrategias que minimicen los factores de riesgo que afectan la seguridad al 30% de los supervisados (incluye un 5% de los supervisados a los que se les aplicó el año anterior).</t>
  </si>
  <si>
    <t>Supervisar la implementación de las estrategias que minimicen los factores de riesgo que afectan la seguridad al 30% de los supervisados.</t>
  </si>
  <si>
    <t>Reevaluar los factores de riesgo identificados en una muestra del 20% de los supervisados diferentes a los que se les aplicó el año anterior.</t>
  </si>
  <si>
    <t>Reevaluar los factores de riesgo identificados en una muestra del 40% de los supervisados diferentes a los que se les aplicó el año anterior.</t>
  </si>
  <si>
    <t>Reevaluar los factores de riesgo identificados en una muestra del 30% de los supervisados diferentes a los que se les aplicó el año anterior.</t>
  </si>
  <si>
    <t>Evaluar los factores de riesgo identificados en una muestra del 30% de los supervisados a los que apliquen dichos riesgos.</t>
  </si>
  <si>
    <t>Identificar los factores de riesgo que afectan la seguridad  operacional, industrial y de servicio y generar estrategias de solución a los 22 tipos de supervisados.</t>
  </si>
  <si>
    <t>Identificar, evaluar y generar estrategias que minimicen los factores de riesgo que afectan la seguridad operacional, industrial y de servicio en los medios, modos y nodos.</t>
  </si>
  <si>
    <t>Realizar Mesas de Trabajo con los supervisados y autoridades que interactuan con la spt.</t>
  </si>
  <si>
    <t>Capacitar y realizar acompañamiento institucional a los servidores publicos de la spt para ejecutar la politica de supervision</t>
  </si>
  <si>
    <t>Capacitar y acompañar al 100% de los sujetos supervisados .</t>
  </si>
  <si>
    <t>Capacitar y acompañar a las autoridades que interactuan con la spt.</t>
  </si>
  <si>
    <t>Identificar y Cuantificar sujetos y causas  de la informalidad en la  prestación del servicio público de transporte, su infraestructura o servicios conexos y servicios complementarios, jurisdicciones donde se desarrollan y autoridades competentes.</t>
  </si>
  <si>
    <t xml:space="preserve">Presentar propuesta Política Sectorial. </t>
  </si>
  <si>
    <t>Programa de concesiones de 4G</t>
  </si>
  <si>
    <t>Fortalecimiento institucional</t>
  </si>
  <si>
    <t>Apoyo interistitucional</t>
  </si>
  <si>
    <t>Mecanismo de financiacion y disponibilidad de recursos públicos:
Fomentar presentación de proyectos de concesión de iniciativa privada</t>
  </si>
  <si>
    <t>Supertransporte</t>
  </si>
  <si>
    <t>NOTA:  EL PRESUPUESTO DE LA SUPERTRANSPORTE SE PRESENTA EL TOTAL POR AÑO, ASÍ:</t>
  </si>
  <si>
    <t>Corresponde al plan anticorrupción exigido por la ley 1474 de 2011. META: 4 planes</t>
  </si>
  <si>
    <t>La implementación de la actualización del Modelo Estándar de Control Interno (MECI) en las instituciones de la rama ejecutiva del orden nacional y establecer las acciones de mejora para avanzar en niveles de madurez del MECI.</t>
  </si>
  <si>
    <t>Implementar el Modelo estandar de Control Interno (MECI). Plan</t>
  </si>
  <si>
    <t>Certificar y mantener el sistema de calidad.  Certificación de calidad</t>
  </si>
  <si>
    <t>Seguimiento anual de Gobierno en línea en la Entidad.  Reporte anual de cumplimiento de indicadores de gobierno en linea 4</t>
  </si>
  <si>
    <t>Con el liderazgo del MT y en coordinación con las otras entidades del sector se definirá la estrategia de difusión de estadísticas. META:  Un documento de estrategia  sectorial</t>
  </si>
  <si>
    <t>Incluir en la estrategia de difusión información de los registros administrativos.  META:  Un documento de estrategia sectorial (corresponde al mismo mencionado en la linea anterior)</t>
  </si>
  <si>
    <t>Divulgación de la experiencia en la implementación del “PACTO POR LA TRANSPARENCIA, EL BUEN GOBIERNO Y LA PREVENCION DE LA CORRUPCIÓN”.  META:  Eventos de divulgación</t>
  </si>
  <si>
    <t>Sistema de Gestión Vial - SGV Implementado</t>
  </si>
  <si>
    <t>Definición y ejecución  de un (1) esquema interinstitucional de asistencia a entidades territoriales para la elaboración de planes viales territoriales y la implementación del SGV</t>
  </si>
  <si>
    <t>Ejecución  del esquema interinstitucional de asistencia a entidades territoriales para la elaboración de planes viales territoriales y la implementación del SGV</t>
  </si>
  <si>
    <t>Marco regulatorio APP actualizado para impulsar la
utilización de este esquema de contratación en los entes territoriales, en sectores
sociales de cara al postconflicto</t>
  </si>
  <si>
    <t>Revisión  y Análisis marco regulatorio de APP para desarrollo de infraestrucutra de transporte regional</t>
  </si>
  <si>
    <t xml:space="preserve">Marco Regulatorio   marco regulatorio de APP para desarrollo de infraestrucutra de transporte regionalactualizado </t>
  </si>
  <si>
    <t>Plan Maestro de transporte Intermodal con visión de largo plazo elaborado</t>
  </si>
  <si>
    <t>Definición de esquema de trabajo y desarrollo de primera fase del PMT</t>
  </si>
  <si>
    <t xml:space="preserve">Plan Maestro de Transporte Intermodal Elaborado </t>
  </si>
  <si>
    <t xml:space="preserve">Ajuste de la normatividad realcionada con la seguridad jurídica de los contratos APP, se  la caducidad del contrato estatal por la declaración de responsabilidad fiscal de un
contratista </t>
  </si>
  <si>
    <t xml:space="preserve">Analisis y propuesta de ajuste de la normatividad realcionada con la seguridad jurídica de los contratos APP, de  la caducidad del contrato estatal por la declaración de responsabilidad fiscal de un
contratista </t>
  </si>
  <si>
    <t>Propuesta de documento de política de mejoramiento del modelo APP</t>
  </si>
  <si>
    <t>Analisis del modelo APP en materia de Infraestrucutra de transporte realizado</t>
  </si>
  <si>
    <t>Elaboración y presentación de documento de política de mejoramiento del modelo APP</t>
  </si>
  <si>
    <t xml:space="preserve">Ejecución Segunda etapa del Plan vial Regional </t>
  </si>
  <si>
    <t>Desarrollo de los 4 compoentes del programa</t>
  </si>
  <si>
    <t>Desarrollo de los 4 componentes del programa</t>
  </si>
  <si>
    <t>CORMAGDALENA</t>
  </si>
  <si>
    <t>Recuperación de la navegabilidad del río Meta</t>
  </si>
  <si>
    <t xml:space="preserve">768 cartas de navegación fluvial </t>
  </si>
  <si>
    <t xml:space="preserve">96 cartas de navegación fluvial </t>
  </si>
  <si>
    <t xml:space="preserve">192 cartas de navegación fluvial </t>
  </si>
  <si>
    <t xml:space="preserve">Disponibilidad de un convoy de despeje canal navegable por UFN los 365 días del año, informe de interventoría. </t>
  </si>
  <si>
    <t xml:space="preserve">Disponibilidad de un convoy de despeje canal navegable por UFN los 182 días del año, informe de interventoría.  </t>
  </si>
  <si>
    <t>42 Informes de Atención al Usuario</t>
  </si>
  <si>
    <t>6 informes de Atención al Usuario</t>
  </si>
  <si>
    <t>12 informes de Atención al Usuario</t>
  </si>
  <si>
    <t>42 informes de Señalización de Puentes</t>
  </si>
  <si>
    <t>6 informes de Señalización de Puentes</t>
  </si>
  <si>
    <t>12 informes de Señalización de Puentes</t>
  </si>
  <si>
    <t>42 informes de Recaudo Tarifario</t>
  </si>
  <si>
    <t>6 informes de Recaudo Tarifario</t>
  </si>
  <si>
    <t>12 informes de Recaudo Tarifario</t>
  </si>
  <si>
    <t>Aerocivil</t>
  </si>
  <si>
    <t>Atraer $500.000 millones de inversión privada en infraestructura ferrea, portuaria y aeroportuaria</t>
  </si>
  <si>
    <t>Atraer $2 billones de inversión privada para modernizar y ampliar aeropuertos</t>
  </si>
  <si>
    <t>Atraer $2 billones de inversión privada en infraestructura ferrea</t>
  </si>
  <si>
    <t>Atraer $500.000 millones de inversión privada en infraestructura ferrea</t>
  </si>
  <si>
    <t>Atraer $500.000 millones de inversión privada para modernizar y ampliar aeropuertos</t>
  </si>
  <si>
    <t>Atención de aeropuertos no concesionados</t>
  </si>
  <si>
    <t>Realizar 76 intervenciones (Construir, Ampliar  y mantener pistas, plataformas, calles de rodaje, cuartel de bomberos, cerramientos)</t>
  </si>
  <si>
    <t>Realizar 54 intervenciones en aeropuertos para la prosperidad</t>
  </si>
  <si>
    <t xml:space="preserve">Realizar 17 intervenciones </t>
  </si>
  <si>
    <t>Consolidacion de corredores de transporte multimodal estrategicos</t>
  </si>
  <si>
    <t>Realizar obras de mantenimiento y/o restauración en las 20 estaciones férreas</t>
  </si>
  <si>
    <t>Realizar el mantenimiento en las 18,5 vías férreas</t>
  </si>
  <si>
    <t>concesionar 701 km</t>
  </si>
  <si>
    <t xml:space="preserve">Programa de concesiones 4G
</t>
  </si>
  <si>
    <t>Red Vial No Concesionada y Programa de Mantenimiento Sostenible</t>
  </si>
  <si>
    <t>Adelantar la rehabilitación y mantenimiento  de la red vial nacional primaria 1000 km</t>
  </si>
  <si>
    <t>Reparar y poner en operación los corredores Bogotá – Belencito y La Dorada – Chiriguaná a través de contratos de obra pública.
Pasar de 628 km en condiciones de operatividad de la red férrea a 1.283 km.  
Meta 655 km</t>
  </si>
  <si>
    <t>Realizar el mantenimiento y profundización de los canales de acceso a los puertos marítimos 6</t>
  </si>
  <si>
    <t>Realizar la construcción de obras fluviales 14</t>
  </si>
  <si>
    <t>Intervenir  con mantenimiento rutinario  la red terciaria 35.000 km ***</t>
  </si>
  <si>
    <t>Infraestructura para la Transformación el campo y la consolidacion de la Paz</t>
  </si>
  <si>
    <t>Proyectos de Iniciativa Privada (IP) evaluados  28</t>
  </si>
  <si>
    <t>Análizar riesgos retenidos por la Nación y definir medidas de mitigación en los proyectos de concesión de iniciativa privada 15</t>
  </si>
  <si>
    <t>Programa Seguridad Vial</t>
  </si>
  <si>
    <t>Fortalecimiento de Supervisión</t>
  </si>
  <si>
    <t>Establecer los mecanismos documentales y operativos (Código de ética, rendición de cuentasm racionalización de trámites y servicios, etc) para evitar los riesgos de corrupción. 100%</t>
  </si>
  <si>
    <t>Optimizar e implementar los mecanismos de atención al ciudadano</t>
  </si>
  <si>
    <t>Definir y establecer estándares para garantizar la gestión y el mejoramiento del
servicio en las entidades de la Administración Pública, a través del Programa
Nacional de Servicio al Ciudadano, con el fin de generar capacidades en las
entidades a nivel nacional y territorial y para mejorar la atención al ciudadano.</t>
  </si>
  <si>
    <t>Standarizacion de tramites</t>
  </si>
  <si>
    <t>Sensibilizaciones y Capacitacioens a Servidores Públicos A Nivel nacional</t>
  </si>
  <si>
    <t>Desarrollar y actualizar los elementos de la nueva version del Modelo MECI y Divulgar esta informacion para la interiorizacion de estos conceptos en los servidores publicos de la entidad</t>
  </si>
  <si>
    <t>Concluir la implementacion del Sistema Integral de Gestion de Calidad en Aeropuertos e iniciar el proceso de certificacion del sistema bajo las normas NTCGP1000 e ISO 9001</t>
  </si>
  <si>
    <t>Continuar con sensibilizacion de los funcionarios de la capacitacion recibida del Programa Nacional de Servicio al Ciudadano.</t>
  </si>
  <si>
    <t>Liderar por parte de la Oficina Asesora de Planeacion el seguimiento y verificacion de la informacion diligencia en el FURAG.</t>
  </si>
  <si>
    <t>Fortalecer las ayudas al ciudadano a traves de la Página en coordinacion con la Area de Informatica</t>
  </si>
  <si>
    <t>Definir e implementar políticas de prevención del daño antijurídico así como el Modelo Óptimo de Gestión de Defensa Jurídica en las entidades del Estado.</t>
  </si>
  <si>
    <t xml:space="preserve"> Identificar los casos que pueden tener un impacto importante para la gestión de la entidad - Expedición de la Política de Prevención de Daño Antijurídico de la Entidad
</t>
  </si>
  <si>
    <t>Ampliar el uso de la conciliación en aquellos casos en que exista alta probabilidad de condena contra el Estado.</t>
  </si>
  <si>
    <t>Fortalecer las competencias de los empleados públicos encargados de la gestión jurídica pública.</t>
  </si>
  <si>
    <t>Transformar la cultura de la contratación pública para obtener mayor valor por los recursos públicos.</t>
  </si>
  <si>
    <t>Apoyar la negociación colectiva con los servidores públicos con el fin de facilitar condiciones de empleo que apunten al bienestar y desarrollo de los empleados del Estado.</t>
  </si>
  <si>
    <t>Realizar mesas de trabajo y reuniones con los gremios y atraves de la Dirección General y Secretaria Genral</t>
  </si>
  <si>
    <t>Implementar sistemas de gestión de documentos electrónicos en las diferentes entidades del Estado.</t>
  </si>
  <si>
    <t>Implementar servicios de acceso a la información documental para población con enfoque diferencial o con discapacidad.</t>
  </si>
  <si>
    <t>Mesas de trabajo con el Ministerio de Transporte</t>
  </si>
  <si>
    <t>Continuar participacndo en reuniones sectoriales</t>
  </si>
  <si>
    <t>Liderar y formular el Plan anticorrupción y de atención al ciudadano en cada vigencia.</t>
  </si>
  <si>
    <t>Invías</t>
  </si>
  <si>
    <t>Implementar el Modelo Integrado de Gestión</t>
  </si>
  <si>
    <t>Implementar el MECI 2014, fortaleciendo las buenas prácticas institucionales</t>
  </si>
  <si>
    <t>Fortalecer el Modelo Integrado de Planeación y Gestión y efectuar el seguimiento a través del FURAG como una herramienta que permite evaluar  los avances en la gestión.</t>
  </si>
  <si>
    <t>Desarrollo de las actividades para la implementación de la estrategia de Gobierno en Línea</t>
  </si>
  <si>
    <t>Desarrollo de la integración de los sistemas de información y mejora de la infraestructura tecnológica para fortalecer la difusión y acceso de la información institucional.</t>
  </si>
  <si>
    <t>Fortalecimiento del Programa de Capacitación Institucional</t>
  </si>
  <si>
    <t>Desarrollar sistemas de gestión documental tendiente a la digitalización de documentos.</t>
  </si>
  <si>
    <t>Análisis de racionalización de trámites.</t>
  </si>
  <si>
    <t>Sistema PQR-WEB implementado</t>
  </si>
  <si>
    <t>Divulgar y socializar las políticas, programas y proyectos del sector.</t>
  </si>
  <si>
    <t>Implementar la estrategia de rendición de cuentas.</t>
  </si>
  <si>
    <t>Encuentros regionales realizados.</t>
  </si>
  <si>
    <t>Mejorar el conocimeinto e interiorización de MECI.</t>
  </si>
  <si>
    <t>Acciones de promoción para interiorozar MECI.</t>
  </si>
  <si>
    <t>Mantener la certificación del sistema de gestión de calidad.</t>
  </si>
  <si>
    <t>Auditoría externa de seguimiento. Promoción y divulgación del SGC.</t>
  </si>
  <si>
    <t>Soluciones de movilidad y transporte para la region</t>
  </si>
  <si>
    <t>Sistemas integrados de Transporte Regional SIRT</t>
  </si>
  <si>
    <t>Estructurar un Sistema Integrado regional de transporte</t>
  </si>
  <si>
    <t>Sistemas Inteligentes de Transporte. Implementación de la política</t>
  </si>
  <si>
    <t>RUNT  el control de la movilidad, vital para el adecuado uso de los servicios</t>
  </si>
  <si>
    <t xml:space="preserve">Estructurar dos sistemas inteligentes de transporte </t>
  </si>
  <si>
    <t xml:space="preserve">Implementar dos sistemas inteligentes de transporte </t>
  </si>
  <si>
    <t>Estructurar un plan para garantizar la continuidad del RUNT</t>
  </si>
  <si>
    <t>Implementar un plan para garantizar la continuidad del RUNT</t>
  </si>
  <si>
    <t xml:space="preserve">Implementar un plan para garantizar la continuidad del RUNT. (1) contrato suscrito </t>
  </si>
  <si>
    <t xml:space="preserve">Realizar 8 intervenciones </t>
  </si>
  <si>
    <t xml:space="preserve">Realizar 13 intervenciones </t>
  </si>
  <si>
    <t xml:space="preserve">Realizar 16 intervenciones </t>
  </si>
  <si>
    <t>Realizar la construcción de segundas calzadas en la red vial primaria  33,28 km</t>
  </si>
  <si>
    <t>Realizar la construcción de segundas calzadas en la red vial primaria 11,36 km</t>
  </si>
  <si>
    <t>Realizar la construcción de segundas calzadas en la red vial primaria 9,94 km</t>
  </si>
  <si>
    <t>Realizar la construcción de segundas calzadas en la red vial primaria 4,40 km</t>
  </si>
  <si>
    <t>Realizar la construcción de segundas calzadas en la red vial primari 7,56 km</t>
  </si>
  <si>
    <t xml:space="preserve"> Intervenir la red vial nacional primaria con pavimento nuevo  254,39 km</t>
  </si>
  <si>
    <t>concesionar 1.488 km</t>
  </si>
  <si>
    <t>concesionar 2.077 km</t>
  </si>
  <si>
    <t>concesionar 1.107 km</t>
  </si>
  <si>
    <t>Concesionar 5.373 km
Llegar a concesionar 11.968 km, con una linea base de 6.595 km</t>
  </si>
  <si>
    <t>Mapa de Riesgos incluido en el aplicativo Isolucion y Ejecutar la Estrategia de Rendicion de Cuentas</t>
  </si>
  <si>
    <t>Infraestructura y competitividad estratégicas</t>
  </si>
  <si>
    <t>Política pública de transparencia y lucha contra la corrupción, y control fiscal y disciplinario.</t>
  </si>
  <si>
    <t>Buen Gobierno</t>
  </si>
  <si>
    <t>Gestión pública efectiva</t>
  </si>
  <si>
    <t>Desarrollar las estrategias del Programa de Seguridad en Carreteras Nacionales (PSCN) 100%</t>
  </si>
  <si>
    <t>PILARES PND</t>
  </si>
  <si>
    <t>PAZ
EQUIDAD</t>
  </si>
  <si>
    <r>
      <t>Profundidad = 7 pies                                                     Ancho de Canal = 52 mts                        Radio de Curvatura = 900 mts</t>
    </r>
    <r>
      <rPr>
        <sz val="14"/>
        <color indexed="8"/>
        <rFont val="Arial"/>
        <family val="2"/>
      </rPr>
      <t xml:space="preserve"> (con excepciones)                                     </t>
    </r>
  </si>
  <si>
    <r>
      <t>Profundidad = 6 pies                                                     Ancho de Canal = 52 mts                        Radio de Curvatura = 900 mts</t>
    </r>
    <r>
      <rPr>
        <sz val="14"/>
        <color indexed="8"/>
        <rFont val="Arial"/>
        <family val="2"/>
      </rPr>
      <t xml:space="preserve"> </t>
    </r>
  </si>
  <si>
    <r>
      <t>Profundidad = 6 pies                                                     Ancho de Canal = 52 mts                        Radio de Curvatura = 600 mts</t>
    </r>
    <r>
      <rPr>
        <sz val="14"/>
        <color indexed="8"/>
        <rFont val="Arial"/>
        <family val="2"/>
      </rPr>
      <t xml:space="preserve"> </t>
    </r>
  </si>
  <si>
    <r>
      <t>Profundidad = 4,5 pies                                                     Ancho de Canal = 42 mts                        Radio de Curvatura = 400 mts</t>
    </r>
    <r>
      <rPr>
        <sz val="14"/>
        <color indexed="8"/>
        <rFont val="Arial"/>
        <family val="2"/>
      </rPr>
      <t xml:space="preserve"> </t>
    </r>
  </si>
  <si>
    <t xml:space="preserve">Adelantar el mantenimiento y operación de 13 pasos a nivel </t>
  </si>
  <si>
    <t>Adelantar el inventario de línea férrea en 40 km</t>
  </si>
  <si>
    <t xml:space="preserve"> Intervenir  con placa huella  la red terciaria 3.800 km *</t>
  </si>
  <si>
    <t>Intervenir con mantenimiento periódico  la red terciaria 5000 km **</t>
  </si>
  <si>
    <t xml:space="preserve">PROGRAMA </t>
  </si>
  <si>
    <t>Plan anticorrupción y de atención al ciudadano en cada vigencia.</t>
  </si>
  <si>
    <t xml:space="preserve">Rendición de cuentas </t>
  </si>
  <si>
    <t xml:space="preserve">Participar en los encuentros ciudadanos, según requerimiento del Gobierno Nacional, como mecanismo de Rendición de cuentas </t>
  </si>
  <si>
    <t>Desarrollar chat ciudadanos sobre la ejecución deProgramas y proyectos institucionales.</t>
  </si>
  <si>
    <t>Plan anticorrupción anual</t>
  </si>
  <si>
    <t>Implementar las  acciones propuestas en el Plan anticorrupción anual</t>
  </si>
  <si>
    <t>Implementación de la actualización del Modelo Estándar de Control Interno (MECI) en las instituciones de la rama ejecutiva del orden nacional y establecer las acciones de mejora para avanzar en niveles de madurez del MECI.</t>
  </si>
  <si>
    <t>Mejoramiento del servicio en las entidades de la Administración Pública, a través del Programa
Nacional de Servicio al Ciudadano, con el fin de generar capacidades en las entidades a nivel nacional y territorial y para mejorar la atención al ciudadano.</t>
  </si>
  <si>
    <t>Definir y establecer estándares para garantizar la gestión (Componente del plan anticorrupción)</t>
  </si>
  <si>
    <t xml:space="preserve">8 informes de seguimiento al MPIG de la entidad
</t>
  </si>
  <si>
    <t xml:space="preserve">Mejorar la infraestructura tecnológica de los sistemas de información </t>
  </si>
  <si>
    <t>Fortalecer el acceso a las fuentes de información de los procesos misionales y administrativos de la Función Pública.</t>
  </si>
  <si>
    <t>Fortalecimiento de los trámites y servicios que se ponen a su disposición.</t>
  </si>
  <si>
    <t xml:space="preserve">Brindar alternativas de solución a las principales necesidades de las personas naturales y jurídicas, gracias a la utilización adecuada y estratégica de las TIC </t>
  </si>
  <si>
    <t>Estrategia de Gobierno en Línea.</t>
  </si>
  <si>
    <t>Plan de Anticorrupcion y atencion al Ciudadano.</t>
  </si>
  <si>
    <t>Actualización del Modelo Estándar de Control Interno (MECI) en las instituciones de la rama ejecutiva del orden nacional y establecer las acciones de mejora para avanzar en niveles de madurez del MECI.</t>
  </si>
  <si>
    <t>Fortalecimiento de los sistemas de gestión de calidad.</t>
  </si>
  <si>
    <t>Programa Nacional de Servicio al Ciudadano, con el fin de generar capacidades en las entidades a nivel nacional y territorial y para mejorar la atención al ciudadano.</t>
  </si>
  <si>
    <t>Garantizar la implementación de la Estrategia de Gobierno en Línea.</t>
  </si>
  <si>
    <t>Adelantar analisis y estudios del tema por parte de la Secretaria General con el apoyo de la Oficina Asesora de Planeacion</t>
  </si>
  <si>
    <t xml:space="preserve">Crear el sistema de alertas tempranas en materia de reclamaciones judiciales y extrajudiciales: Seguimiento a compromisos de actas de comité de conciliación – Política de llamamiento en garantía – Prevención de daño antijurídico
</t>
  </si>
  <si>
    <t>Fortalecer las competencias para los funcionarios mediante seminarios, cursos, talleres y conferencias</t>
  </si>
  <si>
    <t xml:space="preserve">Adelantar los analisis y estudios del tema </t>
  </si>
  <si>
    <t>PLAN ESTRATÉGICO SECTORIAL 2015-2018</t>
  </si>
  <si>
    <t>SECTOR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</si>
</sst>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&quot;$&quot;\ * #,##0_);_(&quot;$&quot;\ * \(#,##0\);_(&quot;$&quot;\ * &quot;-&quot;??_);_(@_)"/>
    <numFmt numFmtId="165" formatCode="_-* #,##0_-;\-* #,##0_-;_-* &quot;-&quot;_-;_-@_-"/>
    <numFmt numFmtId="166" formatCode="_(* #,##0.0_);_(* \(#,##0.0\);_(* &quot;-&quot;_);_(@_)"/>
  </numFmts>
  <fonts count="1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3" tint="-0.249977111117893"/>
      <name val="Arial"/>
      <family val="2"/>
    </font>
    <font>
      <sz val="11"/>
      <color rgb="FF006100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3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172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164" fontId="3" fillId="3" borderId="0" xfId="3" applyNumberFormat="1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/>
    </xf>
    <xf numFmtId="9" fontId="3" fillId="3" borderId="0" xfId="4" applyFont="1" applyFill="1" applyBorder="1" applyAlignment="1">
      <alignment vertical="center" wrapText="1"/>
    </xf>
    <xf numFmtId="43" fontId="3" fillId="3" borderId="0" xfId="1" applyFont="1" applyFill="1" applyAlignment="1">
      <alignment vertical="center"/>
    </xf>
    <xf numFmtId="0" fontId="7" fillId="3" borderId="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center" vertical="center" wrapText="1"/>
    </xf>
    <xf numFmtId="37" fontId="7" fillId="3" borderId="9" xfId="0" applyNumberFormat="1" applyFont="1" applyFill="1" applyBorder="1" applyAlignment="1">
      <alignment vertical="center" wrapText="1"/>
    </xf>
    <xf numFmtId="164" fontId="7" fillId="3" borderId="9" xfId="0" applyNumberFormat="1" applyFont="1" applyFill="1" applyBorder="1" applyAlignment="1">
      <alignment vertical="center" wrapText="1"/>
    </xf>
    <xf numFmtId="39" fontId="7" fillId="3" borderId="9" xfId="0" applyNumberFormat="1" applyFont="1" applyFill="1" applyBorder="1" applyAlignment="1">
      <alignment vertical="center" wrapText="1"/>
    </xf>
    <xf numFmtId="39" fontId="7" fillId="3" borderId="10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39" fontId="6" fillId="3" borderId="2" xfId="0" applyNumberFormat="1" applyFont="1" applyFill="1" applyBorder="1" applyAlignment="1">
      <alignment vertical="center" wrapText="1"/>
    </xf>
    <xf numFmtId="164" fontId="6" fillId="3" borderId="2" xfId="0" applyNumberFormat="1" applyFont="1" applyFill="1" applyBorder="1" applyAlignment="1">
      <alignment vertical="center" wrapText="1"/>
    </xf>
    <xf numFmtId="164" fontId="6" fillId="3" borderId="3" xfId="0" applyNumberFormat="1" applyFont="1" applyFill="1" applyBorder="1" applyAlignment="1">
      <alignment vertical="center" wrapText="1"/>
    </xf>
    <xf numFmtId="39" fontId="7" fillId="3" borderId="2" xfId="0" applyNumberFormat="1" applyFont="1" applyFill="1" applyBorder="1" applyAlignment="1">
      <alignment vertical="center" wrapText="1"/>
    </xf>
    <xf numFmtId="164" fontId="6" fillId="3" borderId="2" xfId="3" applyNumberFormat="1" applyFont="1" applyFill="1" applyBorder="1" applyAlignment="1">
      <alignment vertical="center" wrapText="1"/>
    </xf>
    <xf numFmtId="164" fontId="6" fillId="3" borderId="3" xfId="3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165" fontId="6" fillId="3" borderId="2" xfId="0" applyNumberFormat="1" applyFont="1" applyFill="1" applyBorder="1" applyAlignment="1">
      <alignment vertical="center"/>
    </xf>
    <xf numFmtId="41" fontId="6" fillId="3" borderId="2" xfId="2" applyFont="1" applyFill="1" applyBorder="1" applyAlignment="1">
      <alignment vertical="center"/>
    </xf>
    <xf numFmtId="41" fontId="6" fillId="3" borderId="3" xfId="2" applyFont="1" applyFill="1" applyBorder="1" applyAlignment="1">
      <alignment vertical="center"/>
    </xf>
    <xf numFmtId="0" fontId="9" fillId="3" borderId="2" xfId="0" applyFont="1" applyFill="1" applyBorder="1" applyAlignment="1">
      <alignment vertical="center" wrapText="1"/>
    </xf>
    <xf numFmtId="165" fontId="6" fillId="3" borderId="3" xfId="0" applyNumberFormat="1" applyFont="1" applyFill="1" applyBorder="1" applyAlignment="1">
      <alignment vertical="center"/>
    </xf>
    <xf numFmtId="41" fontId="6" fillId="3" borderId="2" xfId="2" applyFont="1" applyFill="1" applyBorder="1" applyAlignment="1">
      <alignment vertical="center" wrapText="1"/>
    </xf>
    <xf numFmtId="41" fontId="6" fillId="3" borderId="3" xfId="2" applyFont="1" applyFill="1" applyBorder="1" applyAlignment="1">
      <alignment vertical="center" wrapText="1"/>
    </xf>
    <xf numFmtId="165" fontId="6" fillId="3" borderId="2" xfId="0" applyNumberFormat="1" applyFont="1" applyFill="1" applyBorder="1" applyAlignment="1">
      <alignment vertical="center" wrapText="1"/>
    </xf>
    <xf numFmtId="166" fontId="6" fillId="3" borderId="2" xfId="2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44" fontId="6" fillId="3" borderId="2" xfId="3" applyFont="1" applyFill="1" applyBorder="1" applyAlignment="1">
      <alignment vertical="center"/>
    </xf>
    <xf numFmtId="37" fontId="6" fillId="3" borderId="2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44" fontId="6" fillId="3" borderId="3" xfId="3" applyFont="1" applyFill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44" fontId="7" fillId="3" borderId="2" xfId="3" applyFont="1" applyFill="1" applyBorder="1" applyAlignment="1">
      <alignment horizontal="center" vertical="center"/>
    </xf>
    <xf numFmtId="44" fontId="7" fillId="3" borderId="3" xfId="3" applyFont="1" applyFill="1" applyBorder="1" applyAlignment="1">
      <alignment horizontal="center" vertical="center"/>
    </xf>
    <xf numFmtId="44" fontId="7" fillId="3" borderId="2" xfId="0" applyNumberFormat="1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vertical="center" wrapText="1"/>
    </xf>
    <xf numFmtId="164" fontId="6" fillId="3" borderId="6" xfId="3" applyNumberFormat="1" applyFont="1" applyFill="1" applyBorder="1" applyAlignment="1">
      <alignment vertical="center" wrapText="1"/>
    </xf>
    <xf numFmtId="3" fontId="7" fillId="3" borderId="6" xfId="0" applyNumberFormat="1" applyFont="1" applyFill="1" applyBorder="1" applyAlignment="1">
      <alignment horizontal="left" vertical="center" wrapText="1"/>
    </xf>
    <xf numFmtId="44" fontId="7" fillId="3" borderId="6" xfId="3" applyFont="1" applyFill="1" applyBorder="1" applyAlignment="1">
      <alignment vertical="center"/>
    </xf>
    <xf numFmtId="44" fontId="7" fillId="3" borderId="7" xfId="3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44" fontId="7" fillId="3" borderId="2" xfId="0" applyNumberFormat="1" applyFont="1" applyFill="1" applyBorder="1" applyAlignment="1">
      <alignment horizontal="center" vertical="center"/>
    </xf>
    <xf numFmtId="44" fontId="7" fillId="3" borderId="3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3" fontId="7" fillId="3" borderId="2" xfId="0" applyNumberFormat="1" applyFont="1" applyFill="1" applyBorder="1" applyAlignment="1">
      <alignment horizontal="left" vertical="center" wrapText="1"/>
    </xf>
    <xf numFmtId="164" fontId="7" fillId="3" borderId="2" xfId="0" applyNumberFormat="1" applyFont="1" applyFill="1" applyBorder="1" applyAlignment="1">
      <alignment horizontal="center" vertical="center"/>
    </xf>
    <xf numFmtId="44" fontId="7" fillId="3" borderId="8" xfId="3" applyFont="1" applyFill="1" applyBorder="1" applyAlignment="1">
      <alignment horizontal="center" vertical="center"/>
    </xf>
    <xf numFmtId="9" fontId="6" fillId="3" borderId="2" xfId="4" applyFont="1" applyFill="1" applyBorder="1" applyAlignment="1">
      <alignment vertical="center" wrapText="1"/>
    </xf>
    <xf numFmtId="9" fontId="6" fillId="3" borderId="29" xfId="4" applyFont="1" applyFill="1" applyBorder="1" applyAlignment="1">
      <alignment vertical="center" wrapText="1"/>
    </xf>
    <xf numFmtId="44" fontId="7" fillId="3" borderId="7" xfId="3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justify" vertical="center" wrapText="1"/>
    </xf>
    <xf numFmtId="0" fontId="6" fillId="3" borderId="2" xfId="0" applyFont="1" applyFill="1" applyBorder="1" applyAlignment="1">
      <alignment horizontal="justify" vertical="center"/>
    </xf>
    <xf numFmtId="9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9" fontId="6" fillId="3" borderId="2" xfId="0" applyNumberFormat="1" applyFont="1" applyFill="1" applyBorder="1" applyAlignment="1">
      <alignment horizontal="justify" vertical="center" wrapText="1"/>
    </xf>
    <xf numFmtId="9" fontId="6" fillId="3" borderId="2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justify" vertical="center" wrapText="1"/>
    </xf>
    <xf numFmtId="164" fontId="6" fillId="3" borderId="4" xfId="3" applyNumberFormat="1" applyFont="1" applyFill="1" applyBorder="1" applyAlignment="1">
      <alignment vertical="center" wrapText="1"/>
    </xf>
    <xf numFmtId="9" fontId="6" fillId="3" borderId="4" xfId="0" applyNumberFormat="1" applyFont="1" applyFill="1" applyBorder="1" applyAlignment="1">
      <alignment horizontal="center" vertical="center" wrapText="1"/>
    </xf>
    <xf numFmtId="9" fontId="6" fillId="3" borderId="4" xfId="0" applyNumberFormat="1" applyFont="1" applyFill="1" applyBorder="1" applyAlignment="1">
      <alignment horizontal="center" vertical="center"/>
    </xf>
    <xf numFmtId="164" fontId="6" fillId="3" borderId="5" xfId="3" applyNumberFormat="1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/>
    </xf>
    <xf numFmtId="9" fontId="6" fillId="3" borderId="9" xfId="0" applyNumberFormat="1" applyFont="1" applyFill="1" applyBorder="1" applyAlignment="1">
      <alignment horizontal="justify" vertical="center" wrapText="1"/>
    </xf>
    <xf numFmtId="164" fontId="6" fillId="3" borderId="9" xfId="3" applyNumberFormat="1" applyFont="1" applyFill="1" applyBorder="1" applyAlignment="1">
      <alignment vertical="center" wrapText="1"/>
    </xf>
    <xf numFmtId="9" fontId="6" fillId="3" borderId="9" xfId="0" applyNumberFormat="1" applyFont="1" applyFill="1" applyBorder="1" applyAlignment="1">
      <alignment horizontal="center" vertical="center" wrapText="1"/>
    </xf>
    <xf numFmtId="164" fontId="6" fillId="3" borderId="10" xfId="3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/>
    </xf>
    <xf numFmtId="4" fontId="6" fillId="3" borderId="2" xfId="0" applyNumberFormat="1" applyFont="1" applyFill="1" applyBorder="1" applyAlignment="1">
      <alignment vertical="center"/>
    </xf>
    <xf numFmtId="9" fontId="6" fillId="3" borderId="2" xfId="4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vertical="center"/>
    </xf>
    <xf numFmtId="0" fontId="11" fillId="3" borderId="2" xfId="5" applyFont="1" applyFill="1" applyBorder="1" applyAlignment="1">
      <alignment vertical="center" wrapText="1"/>
    </xf>
    <xf numFmtId="9" fontId="6" fillId="3" borderId="4" xfId="4" applyFont="1" applyFill="1" applyBorder="1" applyAlignment="1">
      <alignment vertical="center" wrapText="1"/>
    </xf>
    <xf numFmtId="39" fontId="6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7" fillId="3" borderId="4" xfId="5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0" fontId="6" fillId="3" borderId="24" xfId="0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44" fontId="7" fillId="3" borderId="3" xfId="3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justify" vertical="center" wrapText="1"/>
    </xf>
    <xf numFmtId="44" fontId="7" fillId="3" borderId="2" xfId="3" applyFont="1" applyFill="1" applyBorder="1" applyAlignment="1">
      <alignment horizontal="center" vertical="center"/>
    </xf>
    <xf numFmtId="164" fontId="7" fillId="3" borderId="2" xfId="3" applyNumberFormat="1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9" fontId="6" fillId="3" borderId="2" xfId="4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10" fillId="3" borderId="19" xfId="0" applyFont="1" applyFill="1" applyBorder="1" applyAlignment="1">
      <alignment horizontal="left" vertical="center" wrapText="1"/>
    </xf>
    <xf numFmtId="0" fontId="10" fillId="3" borderId="20" xfId="0" applyFont="1" applyFill="1" applyBorder="1" applyAlignment="1">
      <alignment horizontal="left" vertical="center" wrapText="1"/>
    </xf>
    <xf numFmtId="0" fontId="10" fillId="3" borderId="21" xfId="0" applyFont="1" applyFill="1" applyBorder="1" applyAlignment="1">
      <alignment horizontal="left" vertical="center" wrapText="1"/>
    </xf>
    <xf numFmtId="0" fontId="10" fillId="3" borderId="27" xfId="0" applyFont="1" applyFill="1" applyBorder="1" applyAlignment="1">
      <alignment horizontal="left" vertical="center" wrapText="1"/>
    </xf>
    <xf numFmtId="0" fontId="10" fillId="3" borderId="28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31" xfId="0" applyFont="1" applyFill="1" applyBorder="1" applyAlignment="1">
      <alignment vertical="center" wrapText="1"/>
    </xf>
    <xf numFmtId="0" fontId="7" fillId="3" borderId="3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44" fontId="7" fillId="3" borderId="1" xfId="3" applyFont="1" applyFill="1" applyBorder="1" applyAlignment="1">
      <alignment horizontal="center" vertical="center"/>
    </xf>
    <xf numFmtId="44" fontId="7" fillId="3" borderId="6" xfId="3" applyFont="1" applyFill="1" applyBorder="1" applyAlignment="1">
      <alignment horizontal="center" vertical="center"/>
    </xf>
    <xf numFmtId="44" fontId="7" fillId="3" borderId="8" xfId="3" applyFont="1" applyFill="1" applyBorder="1" applyAlignment="1">
      <alignment horizontal="center" vertical="center"/>
    </xf>
    <xf numFmtId="44" fontId="7" fillId="3" borderId="7" xfId="3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justify" vertical="center" wrapText="1"/>
    </xf>
  </cellXfs>
  <cellStyles count="6">
    <cellStyle name="Buena" xfId="5" builtinId="26"/>
    <cellStyle name="Millares" xfId="1" builtinId="3"/>
    <cellStyle name="Millares [0]" xfId="2" builtinId="6"/>
    <cellStyle name="Moneda" xfId="3" builtinId="4"/>
    <cellStyle name="Normal" xfId="0" builtinId="0"/>
    <cellStyle name="Porcentaje" xfId="4" builtinId="5"/>
  </cellStyles>
  <dxfs count="0"/>
  <tableStyles count="0" defaultTableStyle="TableStyleMedium2" defaultPivotStyle="PivotStyleLight16"/>
  <colors>
    <mruColors>
      <color rgb="FFE7EEF5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lfonso\AppData\Local\Microsoft\Windows\Temporary%20Internet%20Files\Content.Outlook\XV78WLJK\Planeacion%20Estrategica\planeacion%20estrategica%202014%20-%202018%20definitivo%20enero%2026%20530p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yo"/>
      <sheetName val="DEFINITIVO ENERO 26 530PM"/>
      <sheetName val="PPTO"/>
      <sheetName val="autoridades"/>
      <sheetName val="mesas de trabajo"/>
      <sheetName val="supervision"/>
      <sheetName val="Misional"/>
      <sheetName val="rev 15 enero"/>
      <sheetName val="Hoja1"/>
      <sheetName val="al 14 enero"/>
      <sheetName val="ppto 2015 a 2018"/>
    </sheetNames>
    <sheetDataSet>
      <sheetData sheetId="0" refreshError="1"/>
      <sheetData sheetId="1" refreshError="1"/>
      <sheetData sheetId="2" refreshError="1"/>
      <sheetData sheetId="3" refreshError="1">
        <row r="17">
          <cell r="G17">
            <v>269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8"/>
  <sheetViews>
    <sheetView tabSelected="1" zoomScale="80" zoomScaleNormal="80" workbookViewId="0">
      <pane ySplit="2445" topLeftCell="A6" activePane="bottomLeft"/>
      <selection pane="bottomLeft" activeCell="E10" sqref="E10:E18"/>
    </sheetView>
  </sheetViews>
  <sheetFormatPr baseColWidth="10" defaultRowHeight="15" x14ac:dyDescent="0.25"/>
  <cols>
    <col min="1" max="1" width="20.42578125" style="1" customWidth="1"/>
    <col min="2" max="2" width="31.42578125" style="1" customWidth="1"/>
    <col min="3" max="3" width="30.42578125" style="1" customWidth="1"/>
    <col min="4" max="4" width="32.5703125" style="1" customWidth="1"/>
    <col min="5" max="5" width="34.85546875" style="1" customWidth="1"/>
    <col min="6" max="6" width="25.5703125" style="2" customWidth="1"/>
    <col min="7" max="7" width="40" style="1" customWidth="1"/>
    <col min="8" max="8" width="22.7109375" style="1" customWidth="1"/>
    <col min="9" max="9" width="31.5703125" style="1" customWidth="1"/>
    <col min="10" max="10" width="22.42578125" style="1" customWidth="1"/>
    <col min="11" max="11" width="30.28515625" style="1" customWidth="1"/>
    <col min="12" max="12" width="23.85546875" style="1" customWidth="1"/>
    <col min="13" max="13" width="27.28515625" style="1" customWidth="1"/>
    <col min="14" max="14" width="27.5703125" style="1" customWidth="1"/>
    <col min="15" max="15" width="25" style="1" customWidth="1"/>
    <col min="16" max="16" width="25.5703125" style="1" customWidth="1"/>
    <col min="17" max="16384" width="11.42578125" style="1"/>
  </cols>
  <sheetData>
    <row r="1" spans="1:16" ht="33.75" x14ac:dyDescent="0.25">
      <c r="A1" s="95" t="s">
        <v>336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6" ht="33.75" x14ac:dyDescent="0.25">
      <c r="A2" s="95" t="s">
        <v>337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</row>
    <row r="3" spans="1:16" ht="15.75" thickBot="1" x14ac:dyDescent="0.3"/>
    <row r="4" spans="1:16" ht="18" x14ac:dyDescent="0.25">
      <c r="A4" s="121" t="s">
        <v>301</v>
      </c>
      <c r="B4" s="121" t="s">
        <v>27</v>
      </c>
      <c r="C4" s="123" t="s">
        <v>28</v>
      </c>
      <c r="D4" s="123" t="s">
        <v>29</v>
      </c>
      <c r="E4" s="125" t="s">
        <v>311</v>
      </c>
      <c r="F4" s="119" t="s">
        <v>11</v>
      </c>
      <c r="G4" s="119" t="s">
        <v>21</v>
      </c>
      <c r="H4" s="119"/>
      <c r="I4" s="119" t="s">
        <v>13</v>
      </c>
      <c r="J4" s="119"/>
      <c r="K4" s="119" t="s">
        <v>14</v>
      </c>
      <c r="L4" s="119"/>
      <c r="M4" s="119" t="s">
        <v>15</v>
      </c>
      <c r="N4" s="119"/>
      <c r="O4" s="119" t="s">
        <v>16</v>
      </c>
      <c r="P4" s="120"/>
    </row>
    <row r="5" spans="1:16" ht="36.75" thickBot="1" x14ac:dyDescent="0.3">
      <c r="A5" s="122"/>
      <c r="B5" s="122"/>
      <c r="C5" s="124"/>
      <c r="D5" s="124"/>
      <c r="E5" s="126"/>
      <c r="F5" s="127"/>
      <c r="G5" s="3" t="s">
        <v>12</v>
      </c>
      <c r="H5" s="4" t="s">
        <v>23</v>
      </c>
      <c r="I5" s="3" t="s">
        <v>12</v>
      </c>
      <c r="J5" s="4" t="s">
        <v>23</v>
      </c>
      <c r="K5" s="3" t="s">
        <v>12</v>
      </c>
      <c r="L5" s="4" t="s">
        <v>23</v>
      </c>
      <c r="M5" s="3" t="s">
        <v>12</v>
      </c>
      <c r="N5" s="4" t="s">
        <v>23</v>
      </c>
      <c r="O5" s="3" t="s">
        <v>12</v>
      </c>
      <c r="P5" s="5" t="s">
        <v>23</v>
      </c>
    </row>
    <row r="6" spans="1:16" s="6" customFormat="1" ht="108" customHeight="1" x14ac:dyDescent="0.25">
      <c r="A6" s="161" t="s">
        <v>302</v>
      </c>
      <c r="B6" s="113" t="s">
        <v>296</v>
      </c>
      <c r="C6" s="118" t="s">
        <v>22</v>
      </c>
      <c r="D6" s="16" t="s">
        <v>160</v>
      </c>
      <c r="E6" s="16" t="s">
        <v>221</v>
      </c>
      <c r="F6" s="17" t="s">
        <v>17</v>
      </c>
      <c r="G6" s="18" t="s">
        <v>294</v>
      </c>
      <c r="H6" s="19">
        <v>2124339</v>
      </c>
      <c r="I6" s="18" t="s">
        <v>291</v>
      </c>
      <c r="J6" s="20">
        <v>29239</v>
      </c>
      <c r="K6" s="18" t="s">
        <v>292</v>
      </c>
      <c r="L6" s="20">
        <v>364430</v>
      </c>
      <c r="M6" s="18" t="s">
        <v>220</v>
      </c>
      <c r="N6" s="20">
        <v>581702</v>
      </c>
      <c r="O6" s="18" t="s">
        <v>293</v>
      </c>
      <c r="P6" s="21">
        <v>1148968</v>
      </c>
    </row>
    <row r="7" spans="1:16" ht="105" customHeight="1" x14ac:dyDescent="0.25">
      <c r="A7" s="162"/>
      <c r="B7" s="114"/>
      <c r="C7" s="107"/>
      <c r="D7" s="110" t="s">
        <v>97</v>
      </c>
      <c r="E7" s="128" t="s">
        <v>222</v>
      </c>
      <c r="F7" s="22" t="s">
        <v>18</v>
      </c>
      <c r="G7" s="23" t="s">
        <v>285</v>
      </c>
      <c r="H7" s="24">
        <v>1580485.4738480002</v>
      </c>
      <c r="I7" s="23" t="s">
        <v>286</v>
      </c>
      <c r="J7" s="24">
        <v>781819.69381700002</v>
      </c>
      <c r="K7" s="23" t="s">
        <v>287</v>
      </c>
      <c r="L7" s="24">
        <v>305112.78003100003</v>
      </c>
      <c r="M7" s="23" t="s">
        <v>288</v>
      </c>
      <c r="N7" s="24">
        <v>188553</v>
      </c>
      <c r="O7" s="23" t="s">
        <v>289</v>
      </c>
      <c r="P7" s="25">
        <v>305000</v>
      </c>
    </row>
    <row r="8" spans="1:16" ht="63.75" customHeight="1" x14ac:dyDescent="0.25">
      <c r="A8" s="162"/>
      <c r="B8" s="114"/>
      <c r="C8" s="107"/>
      <c r="D8" s="110"/>
      <c r="E8" s="129"/>
      <c r="F8" s="22" t="s">
        <v>18</v>
      </c>
      <c r="G8" s="26" t="s">
        <v>290</v>
      </c>
      <c r="H8" s="24">
        <v>1393463.0487938416</v>
      </c>
      <c r="I8" s="23">
        <v>116.69068322981366</v>
      </c>
      <c r="J8" s="24">
        <v>581970</v>
      </c>
      <c r="K8" s="23">
        <v>111.35</v>
      </c>
      <c r="L8" s="24">
        <v>425912.58954248263</v>
      </c>
      <c r="M8" s="23">
        <v>18.37</v>
      </c>
      <c r="N8" s="24">
        <v>275084.77789542684</v>
      </c>
      <c r="O8" s="23">
        <v>7.98</v>
      </c>
      <c r="P8" s="25">
        <v>110495.6813559322</v>
      </c>
    </row>
    <row r="9" spans="1:16" ht="65.25" customHeight="1" x14ac:dyDescent="0.25">
      <c r="A9" s="162"/>
      <c r="B9" s="114"/>
      <c r="C9" s="107"/>
      <c r="D9" s="107"/>
      <c r="E9" s="130"/>
      <c r="F9" s="22" t="s">
        <v>18</v>
      </c>
      <c r="G9" s="23" t="s">
        <v>223</v>
      </c>
      <c r="H9" s="24">
        <f>+J9+L9+N9+P9</f>
        <v>1620446.8847931931</v>
      </c>
      <c r="I9" s="23">
        <v>200</v>
      </c>
      <c r="J9" s="24">
        <v>428682.97817424266</v>
      </c>
      <c r="K9" s="23">
        <v>200</v>
      </c>
      <c r="L9" s="24">
        <v>321109.16735110246</v>
      </c>
      <c r="M9" s="23">
        <f>292-8</f>
        <v>284</v>
      </c>
      <c r="N9" s="24">
        <v>418157.52980875369</v>
      </c>
      <c r="O9" s="23">
        <v>316</v>
      </c>
      <c r="P9" s="25">
        <v>452497.20945909421</v>
      </c>
    </row>
    <row r="10" spans="1:16" ht="168" customHeight="1" x14ac:dyDescent="0.25">
      <c r="A10" s="162"/>
      <c r="B10" s="114"/>
      <c r="C10" s="107"/>
      <c r="D10" s="110" t="s">
        <v>95</v>
      </c>
      <c r="E10" s="128" t="s">
        <v>217</v>
      </c>
      <c r="F10" s="141" t="s">
        <v>17</v>
      </c>
      <c r="G10" s="23" t="s">
        <v>224</v>
      </c>
      <c r="H10" s="24">
        <v>381979</v>
      </c>
      <c r="I10" s="23"/>
      <c r="J10" s="24">
        <v>89844</v>
      </c>
      <c r="K10" s="23">
        <v>655</v>
      </c>
      <c r="L10" s="24">
        <v>50965</v>
      </c>
      <c r="M10" s="23"/>
      <c r="N10" s="24">
        <v>108430</v>
      </c>
      <c r="O10" s="23"/>
      <c r="P10" s="25">
        <v>132740</v>
      </c>
    </row>
    <row r="11" spans="1:16" ht="150" customHeight="1" x14ac:dyDescent="0.25">
      <c r="A11" s="162"/>
      <c r="B11" s="114"/>
      <c r="C11" s="107"/>
      <c r="D11" s="110"/>
      <c r="E11" s="129"/>
      <c r="F11" s="116"/>
      <c r="G11" s="27" t="s">
        <v>210</v>
      </c>
      <c r="H11" s="27">
        <v>0</v>
      </c>
      <c r="I11" s="27" t="s">
        <v>211</v>
      </c>
      <c r="J11" s="27">
        <v>0</v>
      </c>
      <c r="K11" s="27" t="s">
        <v>211</v>
      </c>
      <c r="L11" s="27">
        <v>0</v>
      </c>
      <c r="M11" s="27" t="s">
        <v>211</v>
      </c>
      <c r="N11" s="27">
        <v>0</v>
      </c>
      <c r="O11" s="27" t="s">
        <v>208</v>
      </c>
      <c r="P11" s="28">
        <v>0</v>
      </c>
    </row>
    <row r="12" spans="1:16" ht="150" customHeight="1" x14ac:dyDescent="0.25">
      <c r="A12" s="162"/>
      <c r="B12" s="114"/>
      <c r="C12" s="107"/>
      <c r="D12" s="110"/>
      <c r="E12" s="129"/>
      <c r="F12" s="117"/>
      <c r="G12" s="23" t="s">
        <v>209</v>
      </c>
      <c r="H12" s="24">
        <v>0</v>
      </c>
      <c r="I12" s="23" t="s">
        <v>212</v>
      </c>
      <c r="J12" s="29">
        <v>0</v>
      </c>
      <c r="K12" s="23" t="s">
        <v>212</v>
      </c>
      <c r="L12" s="29">
        <v>0</v>
      </c>
      <c r="M12" s="23" t="s">
        <v>212</v>
      </c>
      <c r="N12" s="29">
        <v>0</v>
      </c>
      <c r="O12" s="23" t="s">
        <v>212</v>
      </c>
      <c r="P12" s="30">
        <v>0</v>
      </c>
    </row>
    <row r="13" spans="1:16" ht="150" customHeight="1" x14ac:dyDescent="0.25">
      <c r="A13" s="162"/>
      <c r="B13" s="114"/>
      <c r="C13" s="107"/>
      <c r="D13" s="110"/>
      <c r="E13" s="129"/>
      <c r="F13" s="116" t="s">
        <v>18</v>
      </c>
      <c r="G13" s="31" t="s">
        <v>218</v>
      </c>
      <c r="H13" s="24">
        <f>+J13+L13+N13+P13</f>
        <v>9166.6025960000006</v>
      </c>
      <c r="I13" s="31" t="s">
        <v>218</v>
      </c>
      <c r="J13" s="24">
        <v>2291.6506490000002</v>
      </c>
      <c r="K13" s="31" t="s">
        <v>218</v>
      </c>
      <c r="L13" s="24">
        <v>2291.6506490000002</v>
      </c>
      <c r="M13" s="31" t="s">
        <v>218</v>
      </c>
      <c r="N13" s="24">
        <v>2291.6506490000002</v>
      </c>
      <c r="O13" s="23">
        <f>7+7+6</f>
        <v>20</v>
      </c>
      <c r="P13" s="25">
        <v>2291.6506490000002</v>
      </c>
    </row>
    <row r="14" spans="1:16" ht="150" customHeight="1" x14ac:dyDescent="0.25">
      <c r="A14" s="162"/>
      <c r="B14" s="114"/>
      <c r="C14" s="107"/>
      <c r="D14" s="110"/>
      <c r="E14" s="129"/>
      <c r="F14" s="116"/>
      <c r="G14" s="31" t="s">
        <v>219</v>
      </c>
      <c r="H14" s="24">
        <f>+J14+L14+N14+P14</f>
        <v>3145.5856920000001</v>
      </c>
      <c r="I14" s="31" t="s">
        <v>219</v>
      </c>
      <c r="J14" s="24">
        <f>786396423/1000000</f>
        <v>786.39642300000003</v>
      </c>
      <c r="K14" s="31" t="s">
        <v>219</v>
      </c>
      <c r="L14" s="24">
        <f>786396423/1000000</f>
        <v>786.39642300000003</v>
      </c>
      <c r="M14" s="31" t="s">
        <v>219</v>
      </c>
      <c r="N14" s="24">
        <f>786396423/1000000</f>
        <v>786.39642300000003</v>
      </c>
      <c r="O14" s="31" t="s">
        <v>219</v>
      </c>
      <c r="P14" s="25">
        <f>786396423/1000000</f>
        <v>786.39642300000003</v>
      </c>
    </row>
    <row r="15" spans="1:16" ht="150" customHeight="1" x14ac:dyDescent="0.25">
      <c r="A15" s="162"/>
      <c r="B15" s="114"/>
      <c r="C15" s="107"/>
      <c r="D15" s="110"/>
      <c r="E15" s="129"/>
      <c r="F15" s="116"/>
      <c r="G15" s="23" t="s">
        <v>307</v>
      </c>
      <c r="H15" s="24">
        <f>+J15+L15+N15+P15</f>
        <v>6723.8117119999997</v>
      </c>
      <c r="I15" s="23">
        <v>13</v>
      </c>
      <c r="J15" s="24">
        <f>1680952928/1000000</f>
        <v>1680.9529279999999</v>
      </c>
      <c r="K15" s="23">
        <v>13</v>
      </c>
      <c r="L15" s="24">
        <f>1680952928/1000000</f>
        <v>1680.9529279999999</v>
      </c>
      <c r="M15" s="23">
        <v>13</v>
      </c>
      <c r="N15" s="24">
        <f>1680952928/1000000</f>
        <v>1680.9529279999999</v>
      </c>
      <c r="O15" s="23">
        <v>13</v>
      </c>
      <c r="P15" s="25">
        <f>1680952928/1000000</f>
        <v>1680.9529279999999</v>
      </c>
    </row>
    <row r="16" spans="1:16" ht="150" customHeight="1" x14ac:dyDescent="0.25">
      <c r="A16" s="162"/>
      <c r="B16" s="114"/>
      <c r="C16" s="107"/>
      <c r="D16" s="110"/>
      <c r="E16" s="129"/>
      <c r="F16" s="116"/>
      <c r="G16" s="92" t="s">
        <v>308</v>
      </c>
      <c r="H16" s="24">
        <f>+J16+L16+N16+P16</f>
        <v>964</v>
      </c>
      <c r="I16" s="23">
        <v>40</v>
      </c>
      <c r="J16" s="24">
        <f>241000000/1000000</f>
        <v>241</v>
      </c>
      <c r="K16" s="23">
        <v>40</v>
      </c>
      <c r="L16" s="24">
        <f>241000000/1000000</f>
        <v>241</v>
      </c>
      <c r="M16" s="23">
        <v>40</v>
      </c>
      <c r="N16" s="24">
        <f>241000000/1000000</f>
        <v>241</v>
      </c>
      <c r="O16" s="23">
        <v>40</v>
      </c>
      <c r="P16" s="25">
        <f>241000000/1000000</f>
        <v>241</v>
      </c>
    </row>
    <row r="17" spans="1:16" ht="114.75" customHeight="1" x14ac:dyDescent="0.25">
      <c r="A17" s="162"/>
      <c r="B17" s="114"/>
      <c r="C17" s="107"/>
      <c r="D17" s="110"/>
      <c r="E17" s="129"/>
      <c r="F17" s="116"/>
      <c r="G17" s="23" t="s">
        <v>225</v>
      </c>
      <c r="H17" s="24">
        <v>253045.44947200001</v>
      </c>
      <c r="I17" s="23">
        <v>3</v>
      </c>
      <c r="J17" s="24">
        <v>63261.362368000002</v>
      </c>
      <c r="K17" s="23">
        <v>1</v>
      </c>
      <c r="L17" s="24">
        <v>63261.362368000002</v>
      </c>
      <c r="M17" s="23">
        <v>1</v>
      </c>
      <c r="N17" s="24">
        <v>63261.362368000002</v>
      </c>
      <c r="O17" s="23">
        <v>1</v>
      </c>
      <c r="P17" s="25">
        <v>63261.362368000002</v>
      </c>
    </row>
    <row r="18" spans="1:16" ht="86.25" customHeight="1" x14ac:dyDescent="0.25">
      <c r="A18" s="162"/>
      <c r="B18" s="114"/>
      <c r="C18" s="107"/>
      <c r="D18" s="110"/>
      <c r="E18" s="130"/>
      <c r="F18" s="117"/>
      <c r="G18" s="23" t="s">
        <v>226</v>
      </c>
      <c r="H18" s="24">
        <v>47000</v>
      </c>
      <c r="I18" s="23">
        <v>8</v>
      </c>
      <c r="J18" s="24">
        <v>11750</v>
      </c>
      <c r="K18" s="23">
        <v>2</v>
      </c>
      <c r="L18" s="24">
        <v>11750</v>
      </c>
      <c r="M18" s="23">
        <v>2</v>
      </c>
      <c r="N18" s="24">
        <v>11750</v>
      </c>
      <c r="O18" s="23">
        <v>2</v>
      </c>
      <c r="P18" s="25">
        <v>11750</v>
      </c>
    </row>
    <row r="19" spans="1:16" ht="165.75" customHeight="1" x14ac:dyDescent="0.25">
      <c r="A19" s="162"/>
      <c r="B19" s="114"/>
      <c r="C19" s="107"/>
      <c r="D19" s="110"/>
      <c r="E19" s="136" t="s">
        <v>192</v>
      </c>
      <c r="F19" s="141" t="s">
        <v>191</v>
      </c>
      <c r="G19" s="31" t="s">
        <v>303</v>
      </c>
      <c r="H19" s="32">
        <f t="shared" ref="H19:H27" si="0">J19+L19+N19+P19</f>
        <v>46288.388594000004</v>
      </c>
      <c r="I19" s="31" t="s">
        <v>303</v>
      </c>
      <c r="J19" s="33">
        <f>11572097149/1000000</f>
        <v>11572.097148999999</v>
      </c>
      <c r="K19" s="31" t="s">
        <v>303</v>
      </c>
      <c r="L19" s="33">
        <f>11572097148/1000000</f>
        <v>11572.097148000001</v>
      </c>
      <c r="M19" s="31" t="s">
        <v>303</v>
      </c>
      <c r="N19" s="33">
        <f>11572097149/1000000</f>
        <v>11572.097148999999</v>
      </c>
      <c r="O19" s="31" t="s">
        <v>303</v>
      </c>
      <c r="P19" s="34">
        <f>11572097148/1000000</f>
        <v>11572.097148000001</v>
      </c>
    </row>
    <row r="20" spans="1:16" ht="165.75" customHeight="1" x14ac:dyDescent="0.25">
      <c r="A20" s="162"/>
      <c r="B20" s="114"/>
      <c r="C20" s="107"/>
      <c r="D20" s="110"/>
      <c r="E20" s="137"/>
      <c r="F20" s="116"/>
      <c r="G20" s="35" t="s">
        <v>304</v>
      </c>
      <c r="H20" s="32">
        <f t="shared" si="0"/>
        <v>53297.025210000007</v>
      </c>
      <c r="I20" s="35" t="s">
        <v>305</v>
      </c>
      <c r="J20" s="33">
        <f>13654609764/1000000</f>
        <v>13654.609764000001</v>
      </c>
      <c r="K20" s="35" t="s">
        <v>305</v>
      </c>
      <c r="L20" s="33">
        <f>13214138482/1000000</f>
        <v>13214.138482</v>
      </c>
      <c r="M20" s="35" t="s">
        <v>304</v>
      </c>
      <c r="N20" s="33">
        <f>13214138482/1000000</f>
        <v>13214.138482</v>
      </c>
      <c r="O20" s="35" t="s">
        <v>304</v>
      </c>
      <c r="P20" s="34">
        <f>13214138482/1000000</f>
        <v>13214.138482</v>
      </c>
    </row>
    <row r="21" spans="1:16" ht="165.75" customHeight="1" x14ac:dyDescent="0.25">
      <c r="A21" s="162"/>
      <c r="B21" s="114"/>
      <c r="C21" s="107"/>
      <c r="D21" s="110"/>
      <c r="E21" s="137"/>
      <c r="F21" s="116"/>
      <c r="G21" s="31" t="s">
        <v>305</v>
      </c>
      <c r="H21" s="32">
        <f t="shared" si="0"/>
        <v>40633.915673000003</v>
      </c>
      <c r="I21" s="31" t="s">
        <v>305</v>
      </c>
      <c r="J21" s="33">
        <f>10410342032/1000000</f>
        <v>10410.342032</v>
      </c>
      <c r="K21" s="31" t="s">
        <v>305</v>
      </c>
      <c r="L21" s="33">
        <f>10074524547/1000000</f>
        <v>10074.524547000001</v>
      </c>
      <c r="M21" s="31" t="s">
        <v>305</v>
      </c>
      <c r="N21" s="33">
        <f>+L21</f>
        <v>10074.524547000001</v>
      </c>
      <c r="O21" s="31" t="s">
        <v>305</v>
      </c>
      <c r="P21" s="36">
        <f>+N21</f>
        <v>10074.524547000001</v>
      </c>
    </row>
    <row r="22" spans="1:16" ht="165.75" customHeight="1" x14ac:dyDescent="0.25">
      <c r="A22" s="162"/>
      <c r="B22" s="114"/>
      <c r="C22" s="107"/>
      <c r="D22" s="110"/>
      <c r="E22" s="137"/>
      <c r="F22" s="116"/>
      <c r="G22" s="31" t="s">
        <v>306</v>
      </c>
      <c r="H22" s="32">
        <f t="shared" si="0"/>
        <v>13637.647285999999</v>
      </c>
      <c r="I22" s="31" t="s">
        <v>306</v>
      </c>
      <c r="J22" s="33">
        <f>3493947817/1000000</f>
        <v>3493.9478170000002</v>
      </c>
      <c r="K22" s="31" t="s">
        <v>306</v>
      </c>
      <c r="L22" s="33">
        <f>3381219823/1000000</f>
        <v>3381.2198229999999</v>
      </c>
      <c r="M22" s="31" t="s">
        <v>306</v>
      </c>
      <c r="N22" s="33">
        <f>3381239823/1000000</f>
        <v>3381.2398229999999</v>
      </c>
      <c r="O22" s="31" t="s">
        <v>306</v>
      </c>
      <c r="P22" s="34">
        <f>3381239823/1000000</f>
        <v>3381.2398229999999</v>
      </c>
    </row>
    <row r="23" spans="1:16" ht="165.75" customHeight="1" x14ac:dyDescent="0.25">
      <c r="A23" s="162"/>
      <c r="B23" s="114"/>
      <c r="C23" s="107"/>
      <c r="D23" s="110"/>
      <c r="E23" s="137"/>
      <c r="F23" s="116"/>
      <c r="G23" s="31" t="s">
        <v>193</v>
      </c>
      <c r="H23" s="32">
        <f t="shared" si="0"/>
        <v>16903.4818295</v>
      </c>
      <c r="I23" s="31" t="s">
        <v>194</v>
      </c>
      <c r="J23" s="37">
        <f>2414783118.5/1000000</f>
        <v>2414.7831185</v>
      </c>
      <c r="K23" s="31" t="s">
        <v>195</v>
      </c>
      <c r="L23" s="37">
        <f>4829566237/1000000</f>
        <v>4829.566237</v>
      </c>
      <c r="M23" s="31" t="s">
        <v>195</v>
      </c>
      <c r="N23" s="37">
        <f>4829566237/1000000</f>
        <v>4829.566237</v>
      </c>
      <c r="O23" s="31" t="s">
        <v>195</v>
      </c>
      <c r="P23" s="38">
        <f>4829566237/1000000</f>
        <v>4829.566237</v>
      </c>
    </row>
    <row r="24" spans="1:16" ht="165.75" customHeight="1" x14ac:dyDescent="0.25">
      <c r="A24" s="162"/>
      <c r="B24" s="114"/>
      <c r="C24" s="107"/>
      <c r="D24" s="110"/>
      <c r="E24" s="137"/>
      <c r="F24" s="116"/>
      <c r="G24" s="31" t="s">
        <v>196</v>
      </c>
      <c r="H24" s="32">
        <f t="shared" si="0"/>
        <v>8240.8708129999995</v>
      </c>
      <c r="I24" s="31" t="s">
        <v>197</v>
      </c>
      <c r="J24" s="33">
        <f>1177267259/1000000</f>
        <v>1177.267259</v>
      </c>
      <c r="K24" s="35" t="s">
        <v>196</v>
      </c>
      <c r="L24" s="33">
        <f>2354534518/1000000</f>
        <v>2354.5345179999999</v>
      </c>
      <c r="M24" s="35" t="s">
        <v>196</v>
      </c>
      <c r="N24" s="33">
        <f>2354534518/1000000</f>
        <v>2354.5345179999999</v>
      </c>
      <c r="O24" s="35" t="s">
        <v>196</v>
      </c>
      <c r="P24" s="34">
        <f>2354534518/1000000</f>
        <v>2354.5345179999999</v>
      </c>
    </row>
    <row r="25" spans="1:16" ht="165.75" customHeight="1" x14ac:dyDescent="0.25">
      <c r="A25" s="162"/>
      <c r="B25" s="114"/>
      <c r="C25" s="107"/>
      <c r="D25" s="110"/>
      <c r="E25" s="137"/>
      <c r="F25" s="116"/>
      <c r="G25" s="31" t="s">
        <v>198</v>
      </c>
      <c r="H25" s="39">
        <f t="shared" si="0"/>
        <v>5736.6962819999999</v>
      </c>
      <c r="I25" s="31" t="s">
        <v>199</v>
      </c>
      <c r="J25" s="40">
        <v>819.6</v>
      </c>
      <c r="K25" s="31" t="s">
        <v>200</v>
      </c>
      <c r="L25" s="37">
        <f>1639032094/1000000</f>
        <v>1639.0320939999999</v>
      </c>
      <c r="M25" s="31" t="s">
        <v>200</v>
      </c>
      <c r="N25" s="37">
        <f>1639032094/1000000</f>
        <v>1639.0320939999999</v>
      </c>
      <c r="O25" s="31" t="s">
        <v>200</v>
      </c>
      <c r="P25" s="34">
        <f>1639032094/1000000</f>
        <v>1639.0320939999999</v>
      </c>
    </row>
    <row r="26" spans="1:16" ht="165.75" customHeight="1" x14ac:dyDescent="0.25">
      <c r="A26" s="162"/>
      <c r="B26" s="114"/>
      <c r="C26" s="107"/>
      <c r="D26" s="110"/>
      <c r="E26" s="137"/>
      <c r="F26" s="116"/>
      <c r="G26" s="31" t="s">
        <v>201</v>
      </c>
      <c r="H26" s="39">
        <f t="shared" si="0"/>
        <v>141.89680099999998</v>
      </c>
      <c r="I26" s="31" t="s">
        <v>202</v>
      </c>
      <c r="J26" s="40">
        <v>20.3</v>
      </c>
      <c r="K26" s="31" t="s">
        <v>203</v>
      </c>
      <c r="L26" s="37">
        <f>40532267/1000000</f>
        <v>40.532266999999997</v>
      </c>
      <c r="M26" s="31" t="s">
        <v>203</v>
      </c>
      <c r="N26" s="37">
        <f>40532267/1000000</f>
        <v>40.532266999999997</v>
      </c>
      <c r="O26" s="31" t="s">
        <v>203</v>
      </c>
      <c r="P26" s="34">
        <f>40532267/1000000</f>
        <v>40.532266999999997</v>
      </c>
    </row>
    <row r="27" spans="1:16" ht="72" customHeight="1" x14ac:dyDescent="0.25">
      <c r="A27" s="162"/>
      <c r="B27" s="114"/>
      <c r="C27" s="107"/>
      <c r="D27" s="110"/>
      <c r="E27" s="138"/>
      <c r="F27" s="117"/>
      <c r="G27" s="31" t="s">
        <v>204</v>
      </c>
      <c r="H27" s="39">
        <f t="shared" si="0"/>
        <v>277.2</v>
      </c>
      <c r="I27" s="31" t="s">
        <v>205</v>
      </c>
      <c r="J27" s="40">
        <v>39.6</v>
      </c>
      <c r="K27" s="31" t="s">
        <v>206</v>
      </c>
      <c r="L27" s="37">
        <f>79200000/1000000</f>
        <v>79.2</v>
      </c>
      <c r="M27" s="31" t="s">
        <v>206</v>
      </c>
      <c r="N27" s="37">
        <f>79200000/1000000</f>
        <v>79.2</v>
      </c>
      <c r="O27" s="31" t="s">
        <v>206</v>
      </c>
      <c r="P27" s="34">
        <f>79200000/1000000</f>
        <v>79.2</v>
      </c>
    </row>
    <row r="28" spans="1:16" s="8" customFormat="1" ht="150" customHeight="1" x14ac:dyDescent="0.25">
      <c r="A28" s="162"/>
      <c r="B28" s="114"/>
      <c r="C28" s="107"/>
      <c r="D28" s="110"/>
      <c r="E28" s="144" t="s">
        <v>213</v>
      </c>
      <c r="F28" s="141" t="s">
        <v>207</v>
      </c>
      <c r="G28" s="23" t="s">
        <v>214</v>
      </c>
      <c r="H28" s="24">
        <f>J28+L28+N28+P28</f>
        <v>1503751</v>
      </c>
      <c r="I28" s="43">
        <v>27</v>
      </c>
      <c r="J28" s="24">
        <v>492745</v>
      </c>
      <c r="K28" s="43">
        <v>27</v>
      </c>
      <c r="L28" s="24">
        <v>420964</v>
      </c>
      <c r="M28" s="43">
        <v>11</v>
      </c>
      <c r="N28" s="24">
        <v>320909</v>
      </c>
      <c r="O28" s="43">
        <v>11</v>
      </c>
      <c r="P28" s="25">
        <v>269133</v>
      </c>
    </row>
    <row r="29" spans="1:16" s="8" customFormat="1" ht="78" customHeight="1" x14ac:dyDescent="0.25">
      <c r="A29" s="162"/>
      <c r="B29" s="114"/>
      <c r="C29" s="107"/>
      <c r="D29" s="110"/>
      <c r="E29" s="145"/>
      <c r="F29" s="117"/>
      <c r="G29" s="23" t="s">
        <v>215</v>
      </c>
      <c r="H29" s="24">
        <f>J29+L29+N29+P29</f>
        <v>120000</v>
      </c>
      <c r="I29" s="23" t="s">
        <v>282</v>
      </c>
      <c r="J29" s="24">
        <v>30000</v>
      </c>
      <c r="K29" s="23" t="s">
        <v>216</v>
      </c>
      <c r="L29" s="24">
        <v>30000</v>
      </c>
      <c r="M29" s="23" t="s">
        <v>283</v>
      </c>
      <c r="N29" s="24">
        <v>30000</v>
      </c>
      <c r="O29" s="23" t="s">
        <v>284</v>
      </c>
      <c r="P29" s="25">
        <v>30000</v>
      </c>
    </row>
    <row r="30" spans="1:16" ht="52.5" customHeight="1" x14ac:dyDescent="0.25">
      <c r="A30" s="162"/>
      <c r="B30" s="114"/>
      <c r="C30" s="107"/>
      <c r="D30" s="110" t="s">
        <v>96</v>
      </c>
      <c r="E30" s="128" t="s">
        <v>228</v>
      </c>
      <c r="F30" s="41" t="s">
        <v>18</v>
      </c>
      <c r="G30" s="23" t="s">
        <v>309</v>
      </c>
      <c r="H30" s="24">
        <v>262177.99227799231</v>
      </c>
      <c r="I30" s="23">
        <v>476.68725868725875</v>
      </c>
      <c r="J30" s="24">
        <v>262177.99227799231</v>
      </c>
      <c r="K30" s="23">
        <v>1107.77</v>
      </c>
      <c r="L30" s="24"/>
      <c r="M30" s="23">
        <v>1107.77</v>
      </c>
      <c r="N30" s="24"/>
      <c r="O30" s="23">
        <v>1107.77</v>
      </c>
      <c r="P30" s="25"/>
    </row>
    <row r="31" spans="1:16" ht="51" customHeight="1" x14ac:dyDescent="0.25">
      <c r="A31" s="162"/>
      <c r="B31" s="114"/>
      <c r="C31" s="107"/>
      <c r="D31" s="110"/>
      <c r="E31" s="129"/>
      <c r="F31" s="22" t="s">
        <v>18</v>
      </c>
      <c r="G31" s="23" t="s">
        <v>310</v>
      </c>
      <c r="H31" s="24">
        <v>62722.007722007722</v>
      </c>
      <c r="I31" s="23">
        <v>627.2200772200772</v>
      </c>
      <c r="J31" s="24">
        <v>62722.007722007722</v>
      </c>
      <c r="K31" s="23">
        <v>1457.59</v>
      </c>
      <c r="L31" s="24"/>
      <c r="M31" s="23">
        <v>1457.59</v>
      </c>
      <c r="N31" s="24"/>
      <c r="O31" s="23">
        <v>1457.59</v>
      </c>
      <c r="P31" s="25"/>
    </row>
    <row r="32" spans="1:16" ht="51" customHeight="1" x14ac:dyDescent="0.25">
      <c r="A32" s="162"/>
      <c r="B32" s="114"/>
      <c r="C32" s="107"/>
      <c r="D32" s="110"/>
      <c r="E32" s="129"/>
      <c r="F32" s="22" t="s">
        <v>18</v>
      </c>
      <c r="G32" s="23" t="s">
        <v>227</v>
      </c>
      <c r="H32" s="24">
        <v>175000</v>
      </c>
      <c r="I32" s="23">
        <v>9835</v>
      </c>
      <c r="J32" s="24">
        <v>175000</v>
      </c>
      <c r="K32" s="23">
        <v>9835</v>
      </c>
      <c r="L32" s="24"/>
      <c r="M32" s="23">
        <v>7665</v>
      </c>
      <c r="N32" s="24"/>
      <c r="O32" s="23">
        <v>7665</v>
      </c>
      <c r="P32" s="25"/>
    </row>
    <row r="33" spans="1:16" ht="173.25" customHeight="1" x14ac:dyDescent="0.25">
      <c r="A33" s="162"/>
      <c r="B33" s="114"/>
      <c r="C33" s="107"/>
      <c r="D33" s="111"/>
      <c r="E33" s="130"/>
      <c r="F33" s="22" t="s">
        <v>19</v>
      </c>
      <c r="G33" s="31" t="s">
        <v>174</v>
      </c>
      <c r="H33" s="42">
        <v>0</v>
      </c>
      <c r="I33" s="31" t="s">
        <v>175</v>
      </c>
      <c r="J33" s="29">
        <v>0</v>
      </c>
      <c r="K33" s="31" t="s">
        <v>176</v>
      </c>
      <c r="L33" s="29">
        <v>0</v>
      </c>
      <c r="M33" s="31" t="s">
        <v>176</v>
      </c>
      <c r="N33" s="24">
        <v>0</v>
      </c>
      <c r="O33" s="23"/>
      <c r="P33" s="25">
        <v>0</v>
      </c>
    </row>
    <row r="34" spans="1:16" ht="49.5" customHeight="1" x14ac:dyDescent="0.25">
      <c r="A34" s="162"/>
      <c r="B34" s="114"/>
      <c r="C34" s="107"/>
      <c r="D34" s="110" t="s">
        <v>0</v>
      </c>
      <c r="E34" s="128" t="s">
        <v>0</v>
      </c>
      <c r="F34" s="22" t="s">
        <v>17</v>
      </c>
      <c r="G34" s="23" t="s">
        <v>229</v>
      </c>
      <c r="H34" s="24">
        <v>0</v>
      </c>
      <c r="I34" s="29">
        <v>7</v>
      </c>
      <c r="J34" s="29">
        <v>0</v>
      </c>
      <c r="K34" s="29">
        <v>7</v>
      </c>
      <c r="L34" s="29">
        <v>0</v>
      </c>
      <c r="M34" s="29">
        <v>7</v>
      </c>
      <c r="N34" s="29">
        <v>0</v>
      </c>
      <c r="O34" s="29">
        <v>7</v>
      </c>
      <c r="P34" s="25">
        <v>0</v>
      </c>
    </row>
    <row r="35" spans="1:16" ht="105" customHeight="1" x14ac:dyDescent="0.25">
      <c r="A35" s="162"/>
      <c r="B35" s="114"/>
      <c r="C35" s="107"/>
      <c r="D35" s="110"/>
      <c r="E35" s="129"/>
      <c r="F35" s="22" t="s">
        <v>17</v>
      </c>
      <c r="G35" s="23" t="s">
        <v>230</v>
      </c>
      <c r="H35" s="24">
        <v>0</v>
      </c>
      <c r="I35" s="29">
        <v>5</v>
      </c>
      <c r="J35" s="29">
        <v>0</v>
      </c>
      <c r="K35" s="29">
        <v>4</v>
      </c>
      <c r="L35" s="29">
        <v>0</v>
      </c>
      <c r="M35" s="29">
        <v>3</v>
      </c>
      <c r="N35" s="29">
        <v>0</v>
      </c>
      <c r="O35" s="29">
        <v>3</v>
      </c>
      <c r="P35" s="30">
        <v>0</v>
      </c>
    </row>
    <row r="36" spans="1:16" ht="110.25" customHeight="1" x14ac:dyDescent="0.25">
      <c r="A36" s="162"/>
      <c r="B36" s="114"/>
      <c r="C36" s="107"/>
      <c r="D36" s="111"/>
      <c r="E36" s="130"/>
      <c r="F36" s="22" t="s">
        <v>19</v>
      </c>
      <c r="G36" s="31" t="s">
        <v>177</v>
      </c>
      <c r="H36" s="42">
        <v>0</v>
      </c>
      <c r="I36" s="31" t="s">
        <v>178</v>
      </c>
      <c r="J36" s="29">
        <v>0</v>
      </c>
      <c r="K36" s="31" t="s">
        <v>179</v>
      </c>
      <c r="L36" s="29">
        <v>0</v>
      </c>
      <c r="M36" s="29"/>
      <c r="N36" s="29"/>
      <c r="O36" s="29"/>
      <c r="P36" s="30"/>
    </row>
    <row r="37" spans="1:16" ht="66" customHeight="1" x14ac:dyDescent="0.25">
      <c r="A37" s="162"/>
      <c r="B37" s="114"/>
      <c r="C37" s="107"/>
      <c r="D37" s="128" t="s">
        <v>94</v>
      </c>
      <c r="E37" s="31" t="s">
        <v>1</v>
      </c>
      <c r="F37" s="22" t="s">
        <v>19</v>
      </c>
      <c r="G37" s="31" t="s">
        <v>180</v>
      </c>
      <c r="H37" s="42">
        <f>J37+L37</f>
        <v>2400</v>
      </c>
      <c r="I37" s="31" t="s">
        <v>181</v>
      </c>
      <c r="J37" s="42">
        <f>1200000000/1000000</f>
        <v>1200</v>
      </c>
      <c r="K37" s="31" t="s">
        <v>182</v>
      </c>
      <c r="L37" s="42">
        <f>1200000000/1000000</f>
        <v>1200</v>
      </c>
      <c r="M37" s="29"/>
      <c r="N37" s="29"/>
      <c r="O37" s="29"/>
      <c r="P37" s="30"/>
    </row>
    <row r="38" spans="1:16" ht="126" customHeight="1" x14ac:dyDescent="0.25">
      <c r="A38" s="162"/>
      <c r="B38" s="114"/>
      <c r="C38" s="107"/>
      <c r="D38" s="129"/>
      <c r="E38" s="31" t="s">
        <v>2</v>
      </c>
      <c r="F38" s="22" t="s">
        <v>19</v>
      </c>
      <c r="G38" s="31" t="s">
        <v>183</v>
      </c>
      <c r="H38" s="42">
        <v>0</v>
      </c>
      <c r="I38" s="31" t="s">
        <v>184</v>
      </c>
      <c r="J38" s="29">
        <v>0</v>
      </c>
      <c r="K38" s="29"/>
      <c r="L38" s="29"/>
      <c r="M38" s="29"/>
      <c r="N38" s="29"/>
      <c r="O38" s="29"/>
      <c r="P38" s="30"/>
    </row>
    <row r="39" spans="1:16" ht="108" customHeight="1" x14ac:dyDescent="0.25">
      <c r="A39" s="162"/>
      <c r="B39" s="114"/>
      <c r="C39" s="107"/>
      <c r="D39" s="129"/>
      <c r="E39" s="31" t="s">
        <v>3</v>
      </c>
      <c r="F39" s="22" t="s">
        <v>19</v>
      </c>
      <c r="G39" s="31" t="s">
        <v>185</v>
      </c>
      <c r="H39" s="42">
        <v>0</v>
      </c>
      <c r="I39" s="31" t="s">
        <v>186</v>
      </c>
      <c r="J39" s="29">
        <v>0</v>
      </c>
      <c r="K39" s="31" t="s">
        <v>187</v>
      </c>
      <c r="L39" s="29">
        <v>0</v>
      </c>
      <c r="M39" s="29"/>
      <c r="N39" s="29"/>
      <c r="O39" s="29"/>
      <c r="P39" s="30"/>
    </row>
    <row r="40" spans="1:16" ht="158.25" customHeight="1" x14ac:dyDescent="0.25">
      <c r="A40" s="162"/>
      <c r="B40" s="114"/>
      <c r="C40" s="107"/>
      <c r="D40" s="139"/>
      <c r="E40" s="31" t="s">
        <v>163</v>
      </c>
      <c r="F40" s="22" t="s">
        <v>17</v>
      </c>
      <c r="G40" s="43">
        <v>20</v>
      </c>
      <c r="H40" s="24">
        <v>0</v>
      </c>
      <c r="I40" s="29">
        <v>5</v>
      </c>
      <c r="J40" s="29">
        <v>0</v>
      </c>
      <c r="K40" s="29">
        <v>5</v>
      </c>
      <c r="L40" s="29">
        <v>0</v>
      </c>
      <c r="M40" s="29">
        <v>5</v>
      </c>
      <c r="N40" s="29">
        <v>0</v>
      </c>
      <c r="O40" s="29">
        <v>5</v>
      </c>
      <c r="P40" s="30">
        <v>0</v>
      </c>
    </row>
    <row r="41" spans="1:16" ht="72" x14ac:dyDescent="0.25">
      <c r="A41" s="162"/>
      <c r="B41" s="114"/>
      <c r="C41" s="107"/>
      <c r="D41" s="140"/>
      <c r="E41" s="31" t="s">
        <v>4</v>
      </c>
      <c r="F41" s="22" t="s">
        <v>19</v>
      </c>
      <c r="G41" s="44" t="s">
        <v>188</v>
      </c>
      <c r="H41" s="42">
        <f>J41+L41+N41+P41</f>
        <v>26202.811000000002</v>
      </c>
      <c r="I41" s="31" t="s">
        <v>189</v>
      </c>
      <c r="J41" s="42">
        <f>8032000000/1000000</f>
        <v>8032</v>
      </c>
      <c r="K41" s="31" t="s">
        <v>190</v>
      </c>
      <c r="L41" s="42">
        <f>11811000/1000000</f>
        <v>11.811</v>
      </c>
      <c r="M41" s="31" t="s">
        <v>189</v>
      </c>
      <c r="N41" s="42">
        <f>10440000000/1000000</f>
        <v>10440</v>
      </c>
      <c r="O41" s="31" t="s">
        <v>189</v>
      </c>
      <c r="P41" s="45">
        <f>7719000000/1000000</f>
        <v>7719</v>
      </c>
    </row>
    <row r="42" spans="1:16" ht="135.75" customHeight="1" x14ac:dyDescent="0.25">
      <c r="A42" s="162"/>
      <c r="B42" s="114"/>
      <c r="C42" s="110" t="s">
        <v>92</v>
      </c>
      <c r="D42" s="128" t="s">
        <v>5</v>
      </c>
      <c r="E42" s="107" t="s">
        <v>30</v>
      </c>
      <c r="F42" s="141" t="s">
        <v>19</v>
      </c>
      <c r="G42" s="46" t="s">
        <v>31</v>
      </c>
      <c r="H42" s="134">
        <f>J42+L42+N42+P42</f>
        <v>2690.5868927095357</v>
      </c>
      <c r="I42" s="46" t="s">
        <v>32</v>
      </c>
      <c r="J42" s="133">
        <f>677669902.911641/1000000</f>
        <v>677.66990291164097</v>
      </c>
      <c r="K42" s="46" t="s">
        <v>33</v>
      </c>
      <c r="L42" s="133">
        <f>680491541.458895/1000000</f>
        <v>680.49154145889497</v>
      </c>
      <c r="M42" s="46" t="s">
        <v>34</v>
      </c>
      <c r="N42" s="133">
        <f>679935325.159859/1000000</f>
        <v>679.93532515985896</v>
      </c>
      <c r="O42" s="46" t="s">
        <v>31</v>
      </c>
      <c r="P42" s="131">
        <f>652490123.179141/1000000</f>
        <v>652.49012317914105</v>
      </c>
    </row>
    <row r="43" spans="1:16" ht="96" customHeight="1" x14ac:dyDescent="0.25">
      <c r="A43" s="162"/>
      <c r="B43" s="114"/>
      <c r="C43" s="107"/>
      <c r="D43" s="129"/>
      <c r="E43" s="107"/>
      <c r="F43" s="116"/>
      <c r="G43" s="46" t="s">
        <v>35</v>
      </c>
      <c r="H43" s="135"/>
      <c r="I43" s="46" t="s">
        <v>36</v>
      </c>
      <c r="J43" s="133"/>
      <c r="K43" s="46" t="s">
        <v>36</v>
      </c>
      <c r="L43" s="133"/>
      <c r="M43" s="46" t="s">
        <v>36</v>
      </c>
      <c r="N43" s="133"/>
      <c r="O43" s="46" t="s">
        <v>37</v>
      </c>
      <c r="P43" s="131"/>
    </row>
    <row r="44" spans="1:16" ht="64.5" customHeight="1" x14ac:dyDescent="0.25">
      <c r="A44" s="162"/>
      <c r="B44" s="114"/>
      <c r="C44" s="107"/>
      <c r="D44" s="129"/>
      <c r="E44" s="107"/>
      <c r="F44" s="117"/>
      <c r="G44" s="46" t="s">
        <v>38</v>
      </c>
      <c r="H44" s="135"/>
      <c r="I44" s="46" t="s">
        <v>39</v>
      </c>
      <c r="J44" s="133"/>
      <c r="K44" s="46" t="s">
        <v>40</v>
      </c>
      <c r="L44" s="133"/>
      <c r="M44" s="46" t="s">
        <v>39</v>
      </c>
      <c r="N44" s="133"/>
      <c r="O44" s="46" t="s">
        <v>39</v>
      </c>
      <c r="P44" s="131"/>
    </row>
    <row r="45" spans="1:16" ht="64.5" customHeight="1" x14ac:dyDescent="0.25">
      <c r="A45" s="162"/>
      <c r="B45" s="114"/>
      <c r="C45" s="107"/>
      <c r="D45" s="139"/>
      <c r="E45" s="31" t="s">
        <v>272</v>
      </c>
      <c r="F45" s="22" t="s">
        <v>19</v>
      </c>
      <c r="G45" s="107" t="s">
        <v>274</v>
      </c>
      <c r="H45" s="163">
        <v>0</v>
      </c>
      <c r="I45" s="163"/>
      <c r="J45" s="165"/>
      <c r="K45" s="163"/>
      <c r="L45" s="165"/>
      <c r="M45" s="163"/>
      <c r="N45" s="165"/>
      <c r="O45" s="107" t="s">
        <v>274</v>
      </c>
      <c r="P45" s="167">
        <v>0</v>
      </c>
    </row>
    <row r="46" spans="1:16" ht="64.5" customHeight="1" x14ac:dyDescent="0.25">
      <c r="A46" s="162"/>
      <c r="B46" s="114"/>
      <c r="C46" s="107"/>
      <c r="D46" s="139"/>
      <c r="E46" s="31" t="s">
        <v>273</v>
      </c>
      <c r="F46" s="22" t="s">
        <v>19</v>
      </c>
      <c r="G46" s="108"/>
      <c r="H46" s="164"/>
      <c r="I46" s="164"/>
      <c r="J46" s="166"/>
      <c r="K46" s="164"/>
      <c r="L46" s="166"/>
      <c r="M46" s="164"/>
      <c r="N46" s="166"/>
      <c r="O46" s="108"/>
      <c r="P46" s="168"/>
    </row>
    <row r="47" spans="1:16" ht="64.5" customHeight="1" x14ac:dyDescent="0.25">
      <c r="A47" s="162"/>
      <c r="B47" s="114"/>
      <c r="C47" s="107"/>
      <c r="D47" s="139"/>
      <c r="E47" s="31" t="s">
        <v>275</v>
      </c>
      <c r="F47" s="22" t="s">
        <v>19</v>
      </c>
      <c r="G47" s="31" t="s">
        <v>278</v>
      </c>
      <c r="H47" s="49">
        <f>J47+L47+N47+P47</f>
        <v>4300</v>
      </c>
      <c r="I47" s="31" t="s">
        <v>277</v>
      </c>
      <c r="J47" s="42">
        <f>700000000/1000000</f>
        <v>700</v>
      </c>
      <c r="K47" s="31" t="s">
        <v>277</v>
      </c>
      <c r="L47" s="42">
        <f>1200000000/1000000</f>
        <v>1200</v>
      </c>
      <c r="M47" s="31" t="s">
        <v>277</v>
      </c>
      <c r="N47" s="42">
        <f>1200000000/1000000</f>
        <v>1200</v>
      </c>
      <c r="O47" s="31" t="s">
        <v>278</v>
      </c>
      <c r="P47" s="45">
        <f>1200000000/1000000</f>
        <v>1200</v>
      </c>
    </row>
    <row r="48" spans="1:16" ht="64.5" customHeight="1" x14ac:dyDescent="0.25">
      <c r="A48" s="162"/>
      <c r="B48" s="114"/>
      <c r="C48" s="107"/>
      <c r="D48" s="140"/>
      <c r="E48" s="31" t="s">
        <v>276</v>
      </c>
      <c r="F48" s="22" t="s">
        <v>19</v>
      </c>
      <c r="G48" s="31" t="s">
        <v>281</v>
      </c>
      <c r="H48" s="49">
        <f>J48+L48+N48+P48</f>
        <v>18653</v>
      </c>
      <c r="I48" s="31" t="s">
        <v>279</v>
      </c>
      <c r="J48" s="42">
        <f>5103000000/1000000</f>
        <v>5103</v>
      </c>
      <c r="K48" s="31" t="s">
        <v>279</v>
      </c>
      <c r="L48" s="42">
        <f>4300000000/1000000</f>
        <v>4300</v>
      </c>
      <c r="M48" s="31" t="s">
        <v>279</v>
      </c>
      <c r="N48" s="42">
        <f>4500000000/1000000</f>
        <v>4500</v>
      </c>
      <c r="O48" s="31" t="s">
        <v>280</v>
      </c>
      <c r="P48" s="45">
        <f>4750000000/1000000</f>
        <v>4750</v>
      </c>
    </row>
    <row r="49" spans="1:17" ht="90" customHeight="1" x14ac:dyDescent="0.25">
      <c r="A49" s="162"/>
      <c r="B49" s="114"/>
      <c r="C49" s="107"/>
      <c r="D49" s="144" t="s">
        <v>93</v>
      </c>
      <c r="E49" s="99" t="s">
        <v>231</v>
      </c>
      <c r="F49" s="50" t="s">
        <v>20</v>
      </c>
      <c r="G49" s="51" t="s">
        <v>41</v>
      </c>
      <c r="H49" s="52">
        <f t="shared" ref="H49:H55" si="1">J49+L49+N49+P49</f>
        <v>1297.509</v>
      </c>
      <c r="I49" s="53" t="s">
        <v>42</v>
      </c>
      <c r="J49" s="54">
        <f>697509000/1000000</f>
        <v>697.50900000000001</v>
      </c>
      <c r="K49" s="53" t="s">
        <v>43</v>
      </c>
      <c r="L49" s="54">
        <f>200000000/1000000</f>
        <v>200</v>
      </c>
      <c r="M49" s="53" t="s">
        <v>43</v>
      </c>
      <c r="N49" s="54">
        <f>200000000/1000000</f>
        <v>200</v>
      </c>
      <c r="O49" s="53" t="s">
        <v>43</v>
      </c>
      <c r="P49" s="55">
        <f>200000000/1000000</f>
        <v>200</v>
      </c>
    </row>
    <row r="50" spans="1:17" ht="114.75" customHeight="1" x14ac:dyDescent="0.25">
      <c r="A50" s="162"/>
      <c r="B50" s="114"/>
      <c r="C50" s="107"/>
      <c r="D50" s="160"/>
      <c r="E50" s="100"/>
      <c r="F50" s="56" t="s">
        <v>20</v>
      </c>
      <c r="G50" s="57" t="s">
        <v>44</v>
      </c>
      <c r="H50" s="27">
        <f t="shared" si="1"/>
        <v>10076.196438539602</v>
      </c>
      <c r="I50" s="57" t="s">
        <v>45</v>
      </c>
      <c r="J50" s="47">
        <f>560727843.333333/1000000</f>
        <v>560.727843333333</v>
      </c>
      <c r="K50" s="57" t="s">
        <v>46</v>
      </c>
      <c r="L50" s="58">
        <f>3058515509.09091/1000000</f>
        <v>3058.5155090909097</v>
      </c>
      <c r="M50" s="57" t="s">
        <v>46</v>
      </c>
      <c r="N50" s="58">
        <f>3170457176.72364/1000000</f>
        <v>3170.4571767236398</v>
      </c>
      <c r="O50" s="57" t="s">
        <v>47</v>
      </c>
      <c r="P50" s="59">
        <f>3286495909.39172/1000000</f>
        <v>3286.49590939172</v>
      </c>
    </row>
    <row r="51" spans="1:17" ht="132.75" customHeight="1" x14ac:dyDescent="0.25">
      <c r="A51" s="162"/>
      <c r="B51" s="114"/>
      <c r="C51" s="107"/>
      <c r="D51" s="129"/>
      <c r="E51" s="100"/>
      <c r="F51" s="56" t="s">
        <v>20</v>
      </c>
      <c r="G51" s="60" t="s">
        <v>48</v>
      </c>
      <c r="H51" s="27">
        <f t="shared" si="1"/>
        <v>3750.0060390000003</v>
      </c>
      <c r="I51" s="61"/>
      <c r="J51" s="62">
        <v>0</v>
      </c>
      <c r="K51" s="63" t="s">
        <v>49</v>
      </c>
      <c r="L51" s="64">
        <f>750000000/1000000</f>
        <v>750</v>
      </c>
      <c r="M51" s="63" t="s">
        <v>50</v>
      </c>
      <c r="N51" s="58">
        <f>1500000549/1000000</f>
        <v>1500.0005490000001</v>
      </c>
      <c r="O51" s="63" t="s">
        <v>50</v>
      </c>
      <c r="P51" s="48">
        <f>1500005490/1000000</f>
        <v>1500.00549</v>
      </c>
    </row>
    <row r="52" spans="1:17" ht="90" customHeight="1" x14ac:dyDescent="0.25">
      <c r="A52" s="162"/>
      <c r="B52" s="114"/>
      <c r="C52" s="107"/>
      <c r="D52" s="129"/>
      <c r="E52" s="100"/>
      <c r="F52" s="56" t="s">
        <v>20</v>
      </c>
      <c r="G52" s="60" t="s">
        <v>51</v>
      </c>
      <c r="H52" s="27">
        <f t="shared" si="1"/>
        <v>2000</v>
      </c>
      <c r="I52" s="63" t="s">
        <v>52</v>
      </c>
      <c r="J52" s="47">
        <f>200000000/1000000</f>
        <v>200</v>
      </c>
      <c r="K52" s="63" t="s">
        <v>53</v>
      </c>
      <c r="L52" s="47">
        <f>500000000/1000000</f>
        <v>500</v>
      </c>
      <c r="M52" s="63" t="s">
        <v>53</v>
      </c>
      <c r="N52" s="47">
        <f>600000000/1000000</f>
        <v>600</v>
      </c>
      <c r="O52" s="63" t="s">
        <v>54</v>
      </c>
      <c r="P52" s="65">
        <f>700000000/1000000</f>
        <v>700</v>
      </c>
    </row>
    <row r="53" spans="1:17" ht="90" customHeight="1" x14ac:dyDescent="0.25">
      <c r="A53" s="162"/>
      <c r="B53" s="114"/>
      <c r="C53" s="107"/>
      <c r="D53" s="140"/>
      <c r="E53" s="101"/>
      <c r="F53" s="22" t="s">
        <v>18</v>
      </c>
      <c r="G53" s="31" t="s">
        <v>300</v>
      </c>
      <c r="H53" s="27">
        <f>J53+L53+N53+P53</f>
        <v>226481.87381200001</v>
      </c>
      <c r="I53" s="66">
        <v>1</v>
      </c>
      <c r="J53" s="27">
        <v>56620.468453000001</v>
      </c>
      <c r="K53" s="66">
        <v>1</v>
      </c>
      <c r="L53" s="27">
        <v>56620.468453000001</v>
      </c>
      <c r="M53" s="66">
        <v>1</v>
      </c>
      <c r="N53" s="27">
        <v>56620.468453000001</v>
      </c>
      <c r="O53" s="67">
        <v>1</v>
      </c>
      <c r="P53" s="28">
        <v>56620.468453000001</v>
      </c>
      <c r="Q53" s="9"/>
    </row>
    <row r="54" spans="1:17" ht="114.75" customHeight="1" x14ac:dyDescent="0.25">
      <c r="A54" s="162"/>
      <c r="B54" s="114"/>
      <c r="C54" s="107"/>
      <c r="D54" s="110"/>
      <c r="E54" s="144" t="s">
        <v>6</v>
      </c>
      <c r="F54" s="22" t="s">
        <v>19</v>
      </c>
      <c r="G54" s="31" t="s">
        <v>55</v>
      </c>
      <c r="H54" s="27">
        <f t="shared" si="1"/>
        <v>948000</v>
      </c>
      <c r="I54" s="62" t="s">
        <v>56</v>
      </c>
      <c r="J54" s="47">
        <v>243000</v>
      </c>
      <c r="K54" s="62" t="s">
        <v>57</v>
      </c>
      <c r="L54" s="47">
        <f>250000000/1000</f>
        <v>250000</v>
      </c>
      <c r="M54" s="62" t="s">
        <v>58</v>
      </c>
      <c r="N54" s="47">
        <f>250000000/1000</f>
        <v>250000</v>
      </c>
      <c r="O54" s="62" t="s">
        <v>59</v>
      </c>
      <c r="P54" s="68">
        <v>205000</v>
      </c>
    </row>
    <row r="55" spans="1:17" ht="132.75" customHeight="1" x14ac:dyDescent="0.25">
      <c r="A55" s="162"/>
      <c r="B55" s="114"/>
      <c r="C55" s="107"/>
      <c r="D55" s="110"/>
      <c r="E55" s="145"/>
      <c r="F55" s="22" t="s">
        <v>19</v>
      </c>
      <c r="G55" s="31" t="s">
        <v>60</v>
      </c>
      <c r="H55" s="27">
        <f t="shared" si="1"/>
        <v>4000</v>
      </c>
      <c r="I55" s="60" t="s">
        <v>61</v>
      </c>
      <c r="J55" s="47">
        <f>1000000000/1000000</f>
        <v>1000</v>
      </c>
      <c r="K55" s="60" t="s">
        <v>62</v>
      </c>
      <c r="L55" s="47">
        <f>1000000000/1000000</f>
        <v>1000</v>
      </c>
      <c r="M55" s="60" t="s">
        <v>63</v>
      </c>
      <c r="N55" s="47">
        <f>1000000000/1000000</f>
        <v>1000</v>
      </c>
      <c r="O55" s="60" t="s">
        <v>64</v>
      </c>
      <c r="P55" s="48">
        <f>1000000000/1000000</f>
        <v>1000</v>
      </c>
    </row>
    <row r="56" spans="1:17" ht="84.75" customHeight="1" x14ac:dyDescent="0.25">
      <c r="A56" s="162"/>
      <c r="B56" s="114"/>
      <c r="C56" s="107"/>
      <c r="D56" s="128" t="s">
        <v>161</v>
      </c>
      <c r="E56" s="136" t="s">
        <v>232</v>
      </c>
      <c r="F56" s="141" t="s">
        <v>164</v>
      </c>
      <c r="G56" s="69" t="s">
        <v>121</v>
      </c>
      <c r="H56" s="27"/>
      <c r="I56" s="69" t="s">
        <v>120</v>
      </c>
      <c r="J56" s="27"/>
      <c r="K56" s="69" t="s">
        <v>119</v>
      </c>
      <c r="L56" s="27"/>
      <c r="M56" s="69"/>
      <c r="N56" s="27"/>
      <c r="O56" s="70"/>
      <c r="P56" s="28"/>
    </row>
    <row r="57" spans="1:17" ht="54" x14ac:dyDescent="0.25">
      <c r="A57" s="162"/>
      <c r="B57" s="114"/>
      <c r="C57" s="107"/>
      <c r="D57" s="129"/>
      <c r="E57" s="137"/>
      <c r="F57" s="116"/>
      <c r="G57" s="69" t="s">
        <v>118</v>
      </c>
      <c r="H57" s="27"/>
      <c r="I57" s="69" t="s">
        <v>118</v>
      </c>
      <c r="J57" s="27"/>
      <c r="K57" s="69" t="s">
        <v>118</v>
      </c>
      <c r="L57" s="27"/>
      <c r="M57" s="69" t="s">
        <v>118</v>
      </c>
      <c r="N57" s="27"/>
      <c r="O57" s="69" t="s">
        <v>118</v>
      </c>
      <c r="P57" s="28"/>
    </row>
    <row r="58" spans="1:17" ht="108" x14ac:dyDescent="0.25">
      <c r="A58" s="162"/>
      <c r="B58" s="114"/>
      <c r="C58" s="107"/>
      <c r="D58" s="129"/>
      <c r="E58" s="137"/>
      <c r="F58" s="116"/>
      <c r="G58" s="69" t="s">
        <v>117</v>
      </c>
      <c r="H58" s="27"/>
      <c r="I58" s="69" t="s">
        <v>116</v>
      </c>
      <c r="J58" s="27"/>
      <c r="K58" s="69" t="s">
        <v>115</v>
      </c>
      <c r="L58" s="27"/>
      <c r="M58" s="69" t="s">
        <v>114</v>
      </c>
      <c r="N58" s="27"/>
      <c r="O58" s="69" t="s">
        <v>113</v>
      </c>
      <c r="P58" s="28"/>
    </row>
    <row r="59" spans="1:17" ht="54.75" customHeight="1" x14ac:dyDescent="0.25">
      <c r="A59" s="162"/>
      <c r="B59" s="114"/>
      <c r="C59" s="107"/>
      <c r="D59" s="129"/>
      <c r="E59" s="137"/>
      <c r="F59" s="116"/>
      <c r="G59" s="69" t="s">
        <v>112</v>
      </c>
      <c r="H59" s="27"/>
      <c r="I59" s="71">
        <v>1</v>
      </c>
      <c r="J59" s="27"/>
      <c r="K59" s="71">
        <v>1</v>
      </c>
      <c r="L59" s="27"/>
      <c r="M59" s="71">
        <v>1</v>
      </c>
      <c r="N59" s="27"/>
      <c r="O59" s="71">
        <v>1</v>
      </c>
      <c r="P59" s="28"/>
    </row>
    <row r="60" spans="1:17" ht="288" x14ac:dyDescent="0.25">
      <c r="A60" s="162"/>
      <c r="B60" s="114"/>
      <c r="C60" s="107"/>
      <c r="D60" s="129"/>
      <c r="E60" s="137"/>
      <c r="F60" s="116"/>
      <c r="G60" s="44" t="s">
        <v>159</v>
      </c>
      <c r="H60" s="44"/>
      <c r="I60" s="44" t="s">
        <v>158</v>
      </c>
      <c r="J60" s="44"/>
      <c r="K60" s="44" t="s">
        <v>158</v>
      </c>
      <c r="L60" s="44"/>
      <c r="M60" s="44" t="s">
        <v>158</v>
      </c>
      <c r="N60" s="44"/>
      <c r="O60" s="44" t="s">
        <v>158</v>
      </c>
      <c r="P60" s="28"/>
    </row>
    <row r="61" spans="1:17" s="8" customFormat="1" ht="54" x14ac:dyDescent="0.25">
      <c r="A61" s="162"/>
      <c r="B61" s="114"/>
      <c r="C61" s="107"/>
      <c r="D61" s="158"/>
      <c r="E61" s="137"/>
      <c r="F61" s="116"/>
      <c r="G61" s="69" t="s">
        <v>157</v>
      </c>
      <c r="H61" s="44"/>
      <c r="I61" s="41">
        <v>232</v>
      </c>
      <c r="J61" s="44"/>
      <c r="K61" s="41">
        <v>243</v>
      </c>
      <c r="L61" s="44"/>
      <c r="M61" s="41">
        <v>256</v>
      </c>
      <c r="N61" s="44"/>
      <c r="O61" s="41">
        <f>INT(+[1]autoridades!$G$17*100%)</f>
        <v>269</v>
      </c>
      <c r="P61" s="72"/>
    </row>
    <row r="62" spans="1:17" s="8" customFormat="1" ht="52.5" customHeight="1" x14ac:dyDescent="0.25">
      <c r="A62" s="162"/>
      <c r="B62" s="114"/>
      <c r="C62" s="107"/>
      <c r="D62" s="158"/>
      <c r="E62" s="137"/>
      <c r="F62" s="116"/>
      <c r="G62" s="69" t="s">
        <v>156</v>
      </c>
      <c r="H62" s="44"/>
      <c r="I62" s="41">
        <v>5679</v>
      </c>
      <c r="J62" s="44"/>
      <c r="K62" s="41">
        <v>6247</v>
      </c>
      <c r="L62" s="44"/>
      <c r="M62" s="41">
        <v>6872</v>
      </c>
      <c r="N62" s="44"/>
      <c r="O62" s="41">
        <f>7560*100%</f>
        <v>7560</v>
      </c>
      <c r="P62" s="72"/>
    </row>
    <row r="63" spans="1:17" s="8" customFormat="1" ht="87" customHeight="1" x14ac:dyDescent="0.25">
      <c r="A63" s="162"/>
      <c r="B63" s="114"/>
      <c r="C63" s="107"/>
      <c r="D63" s="158"/>
      <c r="E63" s="137"/>
      <c r="F63" s="116"/>
      <c r="G63" s="69" t="s">
        <v>155</v>
      </c>
      <c r="H63" s="44"/>
      <c r="I63" s="41">
        <v>336</v>
      </c>
      <c r="J63" s="44"/>
      <c r="K63" s="41">
        <v>336</v>
      </c>
      <c r="L63" s="44"/>
      <c r="M63" s="41">
        <v>336</v>
      </c>
      <c r="N63" s="44"/>
      <c r="O63" s="41">
        <v>336</v>
      </c>
      <c r="P63" s="72"/>
    </row>
    <row r="64" spans="1:17" s="8" customFormat="1" ht="84.75" customHeight="1" x14ac:dyDescent="0.25">
      <c r="A64" s="162"/>
      <c r="B64" s="114"/>
      <c r="C64" s="107"/>
      <c r="D64" s="158"/>
      <c r="E64" s="137"/>
      <c r="F64" s="116"/>
      <c r="G64" s="69" t="s">
        <v>154</v>
      </c>
      <c r="H64" s="44"/>
      <c r="I64" s="41">
        <f>12*7</f>
        <v>84</v>
      </c>
      <c r="J64" s="44"/>
      <c r="K64" s="41">
        <f>12*7</f>
        <v>84</v>
      </c>
      <c r="L64" s="44"/>
      <c r="M64" s="41">
        <f>12*7</f>
        <v>84</v>
      </c>
      <c r="N64" s="44"/>
      <c r="O64" s="41">
        <f>12*7</f>
        <v>84</v>
      </c>
      <c r="P64" s="72"/>
    </row>
    <row r="65" spans="1:16" s="8" customFormat="1" ht="127.5" customHeight="1" x14ac:dyDescent="0.25">
      <c r="A65" s="162"/>
      <c r="B65" s="114"/>
      <c r="C65" s="107"/>
      <c r="D65" s="158"/>
      <c r="E65" s="137"/>
      <c r="F65" s="116"/>
      <c r="G65" s="132" t="s">
        <v>153</v>
      </c>
      <c r="H65" s="136"/>
      <c r="I65" s="69" t="s">
        <v>152</v>
      </c>
      <c r="J65" s="44"/>
      <c r="K65" s="41">
        <v>22</v>
      </c>
      <c r="L65" s="44"/>
      <c r="M65" s="41">
        <v>22</v>
      </c>
      <c r="N65" s="44"/>
      <c r="O65" s="41">
        <v>22</v>
      </c>
      <c r="P65" s="72"/>
    </row>
    <row r="66" spans="1:16" s="8" customFormat="1" ht="162" x14ac:dyDescent="0.25">
      <c r="A66" s="162"/>
      <c r="B66" s="114"/>
      <c r="C66" s="107"/>
      <c r="D66" s="158"/>
      <c r="E66" s="137"/>
      <c r="F66" s="116"/>
      <c r="G66" s="132"/>
      <c r="H66" s="137"/>
      <c r="I66" s="69" t="s">
        <v>151</v>
      </c>
      <c r="J66" s="44"/>
      <c r="K66" s="69" t="s">
        <v>150</v>
      </c>
      <c r="L66" s="44"/>
      <c r="M66" s="69" t="s">
        <v>149</v>
      </c>
      <c r="N66" s="44"/>
      <c r="O66" s="69" t="s">
        <v>148</v>
      </c>
      <c r="P66" s="72"/>
    </row>
    <row r="67" spans="1:16" s="8" customFormat="1" ht="252" x14ac:dyDescent="0.25">
      <c r="A67" s="162"/>
      <c r="B67" s="114"/>
      <c r="C67" s="107"/>
      <c r="D67" s="158"/>
      <c r="E67" s="137"/>
      <c r="F67" s="116"/>
      <c r="G67" s="132"/>
      <c r="H67" s="138"/>
      <c r="I67" s="69" t="s">
        <v>147</v>
      </c>
      <c r="J67" s="44"/>
      <c r="K67" s="69" t="s">
        <v>146</v>
      </c>
      <c r="L67" s="44"/>
      <c r="M67" s="69" t="s">
        <v>145</v>
      </c>
      <c r="N67" s="44"/>
      <c r="O67" s="69" t="s">
        <v>144</v>
      </c>
      <c r="P67" s="72"/>
    </row>
    <row r="68" spans="1:16" s="8" customFormat="1" ht="127.5" customHeight="1" x14ac:dyDescent="0.25">
      <c r="A68" s="162"/>
      <c r="B68" s="114"/>
      <c r="C68" s="107"/>
      <c r="D68" s="158"/>
      <c r="E68" s="137"/>
      <c r="F68" s="116"/>
      <c r="G68" s="132" t="s">
        <v>143</v>
      </c>
      <c r="H68" s="44"/>
      <c r="I68" s="69" t="s">
        <v>142</v>
      </c>
      <c r="J68" s="44"/>
      <c r="K68" s="41">
        <v>4</v>
      </c>
      <c r="L68" s="44"/>
      <c r="M68" s="41">
        <v>4</v>
      </c>
      <c r="N68" s="44"/>
      <c r="O68" s="41">
        <v>4</v>
      </c>
      <c r="P68" s="72"/>
    </row>
    <row r="69" spans="1:16" s="8" customFormat="1" ht="180" x14ac:dyDescent="0.25">
      <c r="A69" s="162"/>
      <c r="B69" s="114"/>
      <c r="C69" s="107"/>
      <c r="D69" s="158"/>
      <c r="E69" s="137"/>
      <c r="F69" s="116"/>
      <c r="G69" s="132"/>
      <c r="H69" s="44"/>
      <c r="I69" s="69" t="s">
        <v>141</v>
      </c>
      <c r="J69" s="44"/>
      <c r="K69" s="69" t="s">
        <v>140</v>
      </c>
      <c r="L69" s="44"/>
      <c r="M69" s="69" t="s">
        <v>139</v>
      </c>
      <c r="N69" s="44"/>
      <c r="O69" s="69" t="s">
        <v>138</v>
      </c>
      <c r="P69" s="72"/>
    </row>
    <row r="70" spans="1:16" s="8" customFormat="1" ht="270" x14ac:dyDescent="0.25">
      <c r="A70" s="162"/>
      <c r="B70" s="114"/>
      <c r="C70" s="107"/>
      <c r="D70" s="158"/>
      <c r="E70" s="137"/>
      <c r="F70" s="116"/>
      <c r="G70" s="132"/>
      <c r="H70" s="44"/>
      <c r="I70" s="69" t="s">
        <v>137</v>
      </c>
      <c r="J70" s="44"/>
      <c r="K70" s="69" t="s">
        <v>136</v>
      </c>
      <c r="L70" s="44"/>
      <c r="M70" s="69" t="s">
        <v>135</v>
      </c>
      <c r="N70" s="44"/>
      <c r="O70" s="69" t="s">
        <v>134</v>
      </c>
      <c r="P70" s="72"/>
    </row>
    <row r="71" spans="1:16" s="8" customFormat="1" ht="72" customHeight="1" x14ac:dyDescent="0.25">
      <c r="A71" s="162"/>
      <c r="B71" s="114"/>
      <c r="C71" s="107"/>
      <c r="D71" s="158"/>
      <c r="E71" s="137"/>
      <c r="F71" s="116"/>
      <c r="G71" s="69" t="s">
        <v>133</v>
      </c>
      <c r="H71" s="44"/>
      <c r="I71" s="73" t="s">
        <v>132</v>
      </c>
      <c r="J71" s="44"/>
      <c r="K71" s="71">
        <v>1</v>
      </c>
      <c r="L71" s="44"/>
      <c r="M71" s="71">
        <v>1</v>
      </c>
      <c r="N71" s="44"/>
      <c r="O71" s="71">
        <v>1</v>
      </c>
      <c r="P71" s="72"/>
    </row>
    <row r="72" spans="1:16" s="8" customFormat="1" ht="69" customHeight="1" x14ac:dyDescent="0.25">
      <c r="A72" s="162"/>
      <c r="B72" s="114"/>
      <c r="C72" s="107"/>
      <c r="D72" s="158"/>
      <c r="E72" s="137"/>
      <c r="F72" s="116"/>
      <c r="G72" s="132" t="s">
        <v>131</v>
      </c>
      <c r="H72" s="44"/>
      <c r="I72" s="69" t="s">
        <v>130</v>
      </c>
      <c r="J72" s="44"/>
      <c r="K72" s="41" t="s">
        <v>129</v>
      </c>
      <c r="L72" s="44"/>
      <c r="M72" s="41" t="s">
        <v>129</v>
      </c>
      <c r="N72" s="44"/>
      <c r="O72" s="41" t="s">
        <v>129</v>
      </c>
      <c r="P72" s="72"/>
    </row>
    <row r="73" spans="1:16" s="8" customFormat="1" ht="90" x14ac:dyDescent="0.25">
      <c r="A73" s="162"/>
      <c r="B73" s="114"/>
      <c r="C73" s="107"/>
      <c r="D73" s="158"/>
      <c r="E73" s="137"/>
      <c r="F73" s="116"/>
      <c r="G73" s="132"/>
      <c r="H73" s="44"/>
      <c r="I73" s="69" t="s">
        <v>128</v>
      </c>
      <c r="J73" s="44"/>
      <c r="K73" s="69" t="s">
        <v>128</v>
      </c>
      <c r="L73" s="44"/>
      <c r="M73" s="69" t="s">
        <v>128</v>
      </c>
      <c r="N73" s="44"/>
      <c r="O73" s="69" t="s">
        <v>128</v>
      </c>
      <c r="P73" s="72"/>
    </row>
    <row r="74" spans="1:16" s="8" customFormat="1" ht="90" x14ac:dyDescent="0.25">
      <c r="A74" s="162"/>
      <c r="B74" s="114"/>
      <c r="C74" s="107"/>
      <c r="D74" s="158"/>
      <c r="E74" s="137"/>
      <c r="F74" s="116"/>
      <c r="G74" s="132"/>
      <c r="H74" s="44"/>
      <c r="I74" s="69" t="s">
        <v>122</v>
      </c>
      <c r="J74" s="44"/>
      <c r="K74" s="69" t="s">
        <v>122</v>
      </c>
      <c r="L74" s="44"/>
      <c r="M74" s="69" t="s">
        <v>122</v>
      </c>
      <c r="N74" s="44"/>
      <c r="O74" s="69" t="s">
        <v>122</v>
      </c>
      <c r="P74" s="72"/>
    </row>
    <row r="75" spans="1:16" s="8" customFormat="1" ht="108" x14ac:dyDescent="0.25">
      <c r="A75" s="162"/>
      <c r="B75" s="114"/>
      <c r="C75" s="107"/>
      <c r="D75" s="158"/>
      <c r="E75" s="137"/>
      <c r="F75" s="116"/>
      <c r="G75" s="132" t="s">
        <v>127</v>
      </c>
      <c r="H75" s="44"/>
      <c r="I75" s="69" t="s">
        <v>126</v>
      </c>
      <c r="J75" s="44"/>
      <c r="K75" s="69" t="s">
        <v>126</v>
      </c>
      <c r="L75" s="44"/>
      <c r="M75" s="69" t="s">
        <v>126</v>
      </c>
      <c r="N75" s="44"/>
      <c r="O75" s="69" t="s">
        <v>126</v>
      </c>
      <c r="P75" s="72"/>
    </row>
    <row r="76" spans="1:16" s="8" customFormat="1" ht="108" x14ac:dyDescent="0.25">
      <c r="A76" s="162"/>
      <c r="B76" s="114"/>
      <c r="C76" s="107"/>
      <c r="D76" s="158"/>
      <c r="E76" s="137"/>
      <c r="F76" s="116"/>
      <c r="G76" s="132"/>
      <c r="H76" s="44"/>
      <c r="I76" s="69" t="s">
        <v>125</v>
      </c>
      <c r="J76" s="44"/>
      <c r="K76" s="69" t="s">
        <v>124</v>
      </c>
      <c r="L76" s="44"/>
      <c r="M76" s="69" t="s">
        <v>123</v>
      </c>
      <c r="N76" s="44"/>
      <c r="O76" s="69" t="s">
        <v>123</v>
      </c>
      <c r="P76" s="72"/>
    </row>
    <row r="77" spans="1:16" s="8" customFormat="1" ht="90" x14ac:dyDescent="0.25">
      <c r="A77" s="162"/>
      <c r="B77" s="114"/>
      <c r="C77" s="107"/>
      <c r="D77" s="159"/>
      <c r="E77" s="137"/>
      <c r="F77" s="116"/>
      <c r="G77" s="132"/>
      <c r="H77" s="44"/>
      <c r="I77" s="69" t="s">
        <v>122</v>
      </c>
      <c r="J77" s="44"/>
      <c r="K77" s="69" t="s">
        <v>122</v>
      </c>
      <c r="L77" s="44"/>
      <c r="M77" s="69" t="s">
        <v>122</v>
      </c>
      <c r="N77" s="44"/>
      <c r="O77" s="69" t="s">
        <v>122</v>
      </c>
      <c r="P77" s="72"/>
    </row>
    <row r="78" spans="1:16" ht="56.25" customHeight="1" x14ac:dyDescent="0.25">
      <c r="A78" s="162"/>
      <c r="B78" s="114"/>
      <c r="C78" s="107"/>
      <c r="D78" s="70" t="s">
        <v>162</v>
      </c>
      <c r="E78" s="137"/>
      <c r="F78" s="142"/>
      <c r="G78" s="69" t="s">
        <v>111</v>
      </c>
      <c r="H78" s="27"/>
      <c r="I78" s="71">
        <v>1</v>
      </c>
      <c r="J78" s="27"/>
      <c r="K78" s="71">
        <v>1</v>
      </c>
      <c r="L78" s="27"/>
      <c r="M78" s="71">
        <v>1</v>
      </c>
      <c r="N78" s="27"/>
      <c r="O78" s="71">
        <v>1</v>
      </c>
      <c r="P78" s="28"/>
    </row>
    <row r="79" spans="1:16" ht="72.75" customHeight="1" x14ac:dyDescent="0.25">
      <c r="A79" s="162"/>
      <c r="B79" s="114"/>
      <c r="C79" s="107"/>
      <c r="D79" s="70" t="s">
        <v>7</v>
      </c>
      <c r="E79" s="137"/>
      <c r="F79" s="142"/>
      <c r="G79" s="69" t="s">
        <v>110</v>
      </c>
      <c r="H79" s="27"/>
      <c r="I79" s="69" t="s">
        <v>109</v>
      </c>
      <c r="J79" s="27"/>
      <c r="K79" s="69" t="s">
        <v>108</v>
      </c>
      <c r="L79" s="27"/>
      <c r="M79" s="69" t="s">
        <v>107</v>
      </c>
      <c r="N79" s="27"/>
      <c r="O79" s="69" t="s">
        <v>107</v>
      </c>
      <c r="P79" s="28"/>
    </row>
    <row r="80" spans="1:16" ht="41.25" customHeight="1" x14ac:dyDescent="0.25">
      <c r="A80" s="162"/>
      <c r="B80" s="114"/>
      <c r="C80" s="107"/>
      <c r="D80" s="44" t="s">
        <v>8</v>
      </c>
      <c r="E80" s="137"/>
      <c r="F80" s="142"/>
      <c r="G80" s="73" t="s">
        <v>106</v>
      </c>
      <c r="H80" s="27"/>
      <c r="I80" s="74">
        <v>0.8</v>
      </c>
      <c r="J80" s="27"/>
      <c r="K80" s="74">
        <v>0.85</v>
      </c>
      <c r="L80" s="27"/>
      <c r="M80" s="74">
        <v>0.95</v>
      </c>
      <c r="N80" s="27"/>
      <c r="O80" s="74">
        <v>1</v>
      </c>
      <c r="P80" s="28"/>
    </row>
    <row r="81" spans="1:16" ht="30" customHeight="1" x14ac:dyDescent="0.25">
      <c r="A81" s="162"/>
      <c r="B81" s="114"/>
      <c r="C81" s="107"/>
      <c r="D81" s="44" t="s">
        <v>9</v>
      </c>
      <c r="E81" s="137"/>
      <c r="F81" s="142"/>
      <c r="G81" s="70" t="s">
        <v>105</v>
      </c>
      <c r="H81" s="27"/>
      <c r="I81" s="22" t="s">
        <v>105</v>
      </c>
      <c r="J81" s="27"/>
      <c r="K81" s="22" t="s">
        <v>105</v>
      </c>
      <c r="L81" s="27"/>
      <c r="M81" s="22" t="s">
        <v>105</v>
      </c>
      <c r="N81" s="27"/>
      <c r="O81" s="22" t="s">
        <v>105</v>
      </c>
      <c r="P81" s="28"/>
    </row>
    <row r="82" spans="1:16" ht="43.5" customHeight="1" thickBot="1" x14ac:dyDescent="0.3">
      <c r="A82" s="162"/>
      <c r="B82" s="115"/>
      <c r="C82" s="112"/>
      <c r="D82" s="75" t="s">
        <v>10</v>
      </c>
      <c r="E82" s="146"/>
      <c r="F82" s="143"/>
      <c r="G82" s="76" t="s">
        <v>104</v>
      </c>
      <c r="H82" s="77"/>
      <c r="I82" s="78">
        <v>0.5</v>
      </c>
      <c r="J82" s="77"/>
      <c r="K82" s="79">
        <v>0.7</v>
      </c>
      <c r="L82" s="77"/>
      <c r="M82" s="79">
        <v>0.9</v>
      </c>
      <c r="N82" s="77"/>
      <c r="O82" s="79">
        <v>1</v>
      </c>
      <c r="P82" s="80"/>
    </row>
    <row r="83" spans="1:16" ht="134.25" customHeight="1" x14ac:dyDescent="0.25">
      <c r="A83" s="162"/>
      <c r="B83" s="96" t="s">
        <v>298</v>
      </c>
      <c r="C83" s="169" t="s">
        <v>297</v>
      </c>
      <c r="D83" s="170"/>
      <c r="E83" s="109" t="s">
        <v>103</v>
      </c>
      <c r="F83" s="81" t="s">
        <v>164</v>
      </c>
      <c r="G83" s="82" t="s">
        <v>233</v>
      </c>
      <c r="H83" s="83">
        <v>0</v>
      </c>
      <c r="I83" s="84">
        <v>1</v>
      </c>
      <c r="J83" s="83"/>
      <c r="K83" s="84">
        <v>1</v>
      </c>
      <c r="L83" s="83"/>
      <c r="M83" s="84">
        <v>1</v>
      </c>
      <c r="N83" s="83"/>
      <c r="O83" s="84">
        <v>1</v>
      </c>
      <c r="P83" s="85"/>
    </row>
    <row r="84" spans="1:16" ht="65.25" customHeight="1" x14ac:dyDescent="0.25">
      <c r="A84" s="162"/>
      <c r="B84" s="97"/>
      <c r="C84" s="152"/>
      <c r="D84" s="153"/>
      <c r="E84" s="110"/>
      <c r="F84" s="22" t="s">
        <v>164</v>
      </c>
      <c r="G84" s="73" t="s">
        <v>234</v>
      </c>
      <c r="H84" s="27"/>
      <c r="I84" s="73" t="s">
        <v>234</v>
      </c>
      <c r="J84" s="27"/>
      <c r="K84" s="73" t="s">
        <v>234</v>
      </c>
      <c r="L84" s="27"/>
      <c r="M84" s="73" t="s">
        <v>234</v>
      </c>
      <c r="N84" s="27"/>
      <c r="O84" s="73" t="s">
        <v>234</v>
      </c>
      <c r="P84" s="28"/>
    </row>
    <row r="85" spans="1:16" ht="74.25" customHeight="1" x14ac:dyDescent="0.25">
      <c r="A85" s="162"/>
      <c r="B85" s="97"/>
      <c r="C85" s="152"/>
      <c r="D85" s="153"/>
      <c r="E85" s="111"/>
      <c r="F85" s="22" t="s">
        <v>17</v>
      </c>
      <c r="G85" s="44" t="s">
        <v>166</v>
      </c>
      <c r="H85" s="27">
        <v>0</v>
      </c>
      <c r="I85" s="41">
        <v>1</v>
      </c>
      <c r="J85" s="27"/>
      <c r="K85" s="86">
        <v>1</v>
      </c>
      <c r="L85" s="27"/>
      <c r="M85" s="86">
        <v>1</v>
      </c>
      <c r="N85" s="27"/>
      <c r="O85" s="86">
        <v>1</v>
      </c>
      <c r="P85" s="28"/>
    </row>
    <row r="86" spans="1:16" ht="224.25" customHeight="1" x14ac:dyDescent="0.25">
      <c r="A86" s="162"/>
      <c r="B86" s="97"/>
      <c r="C86" s="152"/>
      <c r="D86" s="153"/>
      <c r="E86" s="111"/>
      <c r="F86" s="22" t="s">
        <v>17</v>
      </c>
      <c r="G86" s="31" t="s">
        <v>65</v>
      </c>
      <c r="H86" s="27"/>
      <c r="I86" s="44" t="s">
        <v>66</v>
      </c>
      <c r="J86" s="27"/>
      <c r="K86" s="44" t="s">
        <v>66</v>
      </c>
      <c r="L86" s="27"/>
      <c r="M86" s="44" t="s">
        <v>66</v>
      </c>
      <c r="N86" s="27"/>
      <c r="O86" s="44" t="s">
        <v>66</v>
      </c>
      <c r="P86" s="28"/>
    </row>
    <row r="87" spans="1:16" ht="194.25" customHeight="1" x14ac:dyDescent="0.25">
      <c r="A87" s="162"/>
      <c r="B87" s="97"/>
      <c r="C87" s="152"/>
      <c r="D87" s="153"/>
      <c r="E87" s="111"/>
      <c r="F87" s="22" t="s">
        <v>17</v>
      </c>
      <c r="G87" s="31" t="s">
        <v>67</v>
      </c>
      <c r="H87" s="27"/>
      <c r="I87" s="44" t="s">
        <v>66</v>
      </c>
      <c r="J87" s="27"/>
      <c r="K87" s="44" t="s">
        <v>66</v>
      </c>
      <c r="L87" s="27"/>
      <c r="M87" s="44" t="s">
        <v>66</v>
      </c>
      <c r="N87" s="27"/>
      <c r="O87" s="44" t="s">
        <v>66</v>
      </c>
      <c r="P87" s="28"/>
    </row>
    <row r="88" spans="1:16" ht="76.5" customHeight="1" x14ac:dyDescent="0.25">
      <c r="A88" s="162"/>
      <c r="B88" s="97"/>
      <c r="C88" s="152"/>
      <c r="D88" s="153"/>
      <c r="E88" s="31" t="s">
        <v>103</v>
      </c>
      <c r="F88" s="105" t="s">
        <v>207</v>
      </c>
      <c r="G88" s="31" t="s">
        <v>295</v>
      </c>
      <c r="H88" s="27"/>
      <c r="I88" s="44"/>
      <c r="J88" s="27"/>
      <c r="K88" s="86"/>
      <c r="L88" s="27"/>
      <c r="M88" s="86"/>
      <c r="N88" s="27"/>
      <c r="O88" s="86"/>
      <c r="P88" s="28"/>
    </row>
    <row r="89" spans="1:16" ht="212.25" customHeight="1" x14ac:dyDescent="0.25">
      <c r="A89" s="162"/>
      <c r="B89" s="97"/>
      <c r="C89" s="152"/>
      <c r="D89" s="153"/>
      <c r="E89" s="46" t="s">
        <v>65</v>
      </c>
      <c r="F89" s="106"/>
      <c r="G89" s="31" t="s">
        <v>236</v>
      </c>
      <c r="H89" s="27"/>
      <c r="I89" s="31" t="s">
        <v>236</v>
      </c>
      <c r="J89" s="27"/>
      <c r="K89" s="31" t="s">
        <v>236</v>
      </c>
      <c r="L89" s="27"/>
      <c r="M89" s="31" t="s">
        <v>236</v>
      </c>
      <c r="N89" s="27"/>
      <c r="O89" s="31" t="s">
        <v>236</v>
      </c>
      <c r="P89" s="28"/>
    </row>
    <row r="90" spans="1:16" ht="270" x14ac:dyDescent="0.25">
      <c r="A90" s="162"/>
      <c r="B90" s="97"/>
      <c r="C90" s="152"/>
      <c r="D90" s="153"/>
      <c r="E90" s="31" t="s">
        <v>235</v>
      </c>
      <c r="F90" s="106"/>
      <c r="G90" s="31" t="s">
        <v>237</v>
      </c>
      <c r="H90" s="27"/>
      <c r="I90" s="31" t="s">
        <v>237</v>
      </c>
      <c r="J90" s="27"/>
      <c r="K90" s="31" t="s">
        <v>237</v>
      </c>
      <c r="L90" s="27"/>
      <c r="M90" s="31" t="s">
        <v>237</v>
      </c>
      <c r="N90" s="27"/>
      <c r="O90" s="31" t="s">
        <v>237</v>
      </c>
      <c r="P90" s="28"/>
    </row>
    <row r="91" spans="1:16" ht="84" customHeight="1" x14ac:dyDescent="0.25">
      <c r="A91" s="162"/>
      <c r="B91" s="97"/>
      <c r="C91" s="152"/>
      <c r="D91" s="153"/>
      <c r="E91" s="31" t="s">
        <v>312</v>
      </c>
      <c r="F91" s="106" t="s">
        <v>255</v>
      </c>
      <c r="G91" s="66" t="s">
        <v>254</v>
      </c>
      <c r="H91" s="29"/>
      <c r="I91" s="66">
        <v>1</v>
      </c>
      <c r="J91" s="29"/>
      <c r="K91" s="66">
        <v>1</v>
      </c>
      <c r="L91" s="29"/>
      <c r="M91" s="66">
        <v>1</v>
      </c>
      <c r="N91" s="29"/>
      <c r="O91" s="66">
        <v>1</v>
      </c>
      <c r="P91" s="30"/>
    </row>
    <row r="92" spans="1:16" ht="90" x14ac:dyDescent="0.25">
      <c r="A92" s="162"/>
      <c r="B92" s="97"/>
      <c r="C92" s="152"/>
      <c r="D92" s="153"/>
      <c r="E92" s="31" t="s">
        <v>313</v>
      </c>
      <c r="F92" s="106"/>
      <c r="G92" s="66" t="s">
        <v>314</v>
      </c>
      <c r="H92" s="29"/>
      <c r="I92" s="66">
        <v>1</v>
      </c>
      <c r="J92" s="29"/>
      <c r="K92" s="66">
        <v>1</v>
      </c>
      <c r="L92" s="29"/>
      <c r="M92" s="66">
        <v>1</v>
      </c>
      <c r="N92" s="29"/>
      <c r="O92" s="66">
        <v>1</v>
      </c>
      <c r="P92" s="30"/>
    </row>
    <row r="93" spans="1:16" ht="114.75" customHeight="1" x14ac:dyDescent="0.25">
      <c r="A93" s="162"/>
      <c r="B93" s="97"/>
      <c r="C93" s="152"/>
      <c r="D93" s="153"/>
      <c r="E93" s="31" t="s">
        <v>315</v>
      </c>
      <c r="F93" s="106"/>
      <c r="G93" s="29">
        <f>12*4</f>
        <v>48</v>
      </c>
      <c r="H93" s="29"/>
      <c r="I93" s="29">
        <v>12</v>
      </c>
      <c r="J93" s="29"/>
      <c r="K93" s="29">
        <v>12</v>
      </c>
      <c r="L93" s="29"/>
      <c r="M93" s="29">
        <v>12</v>
      </c>
      <c r="N93" s="29"/>
      <c r="O93" s="29">
        <v>12</v>
      </c>
      <c r="P93" s="30"/>
    </row>
    <row r="94" spans="1:16" ht="54" x14ac:dyDescent="0.25">
      <c r="A94" s="162"/>
      <c r="B94" s="97"/>
      <c r="C94" s="152"/>
      <c r="D94" s="153"/>
      <c r="E94" s="107" t="s">
        <v>316</v>
      </c>
      <c r="F94" s="106" t="s">
        <v>19</v>
      </c>
      <c r="G94" s="128" t="s">
        <v>317</v>
      </c>
      <c r="H94" s="29"/>
      <c r="I94" s="41" t="s">
        <v>263</v>
      </c>
      <c r="J94" s="27"/>
      <c r="K94" s="29"/>
      <c r="L94" s="29"/>
      <c r="M94" s="29"/>
      <c r="N94" s="29"/>
      <c r="O94" s="29"/>
      <c r="P94" s="30"/>
    </row>
    <row r="95" spans="1:16" ht="36" x14ac:dyDescent="0.25">
      <c r="A95" s="162"/>
      <c r="B95" s="97"/>
      <c r="C95" s="152"/>
      <c r="D95" s="153"/>
      <c r="E95" s="108"/>
      <c r="F95" s="106"/>
      <c r="G95" s="129"/>
      <c r="H95" s="29"/>
      <c r="I95" s="41" t="s">
        <v>264</v>
      </c>
      <c r="J95" s="27">
        <v>1200</v>
      </c>
      <c r="K95" s="29"/>
      <c r="L95" s="29"/>
      <c r="M95" s="29"/>
      <c r="N95" s="29"/>
      <c r="O95" s="29"/>
      <c r="P95" s="30"/>
    </row>
    <row r="96" spans="1:16" ht="54" x14ac:dyDescent="0.25">
      <c r="A96" s="162"/>
      <c r="B96" s="97"/>
      <c r="C96" s="154"/>
      <c r="D96" s="155"/>
      <c r="E96" s="108"/>
      <c r="F96" s="106"/>
      <c r="G96" s="130"/>
      <c r="H96" s="29"/>
      <c r="I96" s="41" t="s">
        <v>265</v>
      </c>
      <c r="J96" s="27">
        <v>800</v>
      </c>
      <c r="K96" s="29"/>
      <c r="L96" s="29"/>
      <c r="M96" s="29"/>
      <c r="N96" s="29"/>
      <c r="O96" s="29"/>
      <c r="P96" s="30"/>
    </row>
    <row r="97" spans="1:16" ht="72" customHeight="1" x14ac:dyDescent="0.25">
      <c r="A97" s="162"/>
      <c r="B97" s="97"/>
      <c r="C97" s="150" t="s">
        <v>299</v>
      </c>
      <c r="D97" s="151"/>
      <c r="E97" s="44" t="s">
        <v>68</v>
      </c>
      <c r="F97" s="22" t="s">
        <v>164</v>
      </c>
      <c r="G97" s="69" t="s">
        <v>102</v>
      </c>
      <c r="H97" s="27"/>
      <c r="I97" s="41"/>
      <c r="J97" s="27"/>
      <c r="K97" s="44"/>
      <c r="L97" s="27"/>
      <c r="M97" s="44"/>
      <c r="N97" s="27"/>
      <c r="O97" s="44"/>
      <c r="P97" s="28"/>
    </row>
    <row r="98" spans="1:16" ht="86.25" customHeight="1" x14ac:dyDescent="0.25">
      <c r="A98" s="162"/>
      <c r="B98" s="97"/>
      <c r="C98" s="152"/>
      <c r="D98" s="153"/>
      <c r="E98" s="31" t="s">
        <v>68</v>
      </c>
      <c r="F98" s="22" t="s">
        <v>17</v>
      </c>
      <c r="G98" s="41" t="s">
        <v>66</v>
      </c>
      <c r="H98" s="27"/>
      <c r="I98" s="41"/>
      <c r="J98" s="27"/>
      <c r="K98" s="44"/>
      <c r="L98" s="27"/>
      <c r="M98" s="44"/>
      <c r="N98" s="27"/>
      <c r="O98" s="44"/>
      <c r="P98" s="28"/>
    </row>
    <row r="99" spans="1:16" ht="183.75" customHeight="1" x14ac:dyDescent="0.25">
      <c r="A99" s="162"/>
      <c r="B99" s="97"/>
      <c r="C99" s="152"/>
      <c r="D99" s="153"/>
      <c r="E99" s="31" t="s">
        <v>318</v>
      </c>
      <c r="F99" s="22" t="s">
        <v>17</v>
      </c>
      <c r="G99" s="41" t="s">
        <v>168</v>
      </c>
      <c r="H99" s="27"/>
      <c r="I99" s="41"/>
      <c r="J99" s="27"/>
      <c r="K99" s="44"/>
      <c r="L99" s="27"/>
      <c r="M99" s="44"/>
      <c r="N99" s="27"/>
      <c r="O99" s="44"/>
      <c r="P99" s="28"/>
    </row>
    <row r="100" spans="1:16" ht="73.5" customHeight="1" x14ac:dyDescent="0.25">
      <c r="A100" s="162"/>
      <c r="B100" s="97"/>
      <c r="C100" s="152"/>
      <c r="D100" s="153"/>
      <c r="E100" s="31" t="s">
        <v>69</v>
      </c>
      <c r="F100" s="22" t="s">
        <v>17</v>
      </c>
      <c r="G100" s="41" t="s">
        <v>169</v>
      </c>
      <c r="H100" s="27"/>
      <c r="I100" s="41">
        <v>1</v>
      </c>
      <c r="J100" s="27">
        <v>50</v>
      </c>
      <c r="K100" s="41">
        <v>1</v>
      </c>
      <c r="L100" s="27">
        <v>50</v>
      </c>
      <c r="M100" s="44"/>
      <c r="N100" s="27"/>
      <c r="O100" s="44"/>
      <c r="P100" s="28"/>
    </row>
    <row r="101" spans="1:16" ht="192.75" customHeight="1" x14ac:dyDescent="0.25">
      <c r="A101" s="162"/>
      <c r="B101" s="97"/>
      <c r="C101" s="152"/>
      <c r="D101" s="153"/>
      <c r="E101" s="31" t="s">
        <v>319</v>
      </c>
      <c r="F101" s="22" t="s">
        <v>17</v>
      </c>
      <c r="G101" s="44" t="s">
        <v>320</v>
      </c>
      <c r="H101" s="27"/>
      <c r="I101" s="41"/>
      <c r="J101" s="27"/>
      <c r="K101" s="44"/>
      <c r="L101" s="27"/>
      <c r="M101" s="44"/>
      <c r="N101" s="27"/>
      <c r="O101" s="44"/>
      <c r="P101" s="28"/>
    </row>
    <row r="102" spans="1:16" ht="140.25" customHeight="1" x14ac:dyDescent="0.25">
      <c r="A102" s="162"/>
      <c r="B102" s="97"/>
      <c r="C102" s="152"/>
      <c r="D102" s="153"/>
      <c r="E102" s="31" t="s">
        <v>70</v>
      </c>
      <c r="F102" s="22" t="s">
        <v>17</v>
      </c>
      <c r="G102" s="44" t="s">
        <v>321</v>
      </c>
      <c r="H102" s="27"/>
      <c r="I102" s="41">
        <v>2</v>
      </c>
      <c r="J102" s="27"/>
      <c r="K102" s="44">
        <v>2</v>
      </c>
      <c r="L102" s="27"/>
      <c r="M102" s="44">
        <v>2</v>
      </c>
      <c r="N102" s="27"/>
      <c r="O102" s="44">
        <v>2</v>
      </c>
      <c r="P102" s="28"/>
    </row>
    <row r="103" spans="1:16" ht="188.25" customHeight="1" x14ac:dyDescent="0.25">
      <c r="A103" s="162"/>
      <c r="B103" s="97"/>
      <c r="C103" s="152"/>
      <c r="D103" s="153"/>
      <c r="E103" s="31" t="s">
        <v>323</v>
      </c>
      <c r="F103" s="22" t="s">
        <v>17</v>
      </c>
      <c r="G103" s="44" t="s">
        <v>322</v>
      </c>
      <c r="H103" s="27"/>
      <c r="I103" s="41"/>
      <c r="J103" s="27"/>
      <c r="K103" s="44"/>
      <c r="L103" s="27"/>
      <c r="M103" s="44"/>
      <c r="N103" s="27"/>
      <c r="O103" s="44"/>
      <c r="P103" s="28"/>
    </row>
    <row r="104" spans="1:16" ht="108" x14ac:dyDescent="0.25">
      <c r="A104" s="162"/>
      <c r="B104" s="97"/>
      <c r="C104" s="152"/>
      <c r="D104" s="153"/>
      <c r="E104" s="31" t="s">
        <v>324</v>
      </c>
      <c r="F104" s="22" t="s">
        <v>17</v>
      </c>
      <c r="G104" s="44" t="s">
        <v>325</v>
      </c>
      <c r="H104" s="27"/>
      <c r="I104" s="41"/>
      <c r="J104" s="27"/>
      <c r="K104" s="44"/>
      <c r="L104" s="27"/>
      <c r="M104" s="44"/>
      <c r="N104" s="27"/>
      <c r="O104" s="44"/>
      <c r="P104" s="28"/>
    </row>
    <row r="105" spans="1:16" ht="93.75" customHeight="1" x14ac:dyDescent="0.25">
      <c r="A105" s="162"/>
      <c r="B105" s="97"/>
      <c r="C105" s="152"/>
      <c r="D105" s="153"/>
      <c r="E105" s="31" t="s">
        <v>326</v>
      </c>
      <c r="F105" s="22" t="s">
        <v>17</v>
      </c>
      <c r="G105" s="44" t="s">
        <v>170</v>
      </c>
      <c r="H105" s="27"/>
      <c r="I105" s="41">
        <v>1</v>
      </c>
      <c r="J105" s="27"/>
      <c r="K105" s="44">
        <v>1</v>
      </c>
      <c r="L105" s="27"/>
      <c r="M105" s="44">
        <v>1</v>
      </c>
      <c r="N105" s="27"/>
      <c r="O105" s="44">
        <v>1</v>
      </c>
      <c r="P105" s="28"/>
    </row>
    <row r="106" spans="1:16" ht="87.75" customHeight="1" x14ac:dyDescent="0.25">
      <c r="A106" s="162"/>
      <c r="B106" s="97"/>
      <c r="C106" s="152"/>
      <c r="D106" s="153"/>
      <c r="E106" s="31" t="s">
        <v>327</v>
      </c>
      <c r="F106" s="105" t="s">
        <v>207</v>
      </c>
      <c r="G106" s="31" t="s">
        <v>68</v>
      </c>
      <c r="H106" s="27"/>
      <c r="I106" s="41"/>
      <c r="J106" s="27"/>
      <c r="K106" s="44"/>
      <c r="L106" s="27"/>
      <c r="M106" s="44"/>
      <c r="N106" s="27"/>
      <c r="O106" s="44"/>
      <c r="P106" s="28"/>
    </row>
    <row r="107" spans="1:16" ht="184.5" customHeight="1" x14ac:dyDescent="0.25">
      <c r="A107" s="162"/>
      <c r="B107" s="97"/>
      <c r="C107" s="152"/>
      <c r="D107" s="153"/>
      <c r="E107" s="46" t="s">
        <v>328</v>
      </c>
      <c r="F107" s="105"/>
      <c r="G107" s="31" t="s">
        <v>238</v>
      </c>
      <c r="H107" s="27"/>
      <c r="I107" s="41"/>
      <c r="J107" s="27"/>
      <c r="K107" s="44"/>
      <c r="L107" s="27"/>
      <c r="M107" s="44"/>
      <c r="N107" s="27"/>
      <c r="O107" s="44"/>
      <c r="P107" s="28"/>
    </row>
    <row r="108" spans="1:16" ht="129" customHeight="1" x14ac:dyDescent="0.25">
      <c r="A108" s="162"/>
      <c r="B108" s="97"/>
      <c r="C108" s="152"/>
      <c r="D108" s="153"/>
      <c r="E108" s="31" t="s">
        <v>329</v>
      </c>
      <c r="F108" s="105"/>
      <c r="G108" s="31" t="s">
        <v>239</v>
      </c>
      <c r="H108" s="27"/>
      <c r="I108" s="41"/>
      <c r="J108" s="27"/>
      <c r="K108" s="44"/>
      <c r="L108" s="27"/>
      <c r="M108" s="44"/>
      <c r="N108" s="27"/>
      <c r="O108" s="44"/>
      <c r="P108" s="28"/>
    </row>
    <row r="109" spans="1:16" ht="186" customHeight="1" x14ac:dyDescent="0.25">
      <c r="A109" s="162"/>
      <c r="B109" s="97"/>
      <c r="C109" s="152"/>
      <c r="D109" s="153"/>
      <c r="E109" s="31" t="s">
        <v>330</v>
      </c>
      <c r="F109" s="105"/>
      <c r="G109" s="31" t="s">
        <v>240</v>
      </c>
      <c r="H109" s="27"/>
      <c r="I109" s="41"/>
      <c r="J109" s="27"/>
      <c r="K109" s="44"/>
      <c r="L109" s="27"/>
      <c r="M109" s="44"/>
      <c r="N109" s="27"/>
      <c r="O109" s="44"/>
      <c r="P109" s="28"/>
    </row>
    <row r="110" spans="1:16" ht="154.5" customHeight="1" x14ac:dyDescent="0.25">
      <c r="A110" s="162"/>
      <c r="B110" s="97"/>
      <c r="C110" s="152"/>
      <c r="D110" s="153"/>
      <c r="E110" s="31" t="s">
        <v>70</v>
      </c>
      <c r="F110" s="105"/>
      <c r="G110" s="31" t="s">
        <v>241</v>
      </c>
      <c r="H110" s="27"/>
      <c r="I110" s="41"/>
      <c r="J110" s="27"/>
      <c r="K110" s="44"/>
      <c r="L110" s="27"/>
      <c r="M110" s="44"/>
      <c r="N110" s="27"/>
      <c r="O110" s="44"/>
      <c r="P110" s="28"/>
    </row>
    <row r="111" spans="1:16" ht="207" customHeight="1" x14ac:dyDescent="0.25">
      <c r="A111" s="162"/>
      <c r="B111" s="97"/>
      <c r="C111" s="152"/>
      <c r="D111" s="153"/>
      <c r="E111" s="31" t="s">
        <v>71</v>
      </c>
      <c r="F111" s="105"/>
      <c r="G111" s="31" t="s">
        <v>242</v>
      </c>
      <c r="H111" s="27"/>
      <c r="I111" s="41"/>
      <c r="J111" s="27"/>
      <c r="K111" s="44"/>
      <c r="L111" s="27"/>
      <c r="M111" s="44"/>
      <c r="N111" s="27"/>
      <c r="O111" s="44"/>
      <c r="P111" s="28"/>
    </row>
    <row r="112" spans="1:16" ht="225" customHeight="1" x14ac:dyDescent="0.25">
      <c r="A112" s="162"/>
      <c r="B112" s="97"/>
      <c r="C112" s="152"/>
      <c r="D112" s="153"/>
      <c r="E112" s="31" t="s">
        <v>72</v>
      </c>
      <c r="F112" s="105"/>
      <c r="G112" s="31" t="s">
        <v>332</v>
      </c>
      <c r="H112" s="27"/>
      <c r="I112" s="41"/>
      <c r="J112" s="27"/>
      <c r="K112" s="44"/>
      <c r="L112" s="27"/>
      <c r="M112" s="44"/>
      <c r="N112" s="27"/>
      <c r="O112" s="44"/>
      <c r="P112" s="28"/>
    </row>
    <row r="113" spans="1:16" ht="120.75" customHeight="1" x14ac:dyDescent="0.25">
      <c r="A113" s="162"/>
      <c r="B113" s="97"/>
      <c r="C113" s="152"/>
      <c r="D113" s="153"/>
      <c r="E113" s="31" t="s">
        <v>326</v>
      </c>
      <c r="F113" s="105"/>
      <c r="G113" s="31" t="s">
        <v>331</v>
      </c>
      <c r="H113" s="27"/>
      <c r="I113" s="41"/>
      <c r="J113" s="27"/>
      <c r="K113" s="44"/>
      <c r="L113" s="27"/>
      <c r="M113" s="44"/>
      <c r="N113" s="27"/>
      <c r="O113" s="44"/>
      <c r="P113" s="28"/>
    </row>
    <row r="114" spans="1:16" ht="133.5" customHeight="1" x14ac:dyDescent="0.25">
      <c r="A114" s="162"/>
      <c r="B114" s="97"/>
      <c r="C114" s="152"/>
      <c r="D114" s="153"/>
      <c r="E114" s="93" t="s">
        <v>243</v>
      </c>
      <c r="F114" s="105"/>
      <c r="G114" s="31" t="s">
        <v>244</v>
      </c>
      <c r="H114" s="27"/>
      <c r="I114" s="41"/>
      <c r="J114" s="27"/>
      <c r="K114" s="44"/>
      <c r="L114" s="27"/>
      <c r="M114" s="44"/>
      <c r="N114" s="27"/>
      <c r="O114" s="44"/>
      <c r="P114" s="28"/>
    </row>
    <row r="115" spans="1:16" ht="182.25" customHeight="1" x14ac:dyDescent="0.25">
      <c r="A115" s="162"/>
      <c r="B115" s="97"/>
      <c r="C115" s="152"/>
      <c r="D115" s="153"/>
      <c r="E115" s="31" t="s">
        <v>245</v>
      </c>
      <c r="F115" s="105"/>
      <c r="G115" s="31" t="s">
        <v>333</v>
      </c>
      <c r="H115" s="27"/>
      <c r="I115" s="41"/>
      <c r="J115" s="27"/>
      <c r="K115" s="44"/>
      <c r="L115" s="27"/>
      <c r="M115" s="44"/>
      <c r="N115" s="27"/>
      <c r="O115" s="44"/>
      <c r="P115" s="28"/>
    </row>
    <row r="116" spans="1:16" ht="118.5" customHeight="1" x14ac:dyDescent="0.25">
      <c r="A116" s="162"/>
      <c r="B116" s="97"/>
      <c r="C116" s="152"/>
      <c r="D116" s="153"/>
      <c r="E116" s="31" t="s">
        <v>246</v>
      </c>
      <c r="F116" s="105"/>
      <c r="G116" s="31" t="s">
        <v>334</v>
      </c>
      <c r="H116" s="27"/>
      <c r="I116" s="41"/>
      <c r="J116" s="27"/>
      <c r="K116" s="44"/>
      <c r="L116" s="27"/>
      <c r="M116" s="44"/>
      <c r="N116" s="27"/>
      <c r="O116" s="44"/>
      <c r="P116" s="28"/>
    </row>
    <row r="117" spans="1:16" ht="120.75" customHeight="1" x14ac:dyDescent="0.25">
      <c r="A117" s="162"/>
      <c r="B117" s="97"/>
      <c r="C117" s="152"/>
      <c r="D117" s="153"/>
      <c r="E117" s="31" t="s">
        <v>247</v>
      </c>
      <c r="F117" s="105"/>
      <c r="G117" s="31" t="s">
        <v>334</v>
      </c>
      <c r="H117" s="27"/>
      <c r="I117" s="41"/>
      <c r="J117" s="27"/>
      <c r="K117" s="44"/>
      <c r="L117" s="27"/>
      <c r="M117" s="44"/>
      <c r="N117" s="27"/>
      <c r="O117" s="44"/>
      <c r="P117" s="28"/>
    </row>
    <row r="118" spans="1:16" ht="168.75" customHeight="1" x14ac:dyDescent="0.25">
      <c r="A118" s="162"/>
      <c r="B118" s="97"/>
      <c r="C118" s="152"/>
      <c r="D118" s="153"/>
      <c r="E118" s="31" t="s">
        <v>248</v>
      </c>
      <c r="F118" s="105"/>
      <c r="G118" s="31" t="s">
        <v>249</v>
      </c>
      <c r="H118" s="27"/>
      <c r="I118" s="41"/>
      <c r="J118" s="27"/>
      <c r="K118" s="44"/>
      <c r="L118" s="27"/>
      <c r="M118" s="44"/>
      <c r="N118" s="27"/>
      <c r="O118" s="44"/>
      <c r="P118" s="28"/>
    </row>
    <row r="119" spans="1:16" ht="120.75" customHeight="1" x14ac:dyDescent="0.25">
      <c r="A119" s="162"/>
      <c r="B119" s="97"/>
      <c r="C119" s="152"/>
      <c r="D119" s="153"/>
      <c r="E119" s="31" t="s">
        <v>250</v>
      </c>
      <c r="F119" s="105"/>
      <c r="G119" s="31" t="s">
        <v>335</v>
      </c>
      <c r="H119" s="27"/>
      <c r="I119" s="41"/>
      <c r="J119" s="27"/>
      <c r="K119" s="44"/>
      <c r="L119" s="27"/>
      <c r="M119" s="44"/>
      <c r="N119" s="27"/>
      <c r="O119" s="44"/>
      <c r="P119" s="28"/>
    </row>
    <row r="120" spans="1:16" ht="114.75" customHeight="1" x14ac:dyDescent="0.25">
      <c r="A120" s="162"/>
      <c r="B120" s="97"/>
      <c r="C120" s="152"/>
      <c r="D120" s="153"/>
      <c r="E120" s="46" t="s">
        <v>251</v>
      </c>
      <c r="F120" s="105"/>
      <c r="G120" s="31" t="s">
        <v>335</v>
      </c>
      <c r="H120" s="27"/>
      <c r="I120" s="41"/>
      <c r="J120" s="27"/>
      <c r="K120" s="44"/>
      <c r="L120" s="27"/>
      <c r="M120" s="44"/>
      <c r="N120" s="27"/>
      <c r="O120" s="44"/>
      <c r="P120" s="28"/>
    </row>
    <row r="121" spans="1:16" ht="36" x14ac:dyDescent="0.25">
      <c r="A121" s="162"/>
      <c r="B121" s="97"/>
      <c r="C121" s="152"/>
      <c r="D121" s="153"/>
      <c r="E121" s="31" t="s">
        <v>256</v>
      </c>
      <c r="F121" s="105" t="s">
        <v>255</v>
      </c>
      <c r="G121" s="66">
        <v>1</v>
      </c>
      <c r="H121" s="87">
        <f>+J121+L121+N121+P121</f>
        <v>1809.96</v>
      </c>
      <c r="I121" s="88">
        <v>0.25</v>
      </c>
      <c r="J121" s="29">
        <v>452.49</v>
      </c>
      <c r="K121" s="88">
        <v>0.5</v>
      </c>
      <c r="L121" s="29">
        <v>452.49</v>
      </c>
      <c r="M121" s="88">
        <v>0.75</v>
      </c>
      <c r="N121" s="29">
        <v>452.49</v>
      </c>
      <c r="O121" s="88">
        <v>1</v>
      </c>
      <c r="P121" s="30">
        <v>452.49</v>
      </c>
    </row>
    <row r="122" spans="1:16" ht="72" x14ac:dyDescent="0.25">
      <c r="A122" s="162"/>
      <c r="B122" s="97"/>
      <c r="C122" s="152"/>
      <c r="D122" s="153"/>
      <c r="E122" s="31" t="s">
        <v>257</v>
      </c>
      <c r="F122" s="106"/>
      <c r="G122" s="66">
        <v>1</v>
      </c>
      <c r="H122" s="29"/>
      <c r="I122" s="66">
        <v>1</v>
      </c>
      <c r="J122" s="29"/>
      <c r="K122" s="66">
        <v>1</v>
      </c>
      <c r="L122" s="29"/>
      <c r="M122" s="66">
        <v>1</v>
      </c>
      <c r="N122" s="29"/>
      <c r="O122" s="66">
        <v>1</v>
      </c>
      <c r="P122" s="30"/>
    </row>
    <row r="123" spans="1:16" ht="151.5" customHeight="1" x14ac:dyDescent="0.25">
      <c r="A123" s="162"/>
      <c r="B123" s="97"/>
      <c r="C123" s="152"/>
      <c r="D123" s="153"/>
      <c r="E123" s="31" t="s">
        <v>258</v>
      </c>
      <c r="F123" s="106"/>
      <c r="G123" s="66">
        <v>1</v>
      </c>
      <c r="H123" s="29"/>
      <c r="I123" s="66">
        <v>1</v>
      </c>
      <c r="J123" s="29"/>
      <c r="K123" s="66">
        <v>1</v>
      </c>
      <c r="L123" s="29"/>
      <c r="M123" s="66">
        <v>1</v>
      </c>
      <c r="N123" s="29"/>
      <c r="O123" s="66">
        <v>1</v>
      </c>
      <c r="P123" s="30"/>
    </row>
    <row r="124" spans="1:16" ht="112.5" customHeight="1" x14ac:dyDescent="0.25">
      <c r="A124" s="162"/>
      <c r="B124" s="97"/>
      <c r="C124" s="152"/>
      <c r="D124" s="153"/>
      <c r="E124" s="31" t="s">
        <v>259</v>
      </c>
      <c r="F124" s="106"/>
      <c r="G124" s="66">
        <v>1</v>
      </c>
      <c r="H124" s="87">
        <f>+J124+L124+N124+P124</f>
        <v>3500</v>
      </c>
      <c r="I124" s="88">
        <v>0.25</v>
      </c>
      <c r="J124" s="87">
        <v>500</v>
      </c>
      <c r="K124" s="88">
        <v>0.5</v>
      </c>
      <c r="L124" s="87">
        <v>1000</v>
      </c>
      <c r="M124" s="88">
        <v>0.75</v>
      </c>
      <c r="N124" s="87">
        <v>1000</v>
      </c>
      <c r="O124" s="88">
        <v>1</v>
      </c>
      <c r="P124" s="89">
        <v>1000</v>
      </c>
    </row>
    <row r="125" spans="1:16" ht="126" x14ac:dyDescent="0.25">
      <c r="A125" s="162"/>
      <c r="B125" s="97"/>
      <c r="C125" s="152"/>
      <c r="D125" s="153"/>
      <c r="E125" s="31" t="s">
        <v>260</v>
      </c>
      <c r="F125" s="106"/>
      <c r="G125" s="66">
        <v>1</v>
      </c>
      <c r="H125" s="87">
        <f>+J125+L125+N125+P125</f>
        <v>26500</v>
      </c>
      <c r="I125" s="88">
        <v>0.25</v>
      </c>
      <c r="J125" s="87">
        <v>6500</v>
      </c>
      <c r="K125" s="88">
        <v>0.5</v>
      </c>
      <c r="L125" s="87">
        <v>6000</v>
      </c>
      <c r="M125" s="88">
        <v>0.75</v>
      </c>
      <c r="N125" s="87">
        <v>7000</v>
      </c>
      <c r="O125" s="88">
        <v>1</v>
      </c>
      <c r="P125" s="89">
        <v>7000</v>
      </c>
    </row>
    <row r="126" spans="1:16" ht="85.5" customHeight="1" x14ac:dyDescent="0.25">
      <c r="A126" s="162"/>
      <c r="B126" s="97"/>
      <c r="C126" s="152"/>
      <c r="D126" s="153"/>
      <c r="E126" s="31" t="s">
        <v>261</v>
      </c>
      <c r="F126" s="106"/>
      <c r="G126" s="66">
        <v>1</v>
      </c>
      <c r="H126" s="87">
        <f>+J126+L126+N126+P126</f>
        <v>3600</v>
      </c>
      <c r="I126" s="88">
        <v>0.25</v>
      </c>
      <c r="J126" s="87">
        <v>1400</v>
      </c>
      <c r="K126" s="88">
        <v>0.5</v>
      </c>
      <c r="L126" s="87">
        <v>600</v>
      </c>
      <c r="M126" s="88">
        <v>0.75</v>
      </c>
      <c r="N126" s="87">
        <v>800</v>
      </c>
      <c r="O126" s="88">
        <v>1</v>
      </c>
      <c r="P126" s="89">
        <v>800</v>
      </c>
    </row>
    <row r="127" spans="1:16" ht="101.25" customHeight="1" x14ac:dyDescent="0.25">
      <c r="A127" s="162"/>
      <c r="B127" s="97"/>
      <c r="C127" s="152"/>
      <c r="D127" s="153"/>
      <c r="E127" s="31" t="s">
        <v>262</v>
      </c>
      <c r="F127" s="106"/>
      <c r="G127" s="88">
        <v>0.1</v>
      </c>
      <c r="H127" s="87">
        <f>+J127+L127+N127+P127</f>
        <v>950</v>
      </c>
      <c r="I127" s="88">
        <v>0.02</v>
      </c>
      <c r="J127" s="87">
        <v>100</v>
      </c>
      <c r="K127" s="88">
        <v>0.03</v>
      </c>
      <c r="L127" s="87">
        <v>150</v>
      </c>
      <c r="M127" s="88">
        <v>0.06</v>
      </c>
      <c r="N127" s="87">
        <v>300</v>
      </c>
      <c r="O127" s="88">
        <v>0.1</v>
      </c>
      <c r="P127" s="89">
        <v>400</v>
      </c>
    </row>
    <row r="128" spans="1:16" ht="72" x14ac:dyDescent="0.25">
      <c r="A128" s="162"/>
      <c r="B128" s="97"/>
      <c r="C128" s="152"/>
      <c r="D128" s="153"/>
      <c r="E128" s="31" t="s">
        <v>68</v>
      </c>
      <c r="F128" s="102" t="s">
        <v>19</v>
      </c>
      <c r="G128" s="69" t="s">
        <v>266</v>
      </c>
      <c r="H128" s="27"/>
      <c r="I128" s="41" t="s">
        <v>267</v>
      </c>
      <c r="J128" s="87"/>
      <c r="K128" s="88"/>
      <c r="L128" s="87"/>
      <c r="M128" s="88"/>
      <c r="N128" s="87"/>
      <c r="O128" s="88"/>
      <c r="P128" s="89"/>
    </row>
    <row r="129" spans="1:16" ht="180" x14ac:dyDescent="0.25">
      <c r="A129" s="162"/>
      <c r="B129" s="97"/>
      <c r="C129" s="152"/>
      <c r="D129" s="153"/>
      <c r="E129" s="31" t="s">
        <v>167</v>
      </c>
      <c r="F129" s="103"/>
      <c r="G129" s="44" t="s">
        <v>268</v>
      </c>
      <c r="H129" s="27"/>
      <c r="I129" s="41" t="s">
        <v>269</v>
      </c>
      <c r="J129" s="87"/>
      <c r="K129" s="88"/>
      <c r="L129" s="87"/>
      <c r="M129" s="88"/>
      <c r="N129" s="87"/>
      <c r="O129" s="88"/>
      <c r="P129" s="89"/>
    </row>
    <row r="130" spans="1:16" ht="54" x14ac:dyDescent="0.25">
      <c r="A130" s="162"/>
      <c r="B130" s="97"/>
      <c r="C130" s="154"/>
      <c r="D130" s="155"/>
      <c r="E130" s="31" t="s">
        <v>69</v>
      </c>
      <c r="F130" s="104"/>
      <c r="G130" s="44" t="s">
        <v>270</v>
      </c>
      <c r="H130" s="27"/>
      <c r="I130" s="41" t="s">
        <v>271</v>
      </c>
      <c r="J130" s="27">
        <v>100</v>
      </c>
      <c r="K130" s="41"/>
      <c r="L130" s="27"/>
      <c r="M130" s="88"/>
      <c r="N130" s="87"/>
      <c r="O130" s="88"/>
      <c r="P130" s="89"/>
    </row>
    <row r="131" spans="1:16" ht="76.5" customHeight="1" x14ac:dyDescent="0.25">
      <c r="A131" s="162"/>
      <c r="B131" s="97"/>
      <c r="C131" s="150" t="s">
        <v>73</v>
      </c>
      <c r="D131" s="151"/>
      <c r="E131" s="44" t="s">
        <v>74</v>
      </c>
      <c r="F131" s="22" t="s">
        <v>164</v>
      </c>
      <c r="G131" s="69" t="s">
        <v>101</v>
      </c>
      <c r="H131" s="27"/>
      <c r="I131" s="73" t="s">
        <v>100</v>
      </c>
      <c r="J131" s="27"/>
      <c r="K131" s="73" t="s">
        <v>100</v>
      </c>
      <c r="L131" s="27"/>
      <c r="M131" s="73" t="s">
        <v>100</v>
      </c>
      <c r="N131" s="27"/>
      <c r="O131" s="73" t="s">
        <v>100</v>
      </c>
      <c r="P131" s="28"/>
    </row>
    <row r="132" spans="1:16" ht="123.75" customHeight="1" x14ac:dyDescent="0.25">
      <c r="A132" s="162"/>
      <c r="B132" s="97"/>
      <c r="C132" s="152"/>
      <c r="D132" s="153"/>
      <c r="E132" s="31" t="s">
        <v>74</v>
      </c>
      <c r="F132" s="22" t="s">
        <v>17</v>
      </c>
      <c r="G132" s="44" t="s">
        <v>171</v>
      </c>
      <c r="H132" s="27"/>
      <c r="I132" s="73"/>
      <c r="J132" s="27"/>
      <c r="K132" s="73"/>
      <c r="L132" s="27"/>
      <c r="M132" s="73"/>
      <c r="N132" s="27"/>
      <c r="O132" s="73"/>
      <c r="P132" s="28"/>
    </row>
    <row r="133" spans="1:16" ht="190.5" customHeight="1" x14ac:dyDescent="0.25">
      <c r="A133" s="162"/>
      <c r="B133" s="97"/>
      <c r="C133" s="154"/>
      <c r="D133" s="155"/>
      <c r="E133" s="31" t="s">
        <v>75</v>
      </c>
      <c r="F133" s="22" t="s">
        <v>17</v>
      </c>
      <c r="G133" s="44" t="s">
        <v>172</v>
      </c>
      <c r="H133" s="27"/>
      <c r="I133" s="73"/>
      <c r="J133" s="27"/>
      <c r="K133" s="73"/>
      <c r="L133" s="27"/>
      <c r="M133" s="73"/>
      <c r="N133" s="27"/>
      <c r="O133" s="73"/>
      <c r="P133" s="28"/>
    </row>
    <row r="134" spans="1:16" ht="149.25" customHeight="1" x14ac:dyDescent="0.25">
      <c r="A134" s="162"/>
      <c r="B134" s="97"/>
      <c r="C134" s="150" t="s">
        <v>76</v>
      </c>
      <c r="D134" s="151"/>
      <c r="E134" s="44" t="s">
        <v>77</v>
      </c>
      <c r="F134" s="22" t="s">
        <v>164</v>
      </c>
      <c r="G134" s="69"/>
      <c r="H134" s="27"/>
      <c r="I134" s="69"/>
      <c r="J134" s="27"/>
      <c r="K134" s="69"/>
      <c r="L134" s="27"/>
      <c r="M134" s="70"/>
      <c r="N134" s="27"/>
      <c r="O134" s="70"/>
      <c r="P134" s="28"/>
    </row>
    <row r="135" spans="1:16" ht="117.75" customHeight="1" x14ac:dyDescent="0.25">
      <c r="A135" s="162"/>
      <c r="B135" s="97"/>
      <c r="C135" s="152"/>
      <c r="D135" s="153"/>
      <c r="E135" s="44" t="s">
        <v>78</v>
      </c>
      <c r="F135" s="22" t="s">
        <v>164</v>
      </c>
      <c r="G135" s="69"/>
      <c r="H135" s="27"/>
      <c r="I135" s="69"/>
      <c r="J135" s="27"/>
      <c r="K135" s="69"/>
      <c r="L135" s="27"/>
      <c r="M135" s="70"/>
      <c r="N135" s="27"/>
      <c r="O135" s="70"/>
      <c r="P135" s="28"/>
    </row>
    <row r="136" spans="1:16" ht="87" customHeight="1" x14ac:dyDescent="0.25">
      <c r="A136" s="162"/>
      <c r="B136" s="97"/>
      <c r="C136" s="152"/>
      <c r="D136" s="153"/>
      <c r="E136" s="44" t="s">
        <v>79</v>
      </c>
      <c r="F136" s="22" t="s">
        <v>164</v>
      </c>
      <c r="G136" s="70"/>
      <c r="H136" s="27"/>
      <c r="I136" s="70"/>
      <c r="J136" s="27"/>
      <c r="K136" s="70"/>
      <c r="L136" s="27"/>
      <c r="M136" s="70"/>
      <c r="N136" s="27"/>
      <c r="O136" s="70"/>
      <c r="P136" s="28"/>
    </row>
    <row r="137" spans="1:16" ht="108" x14ac:dyDescent="0.25">
      <c r="A137" s="162"/>
      <c r="B137" s="97"/>
      <c r="C137" s="152"/>
      <c r="D137" s="153"/>
      <c r="E137" s="44" t="s">
        <v>80</v>
      </c>
      <c r="F137" s="22" t="s">
        <v>164</v>
      </c>
      <c r="G137" s="69" t="s">
        <v>99</v>
      </c>
      <c r="H137" s="27"/>
      <c r="I137" s="69" t="s">
        <v>99</v>
      </c>
      <c r="J137" s="27"/>
      <c r="K137" s="69" t="s">
        <v>99</v>
      </c>
      <c r="L137" s="27"/>
      <c r="M137" s="69" t="s">
        <v>99</v>
      </c>
      <c r="N137" s="27"/>
      <c r="O137" s="69" t="s">
        <v>99</v>
      </c>
      <c r="P137" s="28"/>
    </row>
    <row r="138" spans="1:16" ht="72" x14ac:dyDescent="0.25">
      <c r="A138" s="162"/>
      <c r="B138" s="97"/>
      <c r="C138" s="152"/>
      <c r="D138" s="153"/>
      <c r="E138" s="44" t="s">
        <v>81</v>
      </c>
      <c r="F138" s="22" t="s">
        <v>164</v>
      </c>
      <c r="G138" s="69"/>
      <c r="H138" s="27"/>
      <c r="I138" s="41"/>
      <c r="J138" s="27"/>
      <c r="K138" s="86"/>
      <c r="L138" s="27"/>
      <c r="M138" s="86"/>
      <c r="N138" s="27"/>
      <c r="O138" s="86"/>
      <c r="P138" s="28"/>
    </row>
    <row r="139" spans="1:16" ht="89.25" customHeight="1" x14ac:dyDescent="0.25">
      <c r="A139" s="162"/>
      <c r="B139" s="97"/>
      <c r="C139" s="152"/>
      <c r="D139" s="153"/>
      <c r="E139" s="44" t="s">
        <v>82</v>
      </c>
      <c r="F139" s="22" t="s">
        <v>164</v>
      </c>
      <c r="G139" s="69"/>
      <c r="H139" s="27"/>
      <c r="I139" s="41"/>
      <c r="J139" s="27"/>
      <c r="K139" s="86"/>
      <c r="L139" s="27"/>
      <c r="M139" s="86"/>
      <c r="N139" s="27"/>
      <c r="O139" s="86"/>
      <c r="P139" s="28"/>
    </row>
    <row r="140" spans="1:16" ht="153.75" customHeight="1" x14ac:dyDescent="0.25">
      <c r="A140" s="162"/>
      <c r="B140" s="97"/>
      <c r="C140" s="152"/>
      <c r="D140" s="153"/>
      <c r="E140" s="44" t="s">
        <v>83</v>
      </c>
      <c r="F140" s="22" t="s">
        <v>164</v>
      </c>
      <c r="G140" s="69"/>
      <c r="H140" s="27"/>
      <c r="I140" s="41"/>
      <c r="J140" s="27"/>
      <c r="K140" s="86"/>
      <c r="L140" s="27"/>
      <c r="M140" s="86"/>
      <c r="N140" s="27"/>
      <c r="O140" s="86"/>
      <c r="P140" s="28"/>
    </row>
    <row r="141" spans="1:16" ht="145.5" customHeight="1" x14ac:dyDescent="0.25">
      <c r="A141" s="162"/>
      <c r="B141" s="97"/>
      <c r="C141" s="152"/>
      <c r="D141" s="153"/>
      <c r="E141" s="44" t="s">
        <v>84</v>
      </c>
      <c r="F141" s="22" t="s">
        <v>164</v>
      </c>
      <c r="G141" s="70"/>
      <c r="H141" s="27"/>
      <c r="I141" s="22"/>
      <c r="J141" s="27"/>
      <c r="K141" s="86"/>
      <c r="L141" s="27"/>
      <c r="M141" s="86"/>
      <c r="N141" s="27"/>
      <c r="O141" s="86"/>
      <c r="P141" s="28"/>
    </row>
    <row r="142" spans="1:16" ht="88.5" customHeight="1" x14ac:dyDescent="0.25">
      <c r="A142" s="162"/>
      <c r="B142" s="97"/>
      <c r="C142" s="152"/>
      <c r="D142" s="153"/>
      <c r="E142" s="44" t="s">
        <v>85</v>
      </c>
      <c r="F142" s="22" t="s">
        <v>164</v>
      </c>
      <c r="G142" s="70"/>
      <c r="H142" s="27"/>
      <c r="I142" s="22"/>
      <c r="J142" s="27"/>
      <c r="K142" s="86"/>
      <c r="L142" s="27"/>
      <c r="M142" s="86"/>
      <c r="N142" s="27"/>
      <c r="O142" s="86"/>
      <c r="P142" s="28"/>
    </row>
    <row r="143" spans="1:16" ht="138.75" customHeight="1" x14ac:dyDescent="0.25">
      <c r="A143" s="162"/>
      <c r="B143" s="97"/>
      <c r="C143" s="152"/>
      <c r="D143" s="153"/>
      <c r="E143" s="46" t="s">
        <v>77</v>
      </c>
      <c r="F143" s="105" t="s">
        <v>207</v>
      </c>
      <c r="G143" s="132" t="s">
        <v>252</v>
      </c>
      <c r="H143" s="27"/>
      <c r="I143" s="22"/>
      <c r="J143" s="27"/>
      <c r="K143" s="86"/>
      <c r="L143" s="27"/>
      <c r="M143" s="86"/>
      <c r="N143" s="27"/>
      <c r="O143" s="86"/>
      <c r="P143" s="28"/>
    </row>
    <row r="144" spans="1:16" ht="72" x14ac:dyDescent="0.25">
      <c r="A144" s="162"/>
      <c r="B144" s="97"/>
      <c r="C144" s="152"/>
      <c r="D144" s="153"/>
      <c r="E144" s="46" t="s">
        <v>78</v>
      </c>
      <c r="F144" s="106"/>
      <c r="G144" s="171"/>
      <c r="H144" s="27"/>
      <c r="I144" s="22"/>
      <c r="J144" s="27"/>
      <c r="K144" s="86"/>
      <c r="L144" s="27"/>
      <c r="M144" s="86"/>
      <c r="N144" s="27"/>
      <c r="O144" s="86"/>
      <c r="P144" s="28"/>
    </row>
    <row r="145" spans="1:16" ht="108" x14ac:dyDescent="0.25">
      <c r="A145" s="162"/>
      <c r="B145" s="97"/>
      <c r="C145" s="152"/>
      <c r="D145" s="153"/>
      <c r="E145" s="46" t="s">
        <v>79</v>
      </c>
      <c r="F145" s="106"/>
      <c r="G145" s="171"/>
      <c r="H145" s="27"/>
      <c r="I145" s="22"/>
      <c r="J145" s="27"/>
      <c r="K145" s="86"/>
      <c r="L145" s="27"/>
      <c r="M145" s="86"/>
      <c r="N145" s="27"/>
      <c r="O145" s="86"/>
      <c r="P145" s="28"/>
    </row>
    <row r="146" spans="1:16" ht="54" x14ac:dyDescent="0.25">
      <c r="A146" s="162"/>
      <c r="B146" s="97"/>
      <c r="C146" s="152"/>
      <c r="D146" s="153"/>
      <c r="E146" s="46" t="s">
        <v>80</v>
      </c>
      <c r="F146" s="106"/>
      <c r="G146" s="171"/>
      <c r="H146" s="27"/>
      <c r="I146" s="22"/>
      <c r="J146" s="27"/>
      <c r="K146" s="86"/>
      <c r="L146" s="27"/>
      <c r="M146" s="86"/>
      <c r="N146" s="27"/>
      <c r="O146" s="86"/>
      <c r="P146" s="28"/>
    </row>
    <row r="147" spans="1:16" ht="72" x14ac:dyDescent="0.25">
      <c r="A147" s="162"/>
      <c r="B147" s="97"/>
      <c r="C147" s="152"/>
      <c r="D147" s="153"/>
      <c r="E147" s="46" t="s">
        <v>81</v>
      </c>
      <c r="F147" s="106"/>
      <c r="G147" s="171"/>
      <c r="H147" s="27"/>
      <c r="I147" s="22"/>
      <c r="J147" s="27"/>
      <c r="K147" s="86"/>
      <c r="L147" s="27"/>
      <c r="M147" s="86"/>
      <c r="N147" s="27"/>
      <c r="O147" s="86"/>
      <c r="P147" s="28"/>
    </row>
    <row r="148" spans="1:16" ht="90" x14ac:dyDescent="0.25">
      <c r="A148" s="162"/>
      <c r="B148" s="97"/>
      <c r="C148" s="152"/>
      <c r="D148" s="153"/>
      <c r="E148" s="46" t="s">
        <v>82</v>
      </c>
      <c r="F148" s="106"/>
      <c r="G148" s="171"/>
      <c r="H148" s="27"/>
      <c r="I148" s="22"/>
      <c r="J148" s="27"/>
      <c r="K148" s="86"/>
      <c r="L148" s="27"/>
      <c r="M148" s="86"/>
      <c r="N148" s="27"/>
      <c r="O148" s="86"/>
      <c r="P148" s="28"/>
    </row>
    <row r="149" spans="1:16" ht="157.5" customHeight="1" x14ac:dyDescent="0.25">
      <c r="A149" s="162"/>
      <c r="B149" s="97"/>
      <c r="C149" s="152"/>
      <c r="D149" s="153"/>
      <c r="E149" s="46" t="s">
        <v>83</v>
      </c>
      <c r="F149" s="106"/>
      <c r="G149" s="171"/>
      <c r="H149" s="27"/>
      <c r="I149" s="22"/>
      <c r="J149" s="27"/>
      <c r="K149" s="86"/>
      <c r="L149" s="27"/>
      <c r="M149" s="86"/>
      <c r="N149" s="27"/>
      <c r="O149" s="86"/>
      <c r="P149" s="28"/>
    </row>
    <row r="150" spans="1:16" ht="126" x14ac:dyDescent="0.25">
      <c r="A150" s="162"/>
      <c r="B150" s="97"/>
      <c r="C150" s="152"/>
      <c r="D150" s="153"/>
      <c r="E150" s="46" t="s">
        <v>84</v>
      </c>
      <c r="F150" s="106"/>
      <c r="G150" s="171"/>
      <c r="H150" s="27"/>
      <c r="I150" s="22"/>
      <c r="J150" s="27"/>
      <c r="K150" s="86"/>
      <c r="L150" s="27"/>
      <c r="M150" s="86"/>
      <c r="N150" s="27"/>
      <c r="O150" s="86"/>
      <c r="P150" s="28"/>
    </row>
    <row r="151" spans="1:16" ht="81.75" customHeight="1" x14ac:dyDescent="0.25">
      <c r="A151" s="162"/>
      <c r="B151" s="97"/>
      <c r="C151" s="154"/>
      <c r="D151" s="155"/>
      <c r="E151" s="46" t="s">
        <v>85</v>
      </c>
      <c r="F151" s="106"/>
      <c r="G151" s="171"/>
      <c r="H151" s="27"/>
      <c r="I151" s="22"/>
      <c r="J151" s="27"/>
      <c r="K151" s="86"/>
      <c r="L151" s="27"/>
      <c r="M151" s="86"/>
      <c r="N151" s="27"/>
      <c r="O151" s="86"/>
      <c r="P151" s="28"/>
    </row>
    <row r="152" spans="1:16" ht="272.25" customHeight="1" x14ac:dyDescent="0.25">
      <c r="A152" s="162"/>
      <c r="B152" s="97"/>
      <c r="C152" s="150" t="s">
        <v>86</v>
      </c>
      <c r="D152" s="151"/>
      <c r="E152" s="44" t="s">
        <v>87</v>
      </c>
      <c r="F152" s="22" t="s">
        <v>164</v>
      </c>
      <c r="G152" s="69" t="s">
        <v>98</v>
      </c>
      <c r="H152" s="27"/>
      <c r="I152" s="69" t="s">
        <v>98</v>
      </c>
      <c r="J152" s="27"/>
      <c r="K152" s="69" t="s">
        <v>98</v>
      </c>
      <c r="L152" s="27"/>
      <c r="M152" s="69" t="s">
        <v>98</v>
      </c>
      <c r="N152" s="27"/>
      <c r="O152" s="69" t="s">
        <v>98</v>
      </c>
      <c r="P152" s="28"/>
    </row>
    <row r="153" spans="1:16" ht="237.75" customHeight="1" x14ac:dyDescent="0.25">
      <c r="A153" s="162"/>
      <c r="B153" s="97"/>
      <c r="C153" s="152"/>
      <c r="D153" s="153"/>
      <c r="E153" s="44" t="s">
        <v>88</v>
      </c>
      <c r="F153" s="22" t="s">
        <v>164</v>
      </c>
      <c r="G153" s="69"/>
      <c r="H153" s="27"/>
      <c r="I153" s="41"/>
      <c r="J153" s="27"/>
      <c r="K153" s="86"/>
      <c r="L153" s="27"/>
      <c r="M153" s="86"/>
      <c r="N153" s="27"/>
      <c r="O153" s="86"/>
      <c r="P153" s="28"/>
    </row>
    <row r="154" spans="1:16" ht="216" x14ac:dyDescent="0.25">
      <c r="A154" s="162"/>
      <c r="B154" s="97"/>
      <c r="C154" s="152"/>
      <c r="D154" s="153"/>
      <c r="E154" s="44" t="s">
        <v>89</v>
      </c>
      <c r="F154" s="22" t="s">
        <v>164</v>
      </c>
      <c r="G154" s="70"/>
      <c r="H154" s="27"/>
      <c r="I154" s="22"/>
      <c r="J154" s="27"/>
      <c r="K154" s="86"/>
      <c r="L154" s="27"/>
      <c r="M154" s="86"/>
      <c r="N154" s="27"/>
      <c r="O154" s="86"/>
      <c r="P154" s="28"/>
    </row>
    <row r="155" spans="1:16" ht="195" customHeight="1" x14ac:dyDescent="0.25">
      <c r="A155" s="162"/>
      <c r="B155" s="97"/>
      <c r="C155" s="152"/>
      <c r="D155" s="153"/>
      <c r="E155" s="44" t="s">
        <v>90</v>
      </c>
      <c r="F155" s="22" t="s">
        <v>164</v>
      </c>
      <c r="G155" s="70"/>
      <c r="H155" s="27"/>
      <c r="I155" s="22"/>
      <c r="J155" s="27"/>
      <c r="K155" s="86"/>
      <c r="L155" s="27"/>
      <c r="M155" s="86"/>
      <c r="N155" s="27"/>
      <c r="O155" s="86"/>
      <c r="P155" s="28"/>
    </row>
    <row r="156" spans="1:16" ht="112.5" customHeight="1" x14ac:dyDescent="0.25">
      <c r="A156" s="162"/>
      <c r="B156" s="97"/>
      <c r="C156" s="152"/>
      <c r="D156" s="153"/>
      <c r="E156" s="44" t="s">
        <v>91</v>
      </c>
      <c r="F156" s="22" t="s">
        <v>164</v>
      </c>
      <c r="G156" s="70"/>
      <c r="H156" s="27"/>
      <c r="I156" s="22"/>
      <c r="J156" s="27"/>
      <c r="K156" s="86"/>
      <c r="L156" s="27"/>
      <c r="M156" s="86"/>
      <c r="N156" s="27"/>
      <c r="O156" s="86"/>
      <c r="P156" s="28"/>
    </row>
    <row r="157" spans="1:16" ht="132" customHeight="1" x14ac:dyDescent="0.25">
      <c r="A157" s="162"/>
      <c r="B157" s="97"/>
      <c r="C157" s="152"/>
      <c r="D157" s="153"/>
      <c r="E157" s="44" t="s">
        <v>91</v>
      </c>
      <c r="F157" s="22" t="s">
        <v>17</v>
      </c>
      <c r="G157" s="44" t="s">
        <v>173</v>
      </c>
      <c r="H157" s="27"/>
      <c r="I157" s="66"/>
      <c r="J157" s="27"/>
      <c r="K157" s="66"/>
      <c r="L157" s="27"/>
      <c r="M157" s="66"/>
      <c r="N157" s="27"/>
      <c r="O157" s="66"/>
      <c r="P157" s="28"/>
    </row>
    <row r="158" spans="1:16" ht="252" x14ac:dyDescent="0.25">
      <c r="A158" s="162"/>
      <c r="B158" s="97"/>
      <c r="C158" s="152"/>
      <c r="D158" s="153"/>
      <c r="E158" s="44" t="s">
        <v>87</v>
      </c>
      <c r="F158" s="105" t="s">
        <v>207</v>
      </c>
      <c r="G158" s="148" t="s">
        <v>253</v>
      </c>
      <c r="H158" s="27"/>
      <c r="I158" s="66"/>
      <c r="J158" s="27"/>
      <c r="K158" s="66"/>
      <c r="L158" s="27"/>
      <c r="M158" s="66"/>
      <c r="N158" s="27"/>
      <c r="O158" s="66"/>
      <c r="P158" s="28"/>
    </row>
    <row r="159" spans="1:16" ht="198" x14ac:dyDescent="0.25">
      <c r="A159" s="162"/>
      <c r="B159" s="97"/>
      <c r="C159" s="152"/>
      <c r="D159" s="153"/>
      <c r="E159" s="44" t="s">
        <v>88</v>
      </c>
      <c r="F159" s="106"/>
      <c r="G159" s="108"/>
      <c r="H159" s="27"/>
      <c r="I159" s="66"/>
      <c r="J159" s="27"/>
      <c r="K159" s="66"/>
      <c r="L159" s="27"/>
      <c r="M159" s="66"/>
      <c r="N159" s="27"/>
      <c r="O159" s="66"/>
      <c r="P159" s="28"/>
    </row>
    <row r="160" spans="1:16" ht="206.25" x14ac:dyDescent="0.25">
      <c r="A160" s="162"/>
      <c r="B160" s="97"/>
      <c r="C160" s="152"/>
      <c r="D160" s="153"/>
      <c r="E160" s="90" t="s">
        <v>89</v>
      </c>
      <c r="F160" s="106"/>
      <c r="G160" s="108"/>
      <c r="H160" s="27"/>
      <c r="I160" s="66"/>
      <c r="J160" s="27"/>
      <c r="K160" s="66"/>
      <c r="L160" s="27"/>
      <c r="M160" s="66"/>
      <c r="N160" s="27"/>
      <c r="O160" s="66"/>
      <c r="P160" s="28"/>
    </row>
    <row r="161" spans="1:16" ht="198" x14ac:dyDescent="0.25">
      <c r="A161" s="162"/>
      <c r="B161" s="97"/>
      <c r="C161" s="152"/>
      <c r="D161" s="153"/>
      <c r="E161" s="46" t="s">
        <v>90</v>
      </c>
      <c r="F161" s="106"/>
      <c r="G161" s="108"/>
      <c r="H161" s="27"/>
      <c r="I161" s="66"/>
      <c r="J161" s="27"/>
      <c r="K161" s="66"/>
      <c r="L161" s="27"/>
      <c r="M161" s="66"/>
      <c r="N161" s="27"/>
      <c r="O161" s="66"/>
      <c r="P161" s="28"/>
    </row>
    <row r="162" spans="1:16" ht="72.75" thickBot="1" x14ac:dyDescent="0.3">
      <c r="A162" s="162"/>
      <c r="B162" s="98"/>
      <c r="C162" s="156"/>
      <c r="D162" s="157"/>
      <c r="E162" s="94" t="s">
        <v>91</v>
      </c>
      <c r="F162" s="147"/>
      <c r="G162" s="149"/>
      <c r="H162" s="77"/>
      <c r="I162" s="91"/>
      <c r="J162" s="77"/>
      <c r="K162" s="91"/>
      <c r="L162" s="77"/>
      <c r="M162" s="91"/>
      <c r="N162" s="77"/>
      <c r="O162" s="91"/>
      <c r="P162" s="80"/>
    </row>
    <row r="163" spans="1:16" x14ac:dyDescent="0.25">
      <c r="B163" s="10"/>
      <c r="C163" s="10"/>
      <c r="D163" s="11"/>
      <c r="E163" s="12"/>
      <c r="F163" s="13"/>
      <c r="G163" s="14"/>
      <c r="H163" s="9"/>
      <c r="I163" s="14"/>
      <c r="J163" s="9"/>
      <c r="K163" s="14"/>
      <c r="L163" s="9"/>
      <c r="M163" s="14"/>
      <c r="N163" s="9"/>
      <c r="O163" s="14"/>
      <c r="P163" s="9"/>
    </row>
    <row r="164" spans="1:16" x14ac:dyDescent="0.25">
      <c r="B164" s="11"/>
      <c r="C164" s="11"/>
      <c r="D164" s="11"/>
      <c r="E164" s="12"/>
      <c r="F164" s="13"/>
      <c r="G164" s="14"/>
      <c r="H164" s="9"/>
      <c r="I164" s="14"/>
      <c r="J164" s="9"/>
      <c r="K164" s="14"/>
      <c r="L164" s="9"/>
      <c r="M164" s="14"/>
      <c r="N164" s="9"/>
      <c r="O164" s="14"/>
      <c r="P164" s="9"/>
    </row>
    <row r="165" spans="1:16" s="8" customFormat="1" x14ac:dyDescent="0.25">
      <c r="B165" s="1" t="s">
        <v>24</v>
      </c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s="8" customFormat="1" x14ac:dyDescent="0.25">
      <c r="B166" s="1" t="s">
        <v>25</v>
      </c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s="8" customFormat="1" x14ac:dyDescent="0.25">
      <c r="B167" s="1" t="s">
        <v>26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9" spans="1:16" x14ac:dyDescent="0.25">
      <c r="B169" s="1" t="s">
        <v>165</v>
      </c>
    </row>
    <row r="170" spans="1:16" x14ac:dyDescent="0.25">
      <c r="B170" s="7">
        <v>2015</v>
      </c>
    </row>
    <row r="171" spans="1:16" x14ac:dyDescent="0.25">
      <c r="B171" s="7">
        <v>2016</v>
      </c>
    </row>
    <row r="172" spans="1:16" x14ac:dyDescent="0.25">
      <c r="B172" s="7">
        <v>2017</v>
      </c>
    </row>
    <row r="173" spans="1:16" x14ac:dyDescent="0.25">
      <c r="B173" s="7">
        <v>2018</v>
      </c>
      <c r="D173" s="15"/>
    </row>
    <row r="178" ht="147.75" customHeight="1" x14ac:dyDescent="0.25"/>
  </sheetData>
  <sheetProtection password="C895" sheet="1" objects="1" scenarios="1"/>
  <mergeCells count="81">
    <mergeCell ref="A4:A5"/>
    <mergeCell ref="A6:A162"/>
    <mergeCell ref="A1:P1"/>
    <mergeCell ref="H45:H46"/>
    <mergeCell ref="I45:I46"/>
    <mergeCell ref="J45:J46"/>
    <mergeCell ref="K45:K46"/>
    <mergeCell ref="L45:L46"/>
    <mergeCell ref="M45:M46"/>
    <mergeCell ref="N45:N46"/>
    <mergeCell ref="P45:P46"/>
    <mergeCell ref="G94:G96"/>
    <mergeCell ref="E7:E9"/>
    <mergeCell ref="E10:E18"/>
    <mergeCell ref="C83:D96"/>
    <mergeCell ref="G143:G151"/>
    <mergeCell ref="F158:F162"/>
    <mergeCell ref="G158:G162"/>
    <mergeCell ref="C134:D151"/>
    <mergeCell ref="C152:D162"/>
    <mergeCell ref="D34:D36"/>
    <mergeCell ref="D56:D77"/>
    <mergeCell ref="D42:D48"/>
    <mergeCell ref="D49:D53"/>
    <mergeCell ref="C97:D130"/>
    <mergeCell ref="C131:D133"/>
    <mergeCell ref="E42:E44"/>
    <mergeCell ref="D54:D55"/>
    <mergeCell ref="D37:D41"/>
    <mergeCell ref="F19:F27"/>
    <mergeCell ref="F42:F44"/>
    <mergeCell ref="G75:G77"/>
    <mergeCell ref="F56:F82"/>
    <mergeCell ref="E54:E55"/>
    <mergeCell ref="E56:E82"/>
    <mergeCell ref="G72:G74"/>
    <mergeCell ref="E19:E27"/>
    <mergeCell ref="E28:E29"/>
    <mergeCell ref="F28:F29"/>
    <mergeCell ref="E30:E33"/>
    <mergeCell ref="P42:P44"/>
    <mergeCell ref="G68:G70"/>
    <mergeCell ref="O45:O46"/>
    <mergeCell ref="J42:J44"/>
    <mergeCell ref="H42:H44"/>
    <mergeCell ref="G65:G67"/>
    <mergeCell ref="H65:H67"/>
    <mergeCell ref="G45:G46"/>
    <mergeCell ref="L42:L44"/>
    <mergeCell ref="N42:N44"/>
    <mergeCell ref="O4:P4"/>
    <mergeCell ref="B4:B5"/>
    <mergeCell ref="C4:C5"/>
    <mergeCell ref="D4:D5"/>
    <mergeCell ref="E4:E5"/>
    <mergeCell ref="F4:F5"/>
    <mergeCell ref="C6:C41"/>
    <mergeCell ref="G4:H4"/>
    <mergeCell ref="I4:J4"/>
    <mergeCell ref="K4:L4"/>
    <mergeCell ref="M4:N4"/>
    <mergeCell ref="E34:E36"/>
    <mergeCell ref="D7:D9"/>
    <mergeCell ref="D10:D29"/>
    <mergeCell ref="F10:F12"/>
    <mergeCell ref="A2:P2"/>
    <mergeCell ref="B83:B162"/>
    <mergeCell ref="E49:E53"/>
    <mergeCell ref="F128:F130"/>
    <mergeCell ref="F88:F90"/>
    <mergeCell ref="F106:F120"/>
    <mergeCell ref="F143:F151"/>
    <mergeCell ref="F91:F93"/>
    <mergeCell ref="F121:F127"/>
    <mergeCell ref="E94:E96"/>
    <mergeCell ref="F94:F96"/>
    <mergeCell ref="E83:E87"/>
    <mergeCell ref="C42:C82"/>
    <mergeCell ref="B6:B82"/>
    <mergeCell ref="D30:D33"/>
    <mergeCell ref="F13:F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Consolidado</vt:lpstr>
      <vt:lpstr>Consolidado!Área_de_impresión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Lucia Escobar serrano</dc:creator>
  <cp:lastModifiedBy>raguilera</cp:lastModifiedBy>
  <cp:lastPrinted>2015-01-24T15:36:18Z</cp:lastPrinted>
  <dcterms:created xsi:type="dcterms:W3CDTF">2015-01-09T16:55:00Z</dcterms:created>
  <dcterms:modified xsi:type="dcterms:W3CDTF">2015-02-12T13:30:10Z</dcterms:modified>
</cp:coreProperties>
</file>