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mc:AlternateContent xmlns:mc="http://schemas.openxmlformats.org/markup-compatibility/2006">
    <mc:Choice Requires="x15">
      <x15ac:absPath xmlns:x15ac="http://schemas.microsoft.com/office/spreadsheetml/2010/11/ac" url="C:\Users\jtoro\Desktop\"/>
    </mc:Choice>
  </mc:AlternateContent>
  <xr:revisionPtr revIDLastSave="0" documentId="8_{1A175286-0DE8-4042-AC17-B6C4182E49F8}" xr6:coauthVersionLast="31" xr6:coauthVersionMax="31" xr10:uidLastSave="{00000000-0000-0000-0000-000000000000}"/>
  <bookViews>
    <workbookView xWindow="-120" yWindow="-120" windowWidth="20730" windowHeight="11160" tabRatio="961" xr2:uid="{00000000-000D-0000-FFFF-FFFF00000000}"/>
  </bookViews>
  <sheets>
    <sheet name="PMI" sheetId="270" r:id="rId1"/>
    <sheet name="PMI Tabla" sheetId="292" state="hidden" r:id="rId2"/>
    <sheet name="Análisis" sheetId="291" state="hidden" r:id="rId3"/>
    <sheet name="Dashboard" sheetId="290" r:id="rId4"/>
    <sheet name="Consulta" sheetId="286" r:id="rId5"/>
    <sheet name="TD Por modo" sheetId="254" state="hidden" r:id="rId6"/>
    <sheet name="Hallazgos Dr. Medellín" sheetId="214" state="hidden" r:id="rId7"/>
    <sheet name="Revisión Dr. Medellín" sheetId="233" state="hidden" r:id="rId8"/>
    <sheet name="No borrar 1" sheetId="225" state="hidden" r:id="rId9"/>
    <sheet name="No borrar 2" sheetId="226" state="hidden" r:id="rId10"/>
    <sheet name="No borrar 3" sheetId="232" state="hidden" r:id="rId11"/>
    <sheet name="Temporal" sheetId="288" state="hidden" r:id="rId12"/>
    <sheet name="Resumen 31 Enero 2019" sheetId="323" r:id="rId13"/>
  </sheets>
  <definedNames>
    <definedName name="_xlnm._FilterDatabase" localSheetId="0" hidden="1">PMI!$A$10:$AT$448</definedName>
    <definedName name="_xlnm._FilterDatabase" localSheetId="1" hidden="1">'PMI Tabla'!$A$2:$BA$440</definedName>
    <definedName name="_xlchart.v2.0" hidden="1">'TD Por modo'!$G$21:$G$27</definedName>
    <definedName name="_xlchart.v2.1" hidden="1">'TD Por modo'!$H$20</definedName>
    <definedName name="_xlchart.v2.2" hidden="1">'TD Por modo'!$H$21:$H$27</definedName>
    <definedName name="_xlnm.Print_Area" localSheetId="0">PMI!$A$10:$I$112</definedName>
    <definedName name="_xlnm.Print_Area" localSheetId="1">'PMI Tabla'!$A$2:$I$102</definedName>
    <definedName name="Casos_sometidos_a_Tribunal_arbitramento">'No borrar 3'!$B$1:$B$2</definedName>
    <definedName name="Desplazamiento_de_cronograma">'No borrar 3'!$B$3</definedName>
    <definedName name="Falta_de_seguimiento_y_control">'No borrar 3'!$B$4:$B$32</definedName>
    <definedName name="Impacto">'No borrar 1'!$A$1:$A$3</definedName>
    <definedName name="Key_Concept">'No borrar 3'!$D$1:$D$13</definedName>
    <definedName name="No_competencia_de_la_ANI">'No borrar 3'!$B$33:$B$36</definedName>
    <definedName name="Pago_de_intereses_de_mora">'No borrar 3'!$B$37:$B$38</definedName>
    <definedName name="Panel_de_expertos">'No borrar 3'!$B$39</definedName>
    <definedName name="Problemas_de_gestión_predial">'No borrar 3'!$B$40:$B$49</definedName>
    <definedName name="Problemas_de_planeación">'No borrar 3'!$B$50:$B$55</definedName>
    <definedName name="Problemas_en_actuaciones_contractuales">'No borrar 3'!$B$56:$B$78</definedName>
    <definedName name="Problemas_en_la_gestión_administrativa_y_financiera_de_la_ANI">'No borrar 3'!$B$79:$B$81</definedName>
    <definedName name="Problemas_en_la_gestión_del_talento_humano_de_la_ANI">'No borrar 3'!$B$82</definedName>
    <definedName name="Problemas_en_mediciones_contractuales">'No borrar 3'!$B$83:$B$86</definedName>
    <definedName name="Recomendacion">'No borrar 2'!$A$1:$A$2</definedName>
    <definedName name="Rendimientos_financieros">'No borrar 3'!$B$87</definedName>
    <definedName name="SegmentaciónDeDatos___Cumplimiento">#N/A</definedName>
    <definedName name="SegmentaciónDeDatos_Años">#N/A</definedName>
    <definedName name="SegmentaciónDeDatos_AREA_RESPONSABLE__COMPARTIDOS">#N/A</definedName>
    <definedName name="SegmentaciónDeDatos_AUDITORIA">#N/A</definedName>
    <definedName name="SegmentaciónDeDatos_Fecha_terminación_Metas">#N/A</definedName>
    <definedName name="SegmentaciónDeDatos_INCIDENCIA_PRIORIZADA">#N/A</definedName>
    <definedName name="SegmentaciónDeDatos_key_concept">#N/A</definedName>
    <definedName name="SegmentaciónDeDatos_PROYECTO___PROCESO">#N/A</definedName>
    <definedName name="_xlnm.Print_Titles" localSheetId="0">PMI!$10:$10</definedName>
    <definedName name="_xlnm.Print_Titles" localSheetId="1">'PMI Tabla'!$2:$2</definedName>
    <definedName name="Tribunal">'No borrar 3'!$B$1:$B$2</definedName>
  </definedNames>
  <calcPr calcId="179017"/>
  <pivotCaches>
    <pivotCache cacheId="0" r:id="rId14"/>
    <pivotCache cacheId="1" r:id="rId15"/>
    <pivotCache cacheId="2"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3" i="292" l="1"/>
  <c r="AL4" i="292"/>
  <c r="AL5" i="292"/>
  <c r="AL6" i="292"/>
  <c r="AL7" i="292"/>
  <c r="AL8" i="292"/>
  <c r="AL9" i="292"/>
  <c r="AL10" i="292"/>
  <c r="AL11" i="292"/>
  <c r="AL12" i="292"/>
  <c r="AL13" i="292"/>
  <c r="AL14" i="292"/>
  <c r="AL15" i="292"/>
  <c r="AL16" i="292"/>
  <c r="AL17" i="292"/>
  <c r="AL18" i="292"/>
  <c r="AL19" i="292"/>
  <c r="AL20" i="292"/>
  <c r="AL21" i="292"/>
  <c r="AL22" i="292"/>
  <c r="AL23" i="292"/>
  <c r="AL24" i="292"/>
  <c r="AL25" i="292"/>
  <c r="AL26" i="292"/>
  <c r="AL27" i="292"/>
  <c r="AL28" i="292"/>
  <c r="AL29" i="292"/>
  <c r="AL30" i="292"/>
  <c r="AL31" i="292"/>
  <c r="AL32" i="292"/>
  <c r="AL33" i="292"/>
  <c r="AL34" i="292"/>
  <c r="AL35" i="292"/>
  <c r="AL36" i="292"/>
  <c r="AL37" i="292"/>
  <c r="AL38" i="292"/>
  <c r="AL39" i="292"/>
  <c r="AL40" i="292"/>
  <c r="AL41" i="292"/>
  <c r="AL42" i="292"/>
  <c r="AL43" i="292"/>
  <c r="AL44" i="292"/>
  <c r="AL45" i="292"/>
  <c r="AL46" i="292"/>
  <c r="AL47" i="292"/>
  <c r="AL48" i="292"/>
  <c r="AL49" i="292"/>
  <c r="AL50" i="292"/>
  <c r="AL51" i="292"/>
  <c r="AL52" i="292"/>
  <c r="AL53" i="292"/>
  <c r="AL54" i="292"/>
  <c r="AL55" i="292"/>
  <c r="AL56" i="292"/>
  <c r="AL57" i="292"/>
  <c r="AL58" i="292"/>
  <c r="AL59" i="292"/>
  <c r="AL60" i="292"/>
  <c r="AL61" i="292"/>
  <c r="AL62" i="292"/>
  <c r="AL63" i="292"/>
  <c r="AL64" i="292"/>
  <c r="AL65" i="292"/>
  <c r="AL66" i="292"/>
  <c r="AL67" i="292"/>
  <c r="AL68" i="292"/>
  <c r="AL69" i="292"/>
  <c r="AL70" i="292"/>
  <c r="AL71" i="292"/>
  <c r="AL72" i="292"/>
  <c r="AL73" i="292"/>
  <c r="AL74" i="292"/>
  <c r="AL75" i="292"/>
  <c r="AL76" i="292"/>
  <c r="AL77" i="292"/>
  <c r="AL78" i="292"/>
  <c r="AL79" i="292"/>
  <c r="AL80" i="292"/>
  <c r="AL81" i="292"/>
  <c r="AL82" i="292"/>
  <c r="AL83" i="292"/>
  <c r="AL84" i="292"/>
  <c r="AL85" i="292"/>
  <c r="AL86" i="292"/>
  <c r="AL87" i="292"/>
  <c r="AL88" i="292"/>
  <c r="AL89" i="292"/>
  <c r="AL90" i="292"/>
  <c r="AL91" i="292"/>
  <c r="AL92" i="292"/>
  <c r="AL93" i="292"/>
  <c r="AL94" i="292"/>
  <c r="AL95" i="292"/>
  <c r="AL96" i="292"/>
  <c r="AL97" i="292"/>
  <c r="AL98" i="292"/>
  <c r="AL99" i="292"/>
  <c r="AL100" i="292"/>
  <c r="AL101" i="292"/>
  <c r="AL102" i="292"/>
  <c r="AL103" i="292"/>
  <c r="AL104" i="292"/>
  <c r="AL105" i="292"/>
  <c r="AL106" i="292"/>
  <c r="AL107" i="292"/>
  <c r="AL108" i="292"/>
  <c r="AL109" i="292"/>
  <c r="AL110" i="292"/>
  <c r="AL111" i="292"/>
  <c r="AL112" i="292"/>
  <c r="AL113" i="292"/>
  <c r="AL114" i="292"/>
  <c r="AL115" i="292"/>
  <c r="AL116" i="292"/>
  <c r="AL117" i="292"/>
  <c r="AL118" i="292"/>
  <c r="AL119" i="292"/>
  <c r="AL120" i="292"/>
  <c r="AL121" i="292"/>
  <c r="AL122" i="292"/>
  <c r="AL123" i="292"/>
  <c r="AL124" i="292"/>
  <c r="AL125" i="292"/>
  <c r="AL126" i="292"/>
  <c r="AL127" i="292"/>
  <c r="AL128" i="292"/>
  <c r="AL129" i="292"/>
  <c r="AL130" i="292"/>
  <c r="AL131" i="292"/>
  <c r="AL132" i="292"/>
  <c r="AL133" i="292"/>
  <c r="AL134" i="292"/>
  <c r="AL135" i="292"/>
  <c r="AL136" i="292"/>
  <c r="AL137" i="292"/>
  <c r="AL138" i="292"/>
  <c r="AL139" i="292"/>
  <c r="AL140" i="292"/>
  <c r="AL141" i="292"/>
  <c r="AL142" i="292"/>
  <c r="AL143" i="292"/>
  <c r="AL144" i="292"/>
  <c r="AL145" i="292"/>
  <c r="AL146" i="292"/>
  <c r="AL147" i="292"/>
  <c r="AL148" i="292"/>
  <c r="AL149" i="292"/>
  <c r="AL150" i="292"/>
  <c r="AL151" i="292"/>
  <c r="AL152" i="292"/>
  <c r="AL153" i="292"/>
  <c r="AL154" i="292"/>
  <c r="AL155" i="292"/>
  <c r="AL156" i="292"/>
  <c r="AL157" i="292"/>
  <c r="AL158" i="292"/>
  <c r="AL159" i="292"/>
  <c r="AL160" i="292"/>
  <c r="AL161" i="292"/>
  <c r="AL162" i="292"/>
  <c r="AL163" i="292"/>
  <c r="AL164" i="292"/>
  <c r="AL165" i="292"/>
  <c r="AL166" i="292"/>
  <c r="AL167" i="292"/>
  <c r="AL168" i="292"/>
  <c r="AL169" i="292"/>
  <c r="AL170" i="292"/>
  <c r="AL171" i="292"/>
  <c r="AL172" i="292"/>
  <c r="AL173" i="292"/>
  <c r="AL174" i="292"/>
  <c r="AL175" i="292"/>
  <c r="AL176" i="292"/>
  <c r="AL177" i="292"/>
  <c r="AL178" i="292"/>
  <c r="AL179" i="292"/>
  <c r="AL180" i="292"/>
  <c r="AL181" i="292"/>
  <c r="AL182" i="292"/>
  <c r="AL183" i="292"/>
  <c r="AL184" i="292"/>
  <c r="AL185" i="292"/>
  <c r="AL186" i="292"/>
  <c r="AL187" i="292"/>
  <c r="AL188" i="292"/>
  <c r="AL189" i="292"/>
  <c r="AL190" i="292"/>
  <c r="AL191" i="292"/>
  <c r="AL192" i="292"/>
  <c r="AL193" i="292"/>
  <c r="AL194" i="292"/>
  <c r="AL195" i="292"/>
  <c r="AL196" i="292"/>
  <c r="AL197" i="292"/>
  <c r="AL198" i="292"/>
  <c r="AL199" i="292"/>
  <c r="AL200" i="292"/>
  <c r="AL201" i="292"/>
  <c r="AL202" i="292"/>
  <c r="AL203" i="292"/>
  <c r="AL204" i="292"/>
  <c r="AL205" i="292"/>
  <c r="AL206" i="292"/>
  <c r="AL207" i="292"/>
  <c r="AL208" i="292"/>
  <c r="AL209" i="292"/>
  <c r="AL210" i="292"/>
  <c r="AL211" i="292"/>
  <c r="AL212" i="292"/>
  <c r="AL213" i="292"/>
  <c r="AL214" i="292"/>
  <c r="AL215" i="292"/>
  <c r="AL216" i="292"/>
  <c r="AL217" i="292"/>
  <c r="AL218" i="292"/>
  <c r="AL219" i="292"/>
  <c r="AL220" i="292"/>
  <c r="AL221" i="292"/>
  <c r="AL222" i="292"/>
  <c r="AL223" i="292"/>
  <c r="AL224" i="292"/>
  <c r="AL225" i="292"/>
  <c r="AL226" i="292"/>
  <c r="AL227" i="292"/>
  <c r="AL228" i="292"/>
  <c r="AL229" i="292"/>
  <c r="AL230" i="292"/>
  <c r="AL231" i="292"/>
  <c r="AL232" i="292"/>
  <c r="AL233" i="292"/>
  <c r="AL234" i="292"/>
  <c r="AL235" i="292"/>
  <c r="AL236" i="292"/>
  <c r="AL237" i="292"/>
  <c r="AL238" i="292"/>
  <c r="AL239" i="292"/>
  <c r="AL240" i="292"/>
  <c r="AL241" i="292"/>
  <c r="AL242" i="292"/>
  <c r="AL243" i="292"/>
  <c r="AL244" i="292"/>
  <c r="AL245" i="292"/>
  <c r="AL246" i="292"/>
  <c r="AL247" i="292"/>
  <c r="AL248" i="292"/>
  <c r="AL249" i="292"/>
  <c r="AL250" i="292"/>
  <c r="AL251" i="292"/>
  <c r="AL252" i="292"/>
  <c r="AL253" i="292"/>
  <c r="AL254" i="292"/>
  <c r="AL255" i="292"/>
  <c r="AL256" i="292"/>
  <c r="AL257" i="292"/>
  <c r="AL258" i="292"/>
  <c r="AL259" i="292"/>
  <c r="AL260" i="292"/>
  <c r="AL261" i="292"/>
  <c r="AL262" i="292"/>
  <c r="AL263" i="292"/>
  <c r="AL264" i="292"/>
  <c r="AL265" i="292"/>
  <c r="AL266" i="292"/>
  <c r="AL267" i="292"/>
  <c r="AL268" i="292"/>
  <c r="AL269" i="292"/>
  <c r="AL270" i="292"/>
  <c r="AL271" i="292"/>
  <c r="AL272" i="292"/>
  <c r="AL273" i="292"/>
  <c r="AL274" i="292"/>
  <c r="AL275" i="292"/>
  <c r="AL276" i="292"/>
  <c r="AL277" i="292"/>
  <c r="AL278" i="292"/>
  <c r="AL279" i="292"/>
  <c r="AL280" i="292"/>
  <c r="AL281" i="292"/>
  <c r="AL282" i="292"/>
  <c r="AL283" i="292"/>
  <c r="AL284" i="292"/>
  <c r="AL285" i="292"/>
  <c r="AL286" i="292"/>
  <c r="AL287" i="292"/>
  <c r="AL288" i="292"/>
  <c r="AL289" i="292"/>
  <c r="AL290" i="292"/>
  <c r="AL291" i="292"/>
  <c r="AL292" i="292"/>
  <c r="AL293" i="292"/>
  <c r="AL294" i="292"/>
  <c r="AL295" i="292"/>
  <c r="AL296" i="292"/>
  <c r="AL297" i="292"/>
  <c r="AL298" i="292"/>
  <c r="AL299" i="292"/>
  <c r="AL300" i="292"/>
  <c r="AL301" i="292"/>
  <c r="AL302" i="292"/>
  <c r="AL303" i="292"/>
  <c r="AL304" i="292"/>
  <c r="AL305" i="292"/>
  <c r="AL306" i="292"/>
  <c r="AL307" i="292"/>
  <c r="AL308" i="292"/>
  <c r="AL309" i="292"/>
  <c r="AL310" i="292"/>
  <c r="AL311" i="292"/>
  <c r="AL312" i="292"/>
  <c r="AL313" i="292"/>
  <c r="AL314" i="292"/>
  <c r="AL315" i="292"/>
  <c r="AL316" i="292"/>
  <c r="AL317" i="292"/>
  <c r="AL318" i="292"/>
  <c r="AL319" i="292"/>
  <c r="AL320" i="292"/>
  <c r="AL321" i="292"/>
  <c r="AL322" i="292"/>
  <c r="AL323" i="292"/>
  <c r="AL324" i="292"/>
  <c r="AL325" i="292"/>
  <c r="AL326" i="292"/>
  <c r="AL327" i="292"/>
  <c r="AL328" i="292"/>
  <c r="AL329" i="292"/>
  <c r="AL330" i="292"/>
  <c r="AL331" i="292"/>
  <c r="AL332" i="292"/>
  <c r="AL333" i="292"/>
  <c r="AL334" i="292"/>
  <c r="AL335" i="292"/>
  <c r="AL336" i="292"/>
  <c r="AL337" i="292"/>
  <c r="AL338" i="292"/>
  <c r="AL339" i="292"/>
  <c r="AL340" i="292"/>
  <c r="AL341" i="292"/>
  <c r="AL342" i="292"/>
  <c r="AL343" i="292"/>
  <c r="AL344" i="292"/>
  <c r="AL345" i="292"/>
  <c r="AL346" i="292"/>
  <c r="AL347" i="292"/>
  <c r="AL348" i="292"/>
  <c r="AL349" i="292"/>
  <c r="AL350" i="292"/>
  <c r="AL351" i="292"/>
  <c r="AL352" i="292"/>
  <c r="AL353" i="292"/>
  <c r="AL354" i="292"/>
  <c r="AL355" i="292"/>
  <c r="AL356" i="292"/>
  <c r="AL357" i="292"/>
  <c r="AL358" i="292"/>
  <c r="AL359" i="292"/>
  <c r="AL360" i="292"/>
  <c r="AL361" i="292"/>
  <c r="AL362" i="292"/>
  <c r="AL363" i="292"/>
  <c r="AL364" i="292"/>
  <c r="AL365" i="292"/>
  <c r="AL366" i="292"/>
  <c r="AL367" i="292"/>
  <c r="AL368" i="292"/>
  <c r="AL369" i="292"/>
  <c r="AL370" i="292"/>
  <c r="AL371" i="292"/>
  <c r="AL372" i="292"/>
  <c r="AL373" i="292"/>
  <c r="AL374" i="292"/>
  <c r="AL375" i="292"/>
  <c r="AL376" i="292"/>
  <c r="AL377" i="292"/>
  <c r="AL378" i="292"/>
  <c r="AL379" i="292"/>
  <c r="AL380" i="292"/>
  <c r="AL381" i="292"/>
  <c r="AL382" i="292"/>
  <c r="AL383" i="292"/>
  <c r="AL384" i="292"/>
  <c r="AL385" i="292"/>
  <c r="AL386" i="292"/>
  <c r="AL387" i="292"/>
  <c r="AL388" i="292"/>
  <c r="AL389" i="292"/>
  <c r="AL390" i="292"/>
  <c r="AL391" i="292"/>
  <c r="AL392" i="292"/>
  <c r="AL393" i="292"/>
  <c r="AL394" i="292"/>
  <c r="AL395" i="292"/>
  <c r="AL396" i="292"/>
  <c r="AL397" i="292"/>
  <c r="AL398" i="292"/>
  <c r="AL399" i="292"/>
  <c r="AL400" i="292"/>
  <c r="AL401" i="292"/>
  <c r="AL402" i="292"/>
  <c r="AL403" i="292"/>
  <c r="AL404" i="292"/>
  <c r="AL405" i="292"/>
  <c r="AL406" i="292"/>
  <c r="AL407" i="292"/>
  <c r="AL408" i="292"/>
  <c r="AL409" i="292"/>
  <c r="AL410" i="292"/>
  <c r="AL411" i="292"/>
  <c r="AL412" i="292"/>
  <c r="AL413" i="292"/>
  <c r="AL414" i="292"/>
  <c r="AL415" i="292"/>
  <c r="AL416" i="292"/>
  <c r="AL417" i="292"/>
  <c r="AL418" i="292"/>
  <c r="AL419" i="292"/>
  <c r="AL420" i="292"/>
  <c r="AL421" i="292"/>
  <c r="AL422" i="292"/>
  <c r="AL423" i="292"/>
  <c r="AL424" i="292"/>
  <c r="AL425" i="292"/>
  <c r="AL426" i="292"/>
  <c r="AL427" i="292"/>
  <c r="AL428" i="292"/>
  <c r="AL429" i="292"/>
  <c r="AL430" i="292"/>
  <c r="AL431" i="292"/>
  <c r="AL432" i="292"/>
  <c r="AL433" i="292"/>
  <c r="AL434" i="292"/>
  <c r="AL435" i="292"/>
  <c r="AL436" i="292"/>
  <c r="AL437" i="292"/>
  <c r="AL438" i="292"/>
  <c r="AL439" i="292"/>
  <c r="AL440" i="292"/>
  <c r="U440" i="292"/>
  <c r="AK440" i="292" s="1"/>
  <c r="U439" i="292"/>
  <c r="AK439" i="292" s="1"/>
  <c r="AK438" i="292"/>
  <c r="U438" i="292"/>
  <c r="AK437" i="292"/>
  <c r="U437" i="292"/>
  <c r="U436" i="292"/>
  <c r="AK436" i="292" s="1"/>
  <c r="U435" i="292"/>
  <c r="AK435" i="292" s="1"/>
  <c r="AK434" i="292"/>
  <c r="U434" i="292"/>
  <c r="AK433" i="292"/>
  <c r="U433" i="292"/>
  <c r="U432" i="292"/>
  <c r="AK432" i="292" s="1"/>
  <c r="U431" i="292"/>
  <c r="AK431" i="292" s="1"/>
  <c r="AK430" i="292"/>
  <c r="U430" i="292"/>
  <c r="AK429" i="292"/>
  <c r="U429" i="292"/>
  <c r="U428" i="292"/>
  <c r="AK428" i="292" s="1"/>
  <c r="U427" i="292"/>
  <c r="AK427" i="292" s="1"/>
  <c r="AK426" i="292"/>
  <c r="U426" i="292"/>
  <c r="AK425" i="292"/>
  <c r="U425" i="292"/>
  <c r="U424" i="292"/>
  <c r="AK424" i="292" s="1"/>
  <c r="U423" i="292"/>
  <c r="AK423" i="292" s="1"/>
  <c r="AK422" i="292"/>
  <c r="U422" i="292"/>
  <c r="AK421" i="292"/>
  <c r="U421" i="292"/>
  <c r="U420" i="292"/>
  <c r="AK420" i="292" s="1"/>
  <c r="U419" i="292"/>
  <c r="AK419" i="292" s="1"/>
  <c r="AK418" i="292"/>
  <c r="U418" i="292"/>
  <c r="AK417" i="292"/>
  <c r="U417" i="292"/>
  <c r="U416" i="292"/>
  <c r="AK416" i="292" s="1"/>
  <c r="U415" i="292"/>
  <c r="AK415" i="292" s="1"/>
  <c r="AK414" i="292"/>
  <c r="U414" i="292"/>
  <c r="AK413" i="292"/>
  <c r="U413" i="292"/>
  <c r="U412" i="292"/>
  <c r="AK412" i="292" s="1"/>
  <c r="U411" i="292"/>
  <c r="AK411" i="292" s="1"/>
  <c r="AK410" i="292"/>
  <c r="U410" i="292"/>
  <c r="AK409" i="292"/>
  <c r="U409" i="292"/>
  <c r="U408" i="292"/>
  <c r="AK408" i="292" s="1"/>
  <c r="U407" i="292"/>
  <c r="AK407" i="292" s="1"/>
  <c r="AK406" i="292"/>
  <c r="U406" i="292"/>
  <c r="AK405" i="292"/>
  <c r="U405" i="292"/>
  <c r="U404" i="292"/>
  <c r="AK404" i="292" s="1"/>
  <c r="U403" i="292"/>
  <c r="AK403" i="292" s="1"/>
  <c r="AK402" i="292"/>
  <c r="U402" i="292"/>
  <c r="AK401" i="292"/>
  <c r="U401" i="292"/>
  <c r="U400" i="292"/>
  <c r="AK400" i="292" s="1"/>
  <c r="U399" i="292"/>
  <c r="AK399" i="292" s="1"/>
  <c r="AK398" i="292"/>
  <c r="U398" i="292"/>
  <c r="AK397" i="292"/>
  <c r="U397" i="292"/>
  <c r="U396" i="292"/>
  <c r="AK396" i="292" s="1"/>
  <c r="U395" i="292"/>
  <c r="AK395" i="292" s="1"/>
  <c r="AK394" i="292"/>
  <c r="U394" i="292"/>
  <c r="AK393" i="292"/>
  <c r="U393" i="292"/>
  <c r="U392" i="292"/>
  <c r="AK392" i="292" s="1"/>
  <c r="U391" i="292"/>
  <c r="AK391" i="292" s="1"/>
  <c r="AK390" i="292"/>
  <c r="U390" i="292"/>
  <c r="AK389" i="292"/>
  <c r="U389" i="292"/>
  <c r="U388" i="292"/>
  <c r="AK388" i="292" s="1"/>
  <c r="U387" i="292"/>
  <c r="AK387" i="292" s="1"/>
  <c r="AK386" i="292"/>
  <c r="U386" i="292"/>
  <c r="AK385" i="292"/>
  <c r="U385" i="292"/>
  <c r="AK384" i="292"/>
  <c r="U384" i="292"/>
  <c r="U383" i="292"/>
  <c r="AK383" i="292" s="1"/>
  <c r="AK382" i="292"/>
  <c r="U382" i="292"/>
  <c r="AK381" i="292"/>
  <c r="U381" i="292"/>
  <c r="AK380" i="292"/>
  <c r="U380" i="292"/>
  <c r="U379" i="292"/>
  <c r="AK379" i="292" s="1"/>
  <c r="AK378" i="292"/>
  <c r="U378" i="292"/>
  <c r="AK377" i="292"/>
  <c r="U377" i="292"/>
  <c r="AK376" i="292"/>
  <c r="U376" i="292"/>
  <c r="U375" i="292"/>
  <c r="AK375" i="292" s="1"/>
  <c r="U374" i="292"/>
  <c r="AK374" i="292" s="1"/>
  <c r="AK373" i="292"/>
  <c r="U373" i="292"/>
  <c r="AK372" i="292"/>
  <c r="U372" i="292"/>
  <c r="U371" i="292"/>
  <c r="AK371" i="292" s="1"/>
  <c r="U370" i="292"/>
  <c r="AK370" i="292" s="1"/>
  <c r="AK369" i="292"/>
  <c r="U369" i="292"/>
  <c r="AK368" i="292"/>
  <c r="U368" i="292"/>
  <c r="U367" i="292"/>
  <c r="AK367" i="292" s="1"/>
  <c r="U366" i="292"/>
  <c r="AK366" i="292" s="1"/>
  <c r="AK365" i="292"/>
  <c r="U365" i="292"/>
  <c r="AK364" i="292"/>
  <c r="U364" i="292"/>
  <c r="U363" i="292"/>
  <c r="AK363" i="292" s="1"/>
  <c r="U362" i="292"/>
  <c r="AK362" i="292" s="1"/>
  <c r="U361" i="292"/>
  <c r="AK361" i="292" s="1"/>
  <c r="AK360" i="292"/>
  <c r="U360" i="292"/>
  <c r="U359" i="292"/>
  <c r="AK359" i="292" s="1"/>
  <c r="U358" i="292"/>
  <c r="AK358" i="292" s="1"/>
  <c r="U357" i="292"/>
  <c r="AK357" i="292" s="1"/>
  <c r="U356" i="292"/>
  <c r="AK356" i="292" s="1"/>
  <c r="U355" i="292"/>
  <c r="AK355" i="292" s="1"/>
  <c r="AK354" i="292"/>
  <c r="U354" i="292"/>
  <c r="U353" i="292"/>
  <c r="AK353" i="292" s="1"/>
  <c r="U352" i="292"/>
  <c r="AK352" i="292" s="1"/>
  <c r="U351" i="292"/>
  <c r="AK351" i="292" s="1"/>
  <c r="AK350" i="292"/>
  <c r="U350" i="292"/>
  <c r="U349" i="292"/>
  <c r="AK349" i="292" s="1"/>
  <c r="U348" i="292"/>
  <c r="AK348" i="292" s="1"/>
  <c r="U347" i="292"/>
  <c r="AK347" i="292" s="1"/>
  <c r="AK346" i="292"/>
  <c r="U346" i="292"/>
  <c r="AK345" i="292"/>
  <c r="U345" i="292"/>
  <c r="U344" i="292"/>
  <c r="AK344" i="292" s="1"/>
  <c r="U343" i="292"/>
  <c r="AK343" i="292" s="1"/>
  <c r="AK342" i="292"/>
  <c r="U342" i="292"/>
  <c r="AK341" i="292"/>
  <c r="U341" i="292"/>
  <c r="U340" i="292"/>
  <c r="AK340" i="292" s="1"/>
  <c r="U339" i="292"/>
  <c r="AK339" i="292" s="1"/>
  <c r="AK338" i="292"/>
  <c r="U338" i="292"/>
  <c r="AK337" i="292"/>
  <c r="U337" i="292"/>
  <c r="U336" i="292"/>
  <c r="AK336" i="292" s="1"/>
  <c r="U335" i="292"/>
  <c r="AK335" i="292" s="1"/>
  <c r="AK334" i="292"/>
  <c r="U334" i="292"/>
  <c r="AK333" i="292"/>
  <c r="U333" i="292"/>
  <c r="U332" i="292"/>
  <c r="AK332" i="292" s="1"/>
  <c r="U331" i="292"/>
  <c r="AK331" i="292" s="1"/>
  <c r="AK330" i="292"/>
  <c r="U330" i="292"/>
  <c r="U329" i="292"/>
  <c r="AK329" i="292" s="1"/>
  <c r="U328" i="292"/>
  <c r="AK328" i="292" s="1"/>
  <c r="U327" i="292"/>
  <c r="AK327" i="292" s="1"/>
  <c r="AK326" i="292"/>
  <c r="U326" i="292"/>
  <c r="U325" i="292"/>
  <c r="AK325" i="292" s="1"/>
  <c r="U324" i="292"/>
  <c r="AK324" i="292" s="1"/>
  <c r="U323" i="292"/>
  <c r="AK323" i="292" s="1"/>
  <c r="AK322" i="292"/>
  <c r="U322" i="292"/>
  <c r="AK321" i="292"/>
  <c r="U321" i="292"/>
  <c r="U320" i="292"/>
  <c r="AK320" i="292" s="1"/>
  <c r="U319" i="292"/>
  <c r="AK319" i="292" s="1"/>
  <c r="AK318" i="292"/>
  <c r="U318" i="292"/>
  <c r="U317" i="292"/>
  <c r="AK317" i="292" s="1"/>
  <c r="U316" i="292"/>
  <c r="AK316" i="292" s="1"/>
  <c r="U315" i="292"/>
  <c r="AK315" i="292" s="1"/>
  <c r="AK314" i="292"/>
  <c r="U314" i="292"/>
  <c r="U313" i="292"/>
  <c r="AK313" i="292" s="1"/>
  <c r="U312" i="292"/>
  <c r="AK312" i="292" s="1"/>
  <c r="U311" i="292"/>
  <c r="AK311" i="292" s="1"/>
  <c r="AK310" i="292"/>
  <c r="U310" i="292"/>
  <c r="U309" i="292"/>
  <c r="AK309" i="292" s="1"/>
  <c r="U308" i="292"/>
  <c r="AK308" i="292" s="1"/>
  <c r="U307" i="292"/>
  <c r="AK307" i="292" s="1"/>
  <c r="U306" i="292"/>
  <c r="AK306" i="292" s="1"/>
  <c r="AK305" i="292"/>
  <c r="U305" i="292"/>
  <c r="AK304" i="292"/>
  <c r="U304" i="292"/>
  <c r="U303" i="292"/>
  <c r="AK303" i="292" s="1"/>
  <c r="U302" i="292"/>
  <c r="AK302" i="292" s="1"/>
  <c r="AK301" i="292"/>
  <c r="U301" i="292"/>
  <c r="AK300" i="292"/>
  <c r="U300" i="292"/>
  <c r="U299" i="292"/>
  <c r="AK299" i="292" s="1"/>
  <c r="U298" i="292"/>
  <c r="AK298" i="292" s="1"/>
  <c r="AK297" i="292"/>
  <c r="U297" i="292"/>
  <c r="AK296" i="292"/>
  <c r="U296" i="292"/>
  <c r="U295" i="292"/>
  <c r="AK295" i="292" s="1"/>
  <c r="U294" i="292"/>
  <c r="AK294" i="292" s="1"/>
  <c r="AK293" i="292"/>
  <c r="U293" i="292"/>
  <c r="AK292" i="292"/>
  <c r="U292" i="292"/>
  <c r="U291" i="292"/>
  <c r="AK291" i="292" s="1"/>
  <c r="U290" i="292"/>
  <c r="AK290" i="292" s="1"/>
  <c r="AK289" i="292"/>
  <c r="U289" i="292"/>
  <c r="AK288" i="292"/>
  <c r="U288" i="292"/>
  <c r="U287" i="292"/>
  <c r="AK287" i="292" s="1"/>
  <c r="U286" i="292"/>
  <c r="AK286" i="292" s="1"/>
  <c r="AK285" i="292"/>
  <c r="U285" i="292"/>
  <c r="AK284" i="292"/>
  <c r="U284" i="292"/>
  <c r="U283" i="292"/>
  <c r="AK283" i="292" s="1"/>
  <c r="U282" i="292"/>
  <c r="AK282" i="292" s="1"/>
  <c r="AK281" i="292"/>
  <c r="U281" i="292"/>
  <c r="AK280" i="292"/>
  <c r="U280" i="292"/>
  <c r="U279" i="292"/>
  <c r="AK279" i="292" s="1"/>
  <c r="U278" i="292"/>
  <c r="AK278" i="292" s="1"/>
  <c r="AK277" i="292"/>
  <c r="U277" i="292"/>
  <c r="AK276" i="292"/>
  <c r="U276" i="292"/>
  <c r="U275" i="292"/>
  <c r="AK275" i="292" s="1"/>
  <c r="U274" i="292"/>
  <c r="AK274" i="292" s="1"/>
  <c r="AK273" i="292"/>
  <c r="U273" i="292"/>
  <c r="AK272" i="292"/>
  <c r="U272" i="292"/>
  <c r="U271" i="292"/>
  <c r="AK271" i="292" s="1"/>
  <c r="U270" i="292"/>
  <c r="AK270" i="292" s="1"/>
  <c r="AK269" i="292"/>
  <c r="U269" i="292"/>
  <c r="AK268" i="292"/>
  <c r="U268" i="292"/>
  <c r="U267" i="292"/>
  <c r="AK267" i="292" s="1"/>
  <c r="U266" i="292"/>
  <c r="AK266" i="292" s="1"/>
  <c r="AK265" i="292"/>
  <c r="U265" i="292"/>
  <c r="AK264" i="292"/>
  <c r="U264" i="292"/>
  <c r="U263" i="292"/>
  <c r="AK263" i="292" s="1"/>
  <c r="U262" i="292"/>
  <c r="AK262" i="292" s="1"/>
  <c r="AK261" i="292"/>
  <c r="U261" i="292"/>
  <c r="AK260" i="292"/>
  <c r="U260" i="292"/>
  <c r="U259" i="292"/>
  <c r="AK259" i="292" s="1"/>
  <c r="AK258" i="292"/>
  <c r="U258" i="292"/>
  <c r="AK257" i="292"/>
  <c r="U257" i="292"/>
  <c r="AK256" i="292"/>
  <c r="U256" i="292"/>
  <c r="U255" i="292"/>
  <c r="AK255" i="292" s="1"/>
  <c r="AK254" i="292"/>
  <c r="U254" i="292"/>
  <c r="AK253" i="292"/>
  <c r="U253" i="292"/>
  <c r="AK252" i="292"/>
  <c r="U252" i="292"/>
  <c r="U251" i="292"/>
  <c r="AK251" i="292" s="1"/>
  <c r="AK250" i="292"/>
  <c r="U250" i="292"/>
  <c r="AK249" i="292"/>
  <c r="U249" i="292"/>
  <c r="AK248" i="292"/>
  <c r="U248" i="292"/>
  <c r="U247" i="292"/>
  <c r="AK247" i="292" s="1"/>
  <c r="U246" i="292"/>
  <c r="AK246" i="292" s="1"/>
  <c r="U245" i="292"/>
  <c r="AK245" i="292" s="1"/>
  <c r="AK244" i="292"/>
  <c r="U244" i="292"/>
  <c r="U243" i="292"/>
  <c r="AK243" i="292" s="1"/>
  <c r="U242" i="292"/>
  <c r="AK242" i="292" s="1"/>
  <c r="U241" i="292"/>
  <c r="AK241" i="292" s="1"/>
  <c r="AK240" i="292"/>
  <c r="U240" i="292"/>
  <c r="U239" i="292"/>
  <c r="AK239" i="292" s="1"/>
  <c r="U238" i="292"/>
  <c r="AK238" i="292" s="1"/>
  <c r="U237" i="292"/>
  <c r="AK237" i="292" s="1"/>
  <c r="AK236" i="292"/>
  <c r="U236" i="292"/>
  <c r="U235" i="292"/>
  <c r="AK235" i="292" s="1"/>
  <c r="U234" i="292"/>
  <c r="AK234" i="292" s="1"/>
  <c r="U233" i="292"/>
  <c r="AK233" i="292" s="1"/>
  <c r="AK232" i="292"/>
  <c r="U232" i="292"/>
  <c r="U231" i="292"/>
  <c r="AK231" i="292" s="1"/>
  <c r="U230" i="292"/>
  <c r="AK230" i="292" s="1"/>
  <c r="U229" i="292"/>
  <c r="AK229" i="292" s="1"/>
  <c r="AK228" i="292"/>
  <c r="U228" i="292"/>
  <c r="U227" i="292"/>
  <c r="AK227" i="292" s="1"/>
  <c r="U226" i="292"/>
  <c r="AK226" i="292" s="1"/>
  <c r="U225" i="292"/>
  <c r="AK225" i="292" s="1"/>
  <c r="AK224" i="292"/>
  <c r="U224" i="292"/>
  <c r="U223" i="292"/>
  <c r="AK223" i="292" s="1"/>
  <c r="U222" i="292"/>
  <c r="AK222" i="292" s="1"/>
  <c r="U221" i="292"/>
  <c r="AK221" i="292" s="1"/>
  <c r="AK220" i="292"/>
  <c r="U220" i="292"/>
  <c r="U219" i="292"/>
  <c r="AK219" i="292" s="1"/>
  <c r="U218" i="292"/>
  <c r="AK218" i="292" s="1"/>
  <c r="U217" i="292"/>
  <c r="AK217" i="292" s="1"/>
  <c r="AK216" i="292"/>
  <c r="U216" i="292"/>
  <c r="AK215" i="292"/>
  <c r="U215" i="292"/>
  <c r="U214" i="292"/>
  <c r="AK214" i="292" s="1"/>
  <c r="U213" i="292"/>
  <c r="AK213" i="292" s="1"/>
  <c r="AK212" i="292"/>
  <c r="U212" i="292"/>
  <c r="AK211" i="292"/>
  <c r="U211" i="292"/>
  <c r="U210" i="292"/>
  <c r="AK210" i="292" s="1"/>
  <c r="U209" i="292"/>
  <c r="AK209" i="292" s="1"/>
  <c r="AK208" i="292"/>
  <c r="U208" i="292"/>
  <c r="AK207" i="292"/>
  <c r="U207" i="292"/>
  <c r="U206" i="292"/>
  <c r="AK206" i="292" s="1"/>
  <c r="AK205" i="292"/>
  <c r="U205" i="292"/>
  <c r="AK204" i="292"/>
  <c r="U204" i="292"/>
  <c r="U203" i="292"/>
  <c r="AK203" i="292" s="1"/>
  <c r="U202" i="292"/>
  <c r="AK202" i="292" s="1"/>
  <c r="AK201" i="292"/>
  <c r="U201" i="292"/>
  <c r="AK200" i="292"/>
  <c r="U200" i="292"/>
  <c r="AK199" i="292"/>
  <c r="U199" i="292"/>
  <c r="U198" i="292"/>
  <c r="AK198" i="292" s="1"/>
  <c r="U197" i="292"/>
  <c r="AK197" i="292" s="1"/>
  <c r="AK196" i="292"/>
  <c r="U196" i="292"/>
  <c r="U195" i="292"/>
  <c r="AK195" i="292" s="1"/>
  <c r="U194" i="292"/>
  <c r="AK194" i="292" s="1"/>
  <c r="U193" i="292"/>
  <c r="AK193" i="292" s="1"/>
  <c r="AK192" i="292"/>
  <c r="U192" i="292"/>
  <c r="AK191" i="292"/>
  <c r="U191" i="292"/>
  <c r="U190" i="292"/>
  <c r="AK190" i="292" s="1"/>
  <c r="U189" i="292"/>
  <c r="AK189" i="292" s="1"/>
  <c r="AK188" i="292"/>
  <c r="U188" i="292"/>
  <c r="U187" i="292"/>
  <c r="AK187" i="292" s="1"/>
  <c r="U186" i="292"/>
  <c r="AK186" i="292" s="1"/>
  <c r="U185" i="292"/>
  <c r="AK185" i="292" s="1"/>
  <c r="AK184" i="292"/>
  <c r="U184" i="292"/>
  <c r="U183" i="292"/>
  <c r="AK183" i="292" s="1"/>
  <c r="U182" i="292"/>
  <c r="AK182" i="292" s="1"/>
  <c r="U181" i="292"/>
  <c r="AK181" i="292" s="1"/>
  <c r="AK180" i="292"/>
  <c r="U180" i="292"/>
  <c r="U179" i="292"/>
  <c r="AK179" i="292" s="1"/>
  <c r="U178" i="292"/>
  <c r="AK178" i="292" s="1"/>
  <c r="U177" i="292"/>
  <c r="AK177" i="292" s="1"/>
  <c r="AK176" i="292"/>
  <c r="U176" i="292"/>
  <c r="U175" i="292"/>
  <c r="AK175" i="292" s="1"/>
  <c r="U174" i="292"/>
  <c r="AK174" i="292" s="1"/>
  <c r="U173" i="292"/>
  <c r="AK173" i="292" s="1"/>
  <c r="AK172" i="292"/>
  <c r="U172" i="292"/>
  <c r="AK171" i="292"/>
  <c r="U171" i="292"/>
  <c r="U170" i="292"/>
  <c r="AK170" i="292" s="1"/>
  <c r="U169" i="292"/>
  <c r="AK169" i="292" s="1"/>
  <c r="AK168" i="292"/>
  <c r="U168" i="292"/>
  <c r="AK167" i="292"/>
  <c r="U167" i="292"/>
  <c r="U166" i="292"/>
  <c r="AK166" i="292" s="1"/>
  <c r="U165" i="292"/>
  <c r="AK165" i="292" s="1"/>
  <c r="AK164" i="292"/>
  <c r="U164" i="292"/>
  <c r="AK163" i="292"/>
  <c r="U163" i="292"/>
  <c r="U162" i="292"/>
  <c r="AK162" i="292" s="1"/>
  <c r="U161" i="292"/>
  <c r="AK161" i="292" s="1"/>
  <c r="AK160" i="292"/>
  <c r="U160" i="292"/>
  <c r="U159" i="292"/>
  <c r="AK159" i="292" s="1"/>
  <c r="U158" i="292"/>
  <c r="AK158" i="292" s="1"/>
  <c r="U157" i="292"/>
  <c r="AK157" i="292" s="1"/>
  <c r="AK156" i="292"/>
  <c r="U156" i="292"/>
  <c r="U155" i="292"/>
  <c r="AK155" i="292" s="1"/>
  <c r="U154" i="292"/>
  <c r="AK154" i="292" s="1"/>
  <c r="U153" i="292"/>
  <c r="AK153" i="292" s="1"/>
  <c r="AK152" i="292"/>
  <c r="U152" i="292"/>
  <c r="U151" i="292"/>
  <c r="AK151" i="292" s="1"/>
  <c r="U150" i="292"/>
  <c r="AK150" i="292" s="1"/>
  <c r="U149" i="292"/>
  <c r="AK149" i="292" s="1"/>
  <c r="AK148" i="292"/>
  <c r="U148" i="292"/>
  <c r="U147" i="292"/>
  <c r="AK147" i="292" s="1"/>
  <c r="U146" i="292"/>
  <c r="AK146" i="292" s="1"/>
  <c r="U145" i="292"/>
  <c r="AK145" i="292" s="1"/>
  <c r="AK144" i="292"/>
  <c r="U144" i="292"/>
  <c r="AK143" i="292"/>
  <c r="U143" i="292"/>
  <c r="U142" i="292"/>
  <c r="AK142" i="292" s="1"/>
  <c r="U141" i="292"/>
  <c r="AK141" i="292" s="1"/>
  <c r="AK140" i="292"/>
  <c r="U140" i="292"/>
  <c r="AK139" i="292"/>
  <c r="U139" i="292"/>
  <c r="U138" i="292"/>
  <c r="AK138" i="292" s="1"/>
  <c r="U137" i="292"/>
  <c r="AK137" i="292" s="1"/>
  <c r="AK136" i="292"/>
  <c r="U136" i="292"/>
  <c r="AK135" i="292"/>
  <c r="U135" i="292"/>
  <c r="U134" i="292"/>
  <c r="AK134" i="292" s="1"/>
  <c r="U133" i="292"/>
  <c r="AK133" i="292" s="1"/>
  <c r="AK132" i="292"/>
  <c r="U132" i="292"/>
  <c r="AK131" i="292"/>
  <c r="U131" i="292"/>
  <c r="U130" i="292"/>
  <c r="AK130" i="292" s="1"/>
  <c r="U129" i="292"/>
  <c r="AK129" i="292" s="1"/>
  <c r="AK128" i="292"/>
  <c r="U128" i="292"/>
  <c r="AK127" i="292"/>
  <c r="U127" i="292"/>
  <c r="U126" i="292"/>
  <c r="AK126" i="292" s="1"/>
  <c r="U125" i="292"/>
  <c r="AK125" i="292" s="1"/>
  <c r="AK124" i="292"/>
  <c r="U124" i="292"/>
  <c r="AK123" i="292"/>
  <c r="U123" i="292"/>
  <c r="U122" i="292"/>
  <c r="AK122" i="292" s="1"/>
  <c r="U121" i="292"/>
  <c r="AK121" i="292" s="1"/>
  <c r="AK120" i="292"/>
  <c r="U120" i="292"/>
  <c r="AK119" i="292"/>
  <c r="U119" i="292"/>
  <c r="U118" i="292"/>
  <c r="AK118" i="292" s="1"/>
  <c r="U117" i="292"/>
  <c r="AK117" i="292" s="1"/>
  <c r="AK116" i="292"/>
  <c r="U116" i="292"/>
  <c r="AK115" i="292"/>
  <c r="U115" i="292"/>
  <c r="U114" i="292"/>
  <c r="AK114" i="292" s="1"/>
  <c r="U113" i="292"/>
  <c r="AK113" i="292" s="1"/>
  <c r="AK112" i="292"/>
  <c r="U112" i="292"/>
  <c r="U111" i="292"/>
  <c r="AK111" i="292" s="1"/>
  <c r="U110" i="292"/>
  <c r="AK110" i="292" s="1"/>
  <c r="U109" i="292"/>
  <c r="AK109" i="292" s="1"/>
  <c r="AK108" i="292"/>
  <c r="U108" i="292"/>
  <c r="AK107" i="292"/>
  <c r="U107" i="292"/>
  <c r="U106" i="292"/>
  <c r="AK106" i="292" s="1"/>
  <c r="U105" i="292"/>
  <c r="AK105" i="292" s="1"/>
  <c r="AK104" i="292"/>
  <c r="U104" i="292"/>
  <c r="U103" i="292"/>
  <c r="AK103" i="292" s="1"/>
  <c r="U102" i="292"/>
  <c r="AK102" i="292" s="1"/>
  <c r="U101" i="292"/>
  <c r="AK101" i="292" s="1"/>
  <c r="AK100" i="292"/>
  <c r="U100" i="292"/>
  <c r="U99" i="292"/>
  <c r="AK99" i="292" s="1"/>
  <c r="U98" i="292"/>
  <c r="AK98" i="292" s="1"/>
  <c r="U97" i="292"/>
  <c r="AK97" i="292" s="1"/>
  <c r="AK96" i="292"/>
  <c r="U96" i="292"/>
  <c r="U95" i="292"/>
  <c r="AK95" i="292" s="1"/>
  <c r="U94" i="292"/>
  <c r="AK94" i="292" s="1"/>
  <c r="U93" i="292"/>
  <c r="AK93" i="292" s="1"/>
  <c r="AK92" i="292"/>
  <c r="U92" i="292"/>
  <c r="U91" i="292"/>
  <c r="AK91" i="292" s="1"/>
  <c r="U90" i="292"/>
  <c r="AK90" i="292" s="1"/>
  <c r="U89" i="292"/>
  <c r="AK89" i="292" s="1"/>
  <c r="AK88" i="292"/>
  <c r="U88" i="292"/>
  <c r="U87" i="292"/>
  <c r="AK87" i="292" s="1"/>
  <c r="U86" i="292"/>
  <c r="AK86" i="292" s="1"/>
  <c r="U85" i="292"/>
  <c r="AK85" i="292" s="1"/>
  <c r="AK84" i="292"/>
  <c r="U84" i="292"/>
  <c r="U83" i="292"/>
  <c r="AK83" i="292" s="1"/>
  <c r="U82" i="292"/>
  <c r="AK82" i="292" s="1"/>
  <c r="U81" i="292"/>
  <c r="AK81" i="292" s="1"/>
  <c r="AK80" i="292"/>
  <c r="U80" i="292"/>
  <c r="U79" i="292"/>
  <c r="AK79" i="292" s="1"/>
  <c r="U78" i="292"/>
  <c r="AK78" i="292" s="1"/>
  <c r="U77" i="292"/>
  <c r="AK77" i="292" s="1"/>
  <c r="AK76" i="292"/>
  <c r="U76" i="292"/>
  <c r="U75" i="292"/>
  <c r="AK75" i="292" s="1"/>
  <c r="U74" i="292"/>
  <c r="AK74" i="292" s="1"/>
  <c r="U73" i="292"/>
  <c r="AK73" i="292" s="1"/>
  <c r="AK72" i="292"/>
  <c r="U72" i="292"/>
  <c r="U71" i="292"/>
  <c r="AK71" i="292" s="1"/>
  <c r="U70" i="292"/>
  <c r="AK70" i="292" s="1"/>
  <c r="U69" i="292"/>
  <c r="AK69" i="292" s="1"/>
  <c r="AK68" i="292"/>
  <c r="U68" i="292"/>
  <c r="U67" i="292"/>
  <c r="AK67" i="292" s="1"/>
  <c r="U66" i="292"/>
  <c r="AK66" i="292" s="1"/>
  <c r="U65" i="292"/>
  <c r="AK65" i="292" s="1"/>
  <c r="AK64" i="292"/>
  <c r="U64" i="292"/>
  <c r="AK63" i="292"/>
  <c r="U63" i="292"/>
  <c r="U62" i="292"/>
  <c r="AK62" i="292" s="1"/>
  <c r="U61" i="292"/>
  <c r="AK61" i="292" s="1"/>
  <c r="AK60" i="292"/>
  <c r="U60" i="292"/>
  <c r="AK59" i="292"/>
  <c r="U59" i="292"/>
  <c r="U58" i="292"/>
  <c r="AK58" i="292" s="1"/>
  <c r="U57" i="292"/>
  <c r="AK57" i="292" s="1"/>
  <c r="AK56" i="292"/>
  <c r="U56" i="292"/>
  <c r="AK55" i="292"/>
  <c r="U55" i="292"/>
  <c r="U54" i="292"/>
  <c r="AK54" i="292" s="1"/>
  <c r="U53" i="292"/>
  <c r="AK53" i="292" s="1"/>
  <c r="AK52" i="292"/>
  <c r="U52" i="292"/>
  <c r="AK51" i="292"/>
  <c r="U51" i="292"/>
  <c r="U50" i="292"/>
  <c r="AK50" i="292" s="1"/>
  <c r="U49" i="292"/>
  <c r="AK49" i="292" s="1"/>
  <c r="AK48" i="292"/>
  <c r="U48" i="292"/>
  <c r="AK47" i="292"/>
  <c r="U47" i="292"/>
  <c r="U46" i="292"/>
  <c r="AK46" i="292" s="1"/>
  <c r="U45" i="292"/>
  <c r="AK45" i="292" s="1"/>
  <c r="U44" i="292"/>
  <c r="AK44" i="292" s="1"/>
  <c r="AK43" i="292"/>
  <c r="U43" i="292"/>
  <c r="U42" i="292"/>
  <c r="AK42" i="292" s="1"/>
  <c r="U41" i="292"/>
  <c r="AK41" i="292" s="1"/>
  <c r="AK40" i="292"/>
  <c r="U40" i="292"/>
  <c r="AK39" i="292"/>
  <c r="U39" i="292"/>
  <c r="U38" i="292"/>
  <c r="AK38" i="292" s="1"/>
  <c r="U37" i="292"/>
  <c r="AK37" i="292" s="1"/>
  <c r="AK36" i="292"/>
  <c r="U36" i="292"/>
  <c r="U35" i="292"/>
  <c r="AK35" i="292" s="1"/>
  <c r="U34" i="292"/>
  <c r="AK34" i="292" s="1"/>
  <c r="U33" i="292"/>
  <c r="AK33" i="292" s="1"/>
  <c r="AK32" i="292"/>
  <c r="U32" i="292"/>
  <c r="U31" i="292"/>
  <c r="AK31" i="292" s="1"/>
  <c r="U30" i="292"/>
  <c r="AK30" i="292" s="1"/>
  <c r="U29" i="292"/>
  <c r="AK29" i="292" s="1"/>
  <c r="AK28" i="292"/>
  <c r="U28" i="292"/>
  <c r="U27" i="292"/>
  <c r="AK27" i="292" s="1"/>
  <c r="U26" i="292"/>
  <c r="AK26" i="292" s="1"/>
  <c r="U25" i="292"/>
  <c r="AK25" i="292" s="1"/>
  <c r="AK24" i="292"/>
  <c r="U24" i="292"/>
  <c r="U23" i="292"/>
  <c r="AK23" i="292" s="1"/>
  <c r="U22" i="292"/>
  <c r="AK22" i="292" s="1"/>
  <c r="U21" i="292"/>
  <c r="AK21" i="292" s="1"/>
  <c r="AK20" i="292"/>
  <c r="U20" i="292"/>
  <c r="U19" i="292"/>
  <c r="AK19" i="292" s="1"/>
  <c r="U18" i="292"/>
  <c r="AK18" i="292" s="1"/>
  <c r="U17" i="292"/>
  <c r="AK17" i="292" s="1"/>
  <c r="AK16" i="292"/>
  <c r="U16" i="292"/>
  <c r="U15" i="292"/>
  <c r="AK15" i="292" s="1"/>
  <c r="U14" i="292"/>
  <c r="AK14" i="292" s="1"/>
  <c r="U13" i="292"/>
  <c r="AK13" i="292" s="1"/>
  <c r="AK12" i="292"/>
  <c r="U12" i="292"/>
  <c r="U11" i="292"/>
  <c r="AK11" i="292" s="1"/>
  <c r="U10" i="292"/>
  <c r="AK10" i="292" s="1"/>
  <c r="U9" i="292"/>
  <c r="AK9" i="292" s="1"/>
  <c r="AK8" i="292"/>
  <c r="U8" i="292"/>
  <c r="U7" i="292"/>
  <c r="AK7" i="292" s="1"/>
  <c r="U6" i="292"/>
  <c r="AK6" i="292" s="1"/>
  <c r="U5" i="292"/>
  <c r="AK5" i="292" s="1"/>
  <c r="AK4" i="292"/>
  <c r="U4" i="292"/>
  <c r="U3" i="292"/>
  <c r="AK3" i="292" s="1"/>
  <c r="T15" i="286" l="1"/>
  <c r="P15" i="286"/>
  <c r="J29" i="286"/>
  <c r="J26" i="286"/>
  <c r="L3" i="286"/>
  <c r="C32" i="286" l="1"/>
  <c r="T6" i="286"/>
  <c r="P6" i="286"/>
  <c r="M29" i="286"/>
  <c r="J23" i="286"/>
  <c r="J6" i="286"/>
  <c r="C6" i="286"/>
  <c r="G3" i="286"/>
  <c r="E3" i="286"/>
  <c r="AD448" i="270"/>
  <c r="AD447" i="270"/>
  <c r="AD446" i="270"/>
  <c r="AD445" i="270"/>
  <c r="AD444" i="270"/>
  <c r="AD443" i="270"/>
  <c r="AD442" i="270"/>
  <c r="AD441" i="270"/>
  <c r="AD440" i="270"/>
  <c r="AD439" i="270"/>
  <c r="AD438" i="270"/>
  <c r="AD437" i="270"/>
  <c r="U448" i="270"/>
  <c r="AC448" i="270" s="1"/>
  <c r="U447" i="270"/>
  <c r="AC447" i="270" s="1"/>
  <c r="U446" i="270"/>
  <c r="AC446" i="270" s="1"/>
  <c r="U445" i="270"/>
  <c r="AC445" i="270" s="1"/>
  <c r="U444" i="270"/>
  <c r="AC444" i="270" s="1"/>
  <c r="U443" i="270"/>
  <c r="AC443" i="270" s="1"/>
  <c r="U442" i="270"/>
  <c r="AC442" i="270" s="1"/>
  <c r="U441" i="270"/>
  <c r="AC441" i="270" s="1"/>
  <c r="U440" i="270"/>
  <c r="AC440" i="270" s="1"/>
  <c r="U439" i="270"/>
  <c r="AC439" i="270" s="1"/>
  <c r="U438" i="270"/>
  <c r="AC438" i="270" s="1"/>
  <c r="U437" i="270"/>
  <c r="AC437" i="270" s="1"/>
  <c r="AE438" i="270" l="1"/>
  <c r="AF438" i="270" s="1"/>
  <c r="AE440" i="270"/>
  <c r="AF440" i="270" s="1"/>
  <c r="AE442" i="270"/>
  <c r="AF442" i="270" s="1"/>
  <c r="AE444" i="270"/>
  <c r="AF444" i="270" s="1"/>
  <c r="AE446" i="270"/>
  <c r="AF446" i="270" s="1"/>
  <c r="AE448" i="270"/>
  <c r="AF448" i="270" s="1"/>
  <c r="AE437" i="270"/>
  <c r="AF437" i="270" s="1"/>
  <c r="AE439" i="270"/>
  <c r="AF439" i="270" s="1"/>
  <c r="AE441" i="270"/>
  <c r="AF441" i="270" s="1"/>
  <c r="AE443" i="270"/>
  <c r="AF443" i="270" s="1"/>
  <c r="AE445" i="270"/>
  <c r="AF445" i="270" s="1"/>
  <c r="AE447" i="270"/>
  <c r="AF447" i="270" s="1"/>
  <c r="U436" i="270"/>
  <c r="AC436" i="270" s="1"/>
  <c r="U435" i="270"/>
  <c r="AC435" i="270" s="1"/>
  <c r="U434" i="270"/>
  <c r="AC434" i="270" s="1"/>
  <c r="U433" i="270"/>
  <c r="AC433" i="270" s="1"/>
  <c r="U432" i="270"/>
  <c r="AC432" i="270" s="1"/>
  <c r="U431" i="270"/>
  <c r="AC431" i="270" s="1"/>
  <c r="U430" i="270"/>
  <c r="AC430" i="270" s="1"/>
  <c r="U429" i="270"/>
  <c r="AC429" i="270" s="1"/>
  <c r="U428" i="270"/>
  <c r="AC428" i="270" s="1"/>
  <c r="U427" i="270"/>
  <c r="AC427" i="270" s="1"/>
  <c r="U426" i="270"/>
  <c r="AC426" i="270" s="1"/>
  <c r="U425" i="270"/>
  <c r="AC425" i="270" s="1"/>
  <c r="U424" i="270"/>
  <c r="AC424" i="270" s="1"/>
  <c r="U423" i="270"/>
  <c r="AC423" i="270" s="1"/>
  <c r="U422" i="270"/>
  <c r="AC422" i="270" s="1"/>
  <c r="U421" i="270"/>
  <c r="AC421" i="270" s="1"/>
  <c r="U420" i="270"/>
  <c r="AC420" i="270" s="1"/>
  <c r="U419" i="270"/>
  <c r="AC419" i="270" s="1"/>
  <c r="U418" i="270"/>
  <c r="AC418" i="270" s="1"/>
  <c r="U417" i="270"/>
  <c r="AC417" i="270" s="1"/>
  <c r="U416" i="270"/>
  <c r="AC416" i="270" s="1"/>
  <c r="U415" i="270"/>
  <c r="AC415" i="270" s="1"/>
  <c r="U414" i="270"/>
  <c r="AC414" i="270" s="1"/>
  <c r="U413" i="270"/>
  <c r="AC413" i="270" s="1"/>
  <c r="U412" i="270"/>
  <c r="AC412" i="270" s="1"/>
  <c r="U411" i="270"/>
  <c r="AC411" i="270" s="1"/>
  <c r="U410" i="270"/>
  <c r="AC410" i="270" s="1"/>
  <c r="U409" i="270"/>
  <c r="AC409" i="270" s="1"/>
  <c r="U408" i="270"/>
  <c r="AC408" i="270" s="1"/>
  <c r="U407" i="270"/>
  <c r="AC407" i="270" s="1"/>
  <c r="AD436" i="270"/>
  <c r="AD435" i="270"/>
  <c r="AD434" i="270"/>
  <c r="AD433" i="270"/>
  <c r="AD432" i="270"/>
  <c r="AD431" i="270"/>
  <c r="AD430" i="270"/>
  <c r="AD429" i="270"/>
  <c r="AD428" i="270"/>
  <c r="AD427" i="270"/>
  <c r="AD426" i="270"/>
  <c r="AD425" i="270"/>
  <c r="AD424" i="270"/>
  <c r="AD423" i="270"/>
  <c r="AD422" i="270"/>
  <c r="AD421" i="270"/>
  <c r="AD420" i="270"/>
  <c r="AD419" i="270"/>
  <c r="AD418" i="270"/>
  <c r="AD417" i="270"/>
  <c r="AD416" i="270"/>
  <c r="AD415" i="270"/>
  <c r="AD414" i="270"/>
  <c r="AD413" i="270"/>
  <c r="AD412" i="270"/>
  <c r="AD411" i="270"/>
  <c r="AD410" i="270"/>
  <c r="AD409" i="270"/>
  <c r="AD408" i="270"/>
  <c r="AD407" i="270"/>
  <c r="AE421" i="270" l="1"/>
  <c r="AF421" i="270" s="1"/>
  <c r="AE435" i="270"/>
  <c r="AF435" i="270" s="1"/>
  <c r="AE432" i="270"/>
  <c r="AF432" i="270" s="1"/>
  <c r="AE424" i="270"/>
  <c r="AF424" i="270" s="1"/>
  <c r="AE419" i="270"/>
  <c r="AF419" i="270" s="1"/>
  <c r="AE408" i="270"/>
  <c r="AF408" i="270" s="1"/>
  <c r="AE416" i="270"/>
  <c r="AF416" i="270" s="1"/>
  <c r="AE428" i="270"/>
  <c r="AF428" i="270" s="1"/>
  <c r="AE412" i="270"/>
  <c r="AF412" i="270" s="1"/>
  <c r="AE410" i="270"/>
  <c r="AF410" i="270" s="1"/>
  <c r="AE414" i="270"/>
  <c r="AF414" i="270" s="1"/>
  <c r="AE418" i="270"/>
  <c r="AF418" i="270" s="1"/>
  <c r="AE422" i="270"/>
  <c r="AF422" i="270" s="1"/>
  <c r="AE426" i="270"/>
  <c r="AF426" i="270" s="1"/>
  <c r="AE430" i="270"/>
  <c r="AF430" i="270" s="1"/>
  <c r="AE413" i="270"/>
  <c r="AF413" i="270" s="1"/>
  <c r="AE420" i="270"/>
  <c r="AF420" i="270" s="1"/>
  <c r="AE409" i="270"/>
  <c r="AF409" i="270" s="1"/>
  <c r="AE417" i="270"/>
  <c r="AF417" i="270" s="1"/>
  <c r="AE425" i="270"/>
  <c r="AF425" i="270" s="1"/>
  <c r="AE433" i="270"/>
  <c r="AF433" i="270" s="1"/>
  <c r="AE415" i="270"/>
  <c r="AF415" i="270" s="1"/>
  <c r="AE431" i="270"/>
  <c r="AF431" i="270" s="1"/>
  <c r="AE429" i="270"/>
  <c r="AF429" i="270" s="1"/>
  <c r="AE423" i="270"/>
  <c r="AF423" i="270" s="1"/>
  <c r="AE427" i="270"/>
  <c r="AF427" i="270" s="1"/>
  <c r="AE407" i="270"/>
  <c r="AF407" i="270" s="1"/>
  <c r="AE411" i="270"/>
  <c r="AF411" i="270" s="1"/>
  <c r="AE436" i="270"/>
  <c r="AF436" i="270" s="1"/>
  <c r="AE434" i="270"/>
  <c r="AF434" i="270" s="1"/>
  <c r="H18" i="254" l="1"/>
  <c r="AD406" i="270" l="1"/>
  <c r="U406" i="270"/>
  <c r="AC406" i="270" s="1"/>
  <c r="AD405" i="270"/>
  <c r="U405" i="270"/>
  <c r="AC405" i="270" s="1"/>
  <c r="AD404" i="270"/>
  <c r="U404" i="270"/>
  <c r="AC404" i="270" s="1"/>
  <c r="AD403" i="270"/>
  <c r="U403" i="270"/>
  <c r="AC403" i="270" s="1"/>
  <c r="AD402" i="270"/>
  <c r="U402" i="270"/>
  <c r="AC402" i="270" s="1"/>
  <c r="AD401" i="270"/>
  <c r="U401" i="270"/>
  <c r="AC401" i="270" s="1"/>
  <c r="AD400" i="270"/>
  <c r="U400" i="270"/>
  <c r="AC400" i="270" s="1"/>
  <c r="AD399" i="270"/>
  <c r="U399" i="270"/>
  <c r="AC399" i="270" s="1"/>
  <c r="AD398" i="270"/>
  <c r="U398" i="270"/>
  <c r="AC398" i="270" s="1"/>
  <c r="AD397" i="270"/>
  <c r="U397" i="270"/>
  <c r="AC397" i="270" s="1"/>
  <c r="AD396" i="270"/>
  <c r="U396" i="270"/>
  <c r="AC396" i="270" s="1"/>
  <c r="AD395" i="270"/>
  <c r="U395" i="270"/>
  <c r="AC395" i="270" s="1"/>
  <c r="AD394" i="270"/>
  <c r="U394" i="270"/>
  <c r="AC394" i="270" s="1"/>
  <c r="AD393" i="270"/>
  <c r="U393" i="270"/>
  <c r="AC393" i="270" s="1"/>
  <c r="AD392" i="270"/>
  <c r="U392" i="270"/>
  <c r="AC392" i="270" s="1"/>
  <c r="AD391" i="270"/>
  <c r="U391" i="270"/>
  <c r="AC391" i="270" s="1"/>
  <c r="AD390" i="270"/>
  <c r="U390" i="270"/>
  <c r="AC390" i="270" s="1"/>
  <c r="AD389" i="270"/>
  <c r="U389" i="270"/>
  <c r="AC389" i="270" s="1"/>
  <c r="AD388" i="270"/>
  <c r="U388" i="270"/>
  <c r="AC388" i="270" s="1"/>
  <c r="AD387" i="270"/>
  <c r="U387" i="270"/>
  <c r="AC387" i="270" s="1"/>
  <c r="AD386" i="270"/>
  <c r="U386" i="270"/>
  <c r="AD385" i="270"/>
  <c r="U385" i="270"/>
  <c r="AC385" i="270" s="1"/>
  <c r="AD384" i="270"/>
  <c r="U384" i="270"/>
  <c r="AC384" i="270" s="1"/>
  <c r="AD383" i="270"/>
  <c r="U383" i="270"/>
  <c r="AC383" i="270" s="1"/>
  <c r="AD382" i="270"/>
  <c r="U382" i="270"/>
  <c r="AC382" i="270" s="1"/>
  <c r="AD381" i="270"/>
  <c r="U381" i="270"/>
  <c r="AC381" i="270" s="1"/>
  <c r="AD380" i="270"/>
  <c r="U380" i="270"/>
  <c r="AC380" i="270" s="1"/>
  <c r="AD379" i="270"/>
  <c r="U379" i="270"/>
  <c r="AC379" i="270" s="1"/>
  <c r="AD378" i="270"/>
  <c r="U378" i="270"/>
  <c r="AC386" i="270" l="1"/>
  <c r="AE386" i="270" s="1"/>
  <c r="N29" i="286"/>
  <c r="AC378" i="270"/>
  <c r="AE378" i="270" s="1"/>
  <c r="AF378" i="270" s="1"/>
  <c r="AE380" i="270"/>
  <c r="AF380" i="270" s="1"/>
  <c r="AE382" i="270"/>
  <c r="AF382" i="270" s="1"/>
  <c r="AE384" i="270"/>
  <c r="AF384" i="270" s="1"/>
  <c r="AE388" i="270"/>
  <c r="AF388" i="270" s="1"/>
  <c r="AE390" i="270"/>
  <c r="AF390" i="270" s="1"/>
  <c r="AE394" i="270"/>
  <c r="AF394" i="270" s="1"/>
  <c r="AE396" i="270"/>
  <c r="AF396" i="270" s="1"/>
  <c r="AE398" i="270"/>
  <c r="AF398" i="270" s="1"/>
  <c r="AE400" i="270"/>
  <c r="AF400" i="270" s="1"/>
  <c r="AE404" i="270"/>
  <c r="AF404" i="270" s="1"/>
  <c r="AE406" i="270"/>
  <c r="AF406" i="270" s="1"/>
  <c r="AE397" i="270"/>
  <c r="AF397" i="270" s="1"/>
  <c r="AE401" i="270"/>
  <c r="AF401" i="270" s="1"/>
  <c r="AE403" i="270"/>
  <c r="AF403" i="270" s="1"/>
  <c r="AE381" i="270"/>
  <c r="AF381" i="270" s="1"/>
  <c r="AE385" i="270"/>
  <c r="AF385" i="270" s="1"/>
  <c r="AE387" i="270"/>
  <c r="AF387" i="270" s="1"/>
  <c r="AE391" i="270"/>
  <c r="AF391" i="270" s="1"/>
  <c r="AE392" i="270"/>
  <c r="AF392" i="270" s="1"/>
  <c r="AE383" i="270"/>
  <c r="AF383" i="270" s="1"/>
  <c r="AE393" i="270"/>
  <c r="AF393" i="270" s="1"/>
  <c r="AE399" i="270"/>
  <c r="AF399" i="270" s="1"/>
  <c r="AE405" i="270"/>
  <c r="AF405" i="270" s="1"/>
  <c r="AE379" i="270"/>
  <c r="AF379" i="270" s="1"/>
  <c r="AE389" i="270"/>
  <c r="AF389" i="270" s="1"/>
  <c r="AE395" i="270"/>
  <c r="AF395" i="270" s="1"/>
  <c r="AE402" i="270"/>
  <c r="AF402" i="270" s="1"/>
  <c r="AF386" i="270" l="1"/>
  <c r="M26" i="286"/>
  <c r="H26" i="254"/>
  <c r="I26" i="254" s="1"/>
  <c r="H25" i="254"/>
  <c r="H24" i="254"/>
  <c r="H23" i="254"/>
  <c r="H22" i="254"/>
  <c r="H21" i="254"/>
  <c r="I23" i="254" l="1"/>
  <c r="I27" i="254"/>
  <c r="I21" i="254"/>
  <c r="I24" i="254"/>
  <c r="I25" i="254"/>
  <c r="I22" i="254"/>
  <c r="B10" i="291" l="1"/>
  <c r="C10" i="291"/>
  <c r="D10" i="291"/>
  <c r="C11" i="291" l="1"/>
  <c r="J2" i="290"/>
  <c r="B11" i="291"/>
  <c r="U27" i="286"/>
  <c r="C16" i="290"/>
  <c r="U273" i="270" l="1"/>
  <c r="AD375" i="270" l="1"/>
  <c r="U375" i="270"/>
  <c r="AC375" i="270" s="1"/>
  <c r="AD374" i="270"/>
  <c r="U374" i="270"/>
  <c r="AC374" i="270" s="1"/>
  <c r="AD359" i="270"/>
  <c r="U359" i="270"/>
  <c r="AC359" i="270" s="1"/>
  <c r="AD358" i="270"/>
  <c r="U358" i="270"/>
  <c r="AC358" i="270" s="1"/>
  <c r="AD357" i="270"/>
  <c r="U357" i="270"/>
  <c r="AC357" i="270" s="1"/>
  <c r="AD356" i="270"/>
  <c r="U356" i="270"/>
  <c r="AC356" i="270" s="1"/>
  <c r="AD355" i="270"/>
  <c r="U355" i="270"/>
  <c r="AC355" i="270" s="1"/>
  <c r="AD354" i="270"/>
  <c r="U354" i="270"/>
  <c r="AC354" i="270" s="1"/>
  <c r="AD353" i="270"/>
  <c r="U353" i="270"/>
  <c r="AC353" i="270" s="1"/>
  <c r="AD352" i="270"/>
  <c r="U352" i="270"/>
  <c r="AC352" i="270" s="1"/>
  <c r="AD351" i="270"/>
  <c r="U351" i="270"/>
  <c r="AC351" i="270" s="1"/>
  <c r="AD350" i="270"/>
  <c r="U350" i="270"/>
  <c r="AC350" i="270" s="1"/>
  <c r="AD349" i="270"/>
  <c r="U349" i="270"/>
  <c r="AC349" i="270" s="1"/>
  <c r="AD348" i="270"/>
  <c r="U348" i="270"/>
  <c r="AC348" i="270" s="1"/>
  <c r="AD347" i="270"/>
  <c r="U347" i="270"/>
  <c r="AC347" i="270" s="1"/>
  <c r="AD346" i="270"/>
  <c r="U346" i="270"/>
  <c r="AC346" i="270" s="1"/>
  <c r="AD345" i="270"/>
  <c r="U345" i="270"/>
  <c r="AC345" i="270" s="1"/>
  <c r="AD344" i="270"/>
  <c r="U344" i="270"/>
  <c r="AC344" i="270" s="1"/>
  <c r="AD367" i="270"/>
  <c r="U367" i="270"/>
  <c r="AC367" i="270" s="1"/>
  <c r="AD366" i="270"/>
  <c r="U366" i="270"/>
  <c r="AC366" i="270" s="1"/>
  <c r="AD365" i="270"/>
  <c r="U365" i="270"/>
  <c r="AC365" i="270" s="1"/>
  <c r="AD364" i="270"/>
  <c r="U364" i="270"/>
  <c r="AC364" i="270" s="1"/>
  <c r="AD363" i="270"/>
  <c r="U363" i="270"/>
  <c r="AC363" i="270" s="1"/>
  <c r="AD362" i="270"/>
  <c r="U362" i="270"/>
  <c r="AC362" i="270" s="1"/>
  <c r="AD361" i="270"/>
  <c r="U361" i="270"/>
  <c r="AC361" i="270" s="1"/>
  <c r="AD360" i="270"/>
  <c r="U360" i="270"/>
  <c r="AC360" i="270" s="1"/>
  <c r="AD371" i="270"/>
  <c r="U371" i="270"/>
  <c r="AC371" i="270" s="1"/>
  <c r="AD370" i="270"/>
  <c r="U370" i="270"/>
  <c r="AC370" i="270" s="1"/>
  <c r="AD369" i="270"/>
  <c r="U369" i="270"/>
  <c r="AC369" i="270" s="1"/>
  <c r="AD368" i="270"/>
  <c r="U368" i="270"/>
  <c r="AC368" i="270" s="1"/>
  <c r="AD373" i="270"/>
  <c r="U373" i="270"/>
  <c r="AC373" i="270" s="1"/>
  <c r="AD372" i="270"/>
  <c r="U372" i="270"/>
  <c r="AC372" i="270" s="1"/>
  <c r="AD376" i="270"/>
  <c r="U376" i="270"/>
  <c r="AC376" i="270" s="1"/>
  <c r="AD377" i="270"/>
  <c r="U377" i="270"/>
  <c r="AC377" i="270" s="1"/>
  <c r="AE371" i="270" l="1"/>
  <c r="AF371" i="270" s="1"/>
  <c r="AE361" i="270"/>
  <c r="AF361" i="270" s="1"/>
  <c r="AE365" i="270"/>
  <c r="AF365" i="270" s="1"/>
  <c r="AE367" i="270"/>
  <c r="AF367" i="270" s="1"/>
  <c r="AE345" i="270"/>
  <c r="AF345" i="270" s="1"/>
  <c r="AE347" i="270"/>
  <c r="AF347" i="270" s="1"/>
  <c r="AE349" i="270"/>
  <c r="AF349" i="270" s="1"/>
  <c r="AE353" i="270"/>
  <c r="AF353" i="270" s="1"/>
  <c r="AE355" i="270"/>
  <c r="AF355" i="270" s="1"/>
  <c r="AE357" i="270"/>
  <c r="AF357" i="270" s="1"/>
  <c r="AE369" i="270"/>
  <c r="AF369" i="270" s="1"/>
  <c r="AE376" i="270"/>
  <c r="AF376" i="270" s="1"/>
  <c r="AE373" i="270"/>
  <c r="AF373" i="270" s="1"/>
  <c r="AE374" i="270"/>
  <c r="AF374" i="270" s="1"/>
  <c r="AE377" i="270"/>
  <c r="AF377" i="270" s="1"/>
  <c r="AE372" i="270"/>
  <c r="AF372" i="270" s="1"/>
  <c r="AE375" i="270"/>
  <c r="AF375" i="270" s="1"/>
  <c r="AE368" i="270"/>
  <c r="AF368" i="270" s="1"/>
  <c r="AE370" i="270"/>
  <c r="AF370" i="270" s="1"/>
  <c r="AE362" i="270"/>
  <c r="AF362" i="270" s="1"/>
  <c r="AE364" i="270"/>
  <c r="AF364" i="270" s="1"/>
  <c r="AE350" i="270"/>
  <c r="AF350" i="270" s="1"/>
  <c r="AE356" i="270"/>
  <c r="AF356" i="270" s="1"/>
  <c r="AE348" i="270"/>
  <c r="AF348" i="270" s="1"/>
  <c r="AE360" i="270"/>
  <c r="AF360" i="270" s="1"/>
  <c r="AE344" i="270"/>
  <c r="AF344" i="270" s="1"/>
  <c r="AE346" i="270"/>
  <c r="AF346" i="270" s="1"/>
  <c r="AE351" i="270"/>
  <c r="AF351" i="270" s="1"/>
  <c r="AE352" i="270"/>
  <c r="AF352" i="270" s="1"/>
  <c r="AE354" i="270"/>
  <c r="AF354" i="270" s="1"/>
  <c r="AE359" i="270"/>
  <c r="AF359" i="270" s="1"/>
  <c r="AE363" i="270"/>
  <c r="AF363" i="270" s="1"/>
  <c r="AE366" i="270"/>
  <c r="AF366" i="270" s="1"/>
  <c r="AE358" i="270"/>
  <c r="AF358" i="270" s="1"/>
  <c r="AD343" i="270" l="1"/>
  <c r="U343" i="270"/>
  <c r="AC343" i="270" s="1"/>
  <c r="AD342" i="270"/>
  <c r="U342" i="270"/>
  <c r="AC342" i="270" s="1"/>
  <c r="AD341" i="270"/>
  <c r="U341" i="270"/>
  <c r="AC341" i="270" s="1"/>
  <c r="AD340" i="270"/>
  <c r="U340" i="270"/>
  <c r="AC340" i="270" s="1"/>
  <c r="AD339" i="270"/>
  <c r="U339" i="270"/>
  <c r="AC339" i="270" s="1"/>
  <c r="AD338" i="270"/>
  <c r="U338" i="270"/>
  <c r="AC338" i="270" s="1"/>
  <c r="AD337" i="270"/>
  <c r="U337" i="270"/>
  <c r="AC337" i="270" s="1"/>
  <c r="AD336" i="270"/>
  <c r="U336" i="270"/>
  <c r="AC336" i="270" s="1"/>
  <c r="AD335" i="270"/>
  <c r="U335" i="270"/>
  <c r="AC335" i="270" s="1"/>
  <c r="AD334" i="270"/>
  <c r="U334" i="270"/>
  <c r="AC334" i="270" s="1"/>
  <c r="AD333" i="270"/>
  <c r="U333" i="270"/>
  <c r="AC333" i="270" s="1"/>
  <c r="AD332" i="270"/>
  <c r="U332" i="270"/>
  <c r="AD331" i="270"/>
  <c r="U331" i="270"/>
  <c r="AC331" i="270" s="1"/>
  <c r="AD330" i="270"/>
  <c r="U330" i="270"/>
  <c r="AD329" i="270"/>
  <c r="U329" i="270"/>
  <c r="AC329" i="270" s="1"/>
  <c r="AD328" i="270"/>
  <c r="U328" i="270"/>
  <c r="AC328" i="270" s="1"/>
  <c r="AD327" i="270"/>
  <c r="U327" i="270"/>
  <c r="AC327" i="270" s="1"/>
  <c r="AD326" i="270"/>
  <c r="U326" i="270"/>
  <c r="AC326" i="270" s="1"/>
  <c r="AD325" i="270"/>
  <c r="U325" i="270"/>
  <c r="AC325" i="270" s="1"/>
  <c r="AD324" i="270"/>
  <c r="U324" i="270"/>
  <c r="AC324" i="270" s="1"/>
  <c r="AD323" i="270"/>
  <c r="U323" i="270"/>
  <c r="AC323" i="270" s="1"/>
  <c r="AD322" i="270"/>
  <c r="U322" i="270"/>
  <c r="AC322" i="270" s="1"/>
  <c r="AD321" i="270"/>
  <c r="U321" i="270"/>
  <c r="AC321" i="270" s="1"/>
  <c r="AD308" i="270"/>
  <c r="U308" i="270"/>
  <c r="AC308" i="270" s="1"/>
  <c r="AD307" i="270"/>
  <c r="U307" i="270"/>
  <c r="AC307" i="270" s="1"/>
  <c r="AD306" i="270"/>
  <c r="U306" i="270"/>
  <c r="AC306" i="270" s="1"/>
  <c r="AD305" i="270"/>
  <c r="U305" i="270"/>
  <c r="AC305" i="270" s="1"/>
  <c r="AD304" i="270"/>
  <c r="U304" i="270"/>
  <c r="AC304" i="270" s="1"/>
  <c r="AD303" i="270"/>
  <c r="U303" i="270"/>
  <c r="AC303" i="270" s="1"/>
  <c r="AD302" i="270"/>
  <c r="U302" i="270"/>
  <c r="AC302" i="270" s="1"/>
  <c r="AD301" i="270"/>
  <c r="U301" i="270"/>
  <c r="AC301" i="270" s="1"/>
  <c r="AD300" i="270"/>
  <c r="U300" i="270"/>
  <c r="AC300" i="270" s="1"/>
  <c r="AD299" i="270"/>
  <c r="U299" i="270"/>
  <c r="AC299" i="270" s="1"/>
  <c r="AD298" i="270"/>
  <c r="U298" i="270"/>
  <c r="AC298" i="270" s="1"/>
  <c r="AD297" i="270"/>
  <c r="U297" i="270"/>
  <c r="AC297" i="270" s="1"/>
  <c r="AD296" i="270"/>
  <c r="U296" i="270"/>
  <c r="AC296" i="270" s="1"/>
  <c r="AD295" i="270"/>
  <c r="U295" i="270"/>
  <c r="AC295" i="270" s="1"/>
  <c r="AD294" i="270"/>
  <c r="U294" i="270"/>
  <c r="AD293" i="270"/>
  <c r="U293" i="270"/>
  <c r="AC293" i="270" s="1"/>
  <c r="AD292" i="270"/>
  <c r="U292" i="270"/>
  <c r="AC292" i="270" s="1"/>
  <c r="AD320" i="270"/>
  <c r="U320" i="270"/>
  <c r="AC320" i="270" s="1"/>
  <c r="AD319" i="270"/>
  <c r="U319" i="270"/>
  <c r="AD318" i="270"/>
  <c r="U318" i="270"/>
  <c r="AC318" i="270" s="1"/>
  <c r="AD317" i="270"/>
  <c r="U317" i="270"/>
  <c r="AD316" i="270"/>
  <c r="U316" i="270"/>
  <c r="AC316" i="270" s="1"/>
  <c r="AD315" i="270"/>
  <c r="U315" i="270"/>
  <c r="AC315" i="270" s="1"/>
  <c r="AD314" i="270"/>
  <c r="U314" i="270"/>
  <c r="AD313" i="270"/>
  <c r="U313" i="270"/>
  <c r="AC313" i="270" s="1"/>
  <c r="AD312" i="270"/>
  <c r="U312" i="270"/>
  <c r="AC312" i="270" s="1"/>
  <c r="AD311" i="270"/>
  <c r="U311" i="270"/>
  <c r="AC311" i="270" s="1"/>
  <c r="AD310" i="270"/>
  <c r="U310" i="270"/>
  <c r="AC310" i="270" s="1"/>
  <c r="AD309" i="270"/>
  <c r="U309" i="270"/>
  <c r="AC309" i="270" s="1"/>
  <c r="AD291" i="270"/>
  <c r="U291" i="270"/>
  <c r="AC291" i="270" s="1"/>
  <c r="AD290" i="270"/>
  <c r="U290" i="270"/>
  <c r="AD289" i="270"/>
  <c r="U289" i="270"/>
  <c r="AC289" i="270" s="1"/>
  <c r="AD288" i="270"/>
  <c r="U288" i="270"/>
  <c r="AC288" i="270" s="1"/>
  <c r="AD287" i="270"/>
  <c r="U287" i="270"/>
  <c r="AC287" i="270" s="1"/>
  <c r="AD286" i="270"/>
  <c r="U286" i="270"/>
  <c r="AC286" i="270" s="1"/>
  <c r="AD285" i="270"/>
  <c r="U285" i="270"/>
  <c r="AC285" i="270" s="1"/>
  <c r="AD284" i="270"/>
  <c r="U284" i="270"/>
  <c r="AC284" i="270" s="1"/>
  <c r="AD283" i="270"/>
  <c r="U283" i="270"/>
  <c r="AC283" i="270" s="1"/>
  <c r="AD282" i="270"/>
  <c r="U282" i="270"/>
  <c r="AC282" i="270" s="1"/>
  <c r="AD281" i="270"/>
  <c r="U281" i="270"/>
  <c r="AD280" i="270"/>
  <c r="U280" i="270"/>
  <c r="AC280" i="270" s="1"/>
  <c r="AD279" i="270"/>
  <c r="U279" i="270"/>
  <c r="AD278" i="270"/>
  <c r="U278" i="270"/>
  <c r="AD277" i="270"/>
  <c r="U277" i="270"/>
  <c r="AC277" i="270" s="1"/>
  <c r="AD276" i="270"/>
  <c r="U276" i="270"/>
  <c r="AD275" i="270"/>
  <c r="U275" i="270"/>
  <c r="AC275" i="270" s="1"/>
  <c r="AD274" i="270"/>
  <c r="U274" i="270"/>
  <c r="AC274" i="270" s="1"/>
  <c r="AD273" i="270"/>
  <c r="AC273" i="270"/>
  <c r="AD272" i="270"/>
  <c r="U272" i="270"/>
  <c r="AC272" i="270" s="1"/>
  <c r="AD271" i="270"/>
  <c r="U271" i="270"/>
  <c r="AC271" i="270" s="1"/>
  <c r="AD270" i="270"/>
  <c r="U270" i="270"/>
  <c r="AC270" i="270" s="1"/>
  <c r="AD269" i="270"/>
  <c r="U269" i="270"/>
  <c r="AC269" i="270" s="1"/>
  <c r="AD268" i="270"/>
  <c r="U268" i="270"/>
  <c r="AC268" i="270" s="1"/>
  <c r="AD267" i="270"/>
  <c r="U267" i="270"/>
  <c r="AC267" i="270" s="1"/>
  <c r="AD266" i="270"/>
  <c r="U266" i="270"/>
  <c r="AC266" i="270" s="1"/>
  <c r="AD265" i="270"/>
  <c r="U265" i="270"/>
  <c r="AC265" i="270" s="1"/>
  <c r="AD264" i="270"/>
  <c r="U264" i="270"/>
  <c r="AC264" i="270" s="1"/>
  <c r="AD263" i="270"/>
  <c r="U263" i="270"/>
  <c r="AD262" i="270"/>
  <c r="U262" i="270"/>
  <c r="AC262" i="270" s="1"/>
  <c r="AD261" i="270"/>
  <c r="U261" i="270"/>
  <c r="AC261" i="270" s="1"/>
  <c r="AD260" i="270"/>
  <c r="U260" i="270"/>
  <c r="AC260" i="270" s="1"/>
  <c r="AD259" i="270"/>
  <c r="U259" i="270"/>
  <c r="AC259" i="270" s="1"/>
  <c r="AD258" i="270"/>
  <c r="U258" i="270"/>
  <c r="AC258" i="270" s="1"/>
  <c r="AD257" i="270"/>
  <c r="U257" i="270"/>
  <c r="AC257" i="270" s="1"/>
  <c r="AD256" i="270"/>
  <c r="U256" i="270"/>
  <c r="AC256" i="270" s="1"/>
  <c r="AD255" i="270"/>
  <c r="U255" i="270"/>
  <c r="AD254" i="270"/>
  <c r="U254" i="270"/>
  <c r="AC254" i="270" s="1"/>
  <c r="AD253" i="270"/>
  <c r="U253" i="270"/>
  <c r="AC253" i="270" s="1"/>
  <c r="AD252" i="270"/>
  <c r="U252" i="270"/>
  <c r="AC252" i="270" s="1"/>
  <c r="AD251" i="270"/>
  <c r="U251" i="270"/>
  <c r="AC251" i="270" s="1"/>
  <c r="AD250" i="270"/>
  <c r="U250" i="270"/>
  <c r="AC250" i="270" s="1"/>
  <c r="AD249" i="270"/>
  <c r="U249" i="270"/>
  <c r="AC249" i="270" s="1"/>
  <c r="AD248" i="270"/>
  <c r="U248" i="270"/>
  <c r="AC248" i="270" s="1"/>
  <c r="AD247" i="270"/>
  <c r="U247" i="270"/>
  <c r="AC247" i="270" s="1"/>
  <c r="AD246" i="270"/>
  <c r="U246" i="270"/>
  <c r="AD245" i="270"/>
  <c r="U245" i="270"/>
  <c r="AC245" i="270" s="1"/>
  <c r="AD244" i="270"/>
  <c r="U244" i="270"/>
  <c r="AC244" i="270" s="1"/>
  <c r="AD243" i="270"/>
  <c r="U243" i="270"/>
  <c r="AC243" i="270" s="1"/>
  <c r="AD242" i="270"/>
  <c r="U242" i="270"/>
  <c r="AC242" i="270" s="1"/>
  <c r="AD241" i="270"/>
  <c r="U241" i="270"/>
  <c r="AC241" i="270" s="1"/>
  <c r="AD240" i="270"/>
  <c r="U240" i="270"/>
  <c r="AC240" i="270" s="1"/>
  <c r="AD239" i="270"/>
  <c r="U239" i="270"/>
  <c r="AC239" i="270" s="1"/>
  <c r="AD238" i="270"/>
  <c r="U238" i="270"/>
  <c r="AD237" i="270"/>
  <c r="U237" i="270"/>
  <c r="AC237" i="270" s="1"/>
  <c r="AD236" i="270"/>
  <c r="U236" i="270"/>
  <c r="AC236" i="270" s="1"/>
  <c r="AD235" i="270"/>
  <c r="U235" i="270"/>
  <c r="AC235" i="270" s="1"/>
  <c r="AD234" i="270"/>
  <c r="U234" i="270"/>
  <c r="AC234" i="270" s="1"/>
  <c r="AD233" i="270"/>
  <c r="U233" i="270"/>
  <c r="AC233" i="270" s="1"/>
  <c r="AD232" i="270"/>
  <c r="U232" i="270"/>
  <c r="AC232" i="270" s="1"/>
  <c r="AD231" i="270"/>
  <c r="U231" i="270"/>
  <c r="AC231" i="270" s="1"/>
  <c r="AD230" i="270"/>
  <c r="U230" i="270"/>
  <c r="AC230" i="270" s="1"/>
  <c r="AD229" i="270"/>
  <c r="U229" i="270"/>
  <c r="AC229" i="270" s="1"/>
  <c r="AD228" i="270"/>
  <c r="U228" i="270"/>
  <c r="AC228" i="270" s="1"/>
  <c r="AD227" i="270"/>
  <c r="U227" i="270"/>
  <c r="AC227" i="270" s="1"/>
  <c r="AD226" i="270"/>
  <c r="U226" i="270"/>
  <c r="AC226" i="270" s="1"/>
  <c r="AD225" i="270"/>
  <c r="U225" i="270"/>
  <c r="AC225" i="270" s="1"/>
  <c r="AD224" i="270"/>
  <c r="U224" i="270"/>
  <c r="AC224" i="270" s="1"/>
  <c r="AD223" i="270"/>
  <c r="U223" i="270"/>
  <c r="AC223" i="270" s="1"/>
  <c r="AD222" i="270"/>
  <c r="U222" i="270"/>
  <c r="AC222" i="270" s="1"/>
  <c r="AD221" i="270"/>
  <c r="U221" i="270"/>
  <c r="AC221" i="270" s="1"/>
  <c r="AD220" i="270"/>
  <c r="U220" i="270"/>
  <c r="AC220" i="270" s="1"/>
  <c r="AD219" i="270"/>
  <c r="U219" i="270"/>
  <c r="AC219" i="270" s="1"/>
  <c r="AD218" i="270"/>
  <c r="U218" i="270"/>
  <c r="AC218" i="270" s="1"/>
  <c r="AD217" i="270"/>
  <c r="U217" i="270"/>
  <c r="AC217" i="270" s="1"/>
  <c r="AD216" i="270"/>
  <c r="U216" i="270"/>
  <c r="AC216" i="270" s="1"/>
  <c r="AD215" i="270"/>
  <c r="U215" i="270"/>
  <c r="AC215" i="270" s="1"/>
  <c r="AD214" i="270"/>
  <c r="U214" i="270"/>
  <c r="AC214" i="270" s="1"/>
  <c r="AD213" i="270"/>
  <c r="U213" i="270"/>
  <c r="AC213" i="270" s="1"/>
  <c r="AD212" i="270"/>
  <c r="U212" i="270"/>
  <c r="AC212" i="270" s="1"/>
  <c r="AD211" i="270"/>
  <c r="U211" i="270"/>
  <c r="AC211" i="270" s="1"/>
  <c r="AD210" i="270"/>
  <c r="U210" i="270"/>
  <c r="AC210" i="270" s="1"/>
  <c r="AD209" i="270"/>
  <c r="U209" i="270"/>
  <c r="AC209" i="270" s="1"/>
  <c r="AD208" i="270"/>
  <c r="U208" i="270"/>
  <c r="AC208" i="270" s="1"/>
  <c r="AD207" i="270"/>
  <c r="U207" i="270"/>
  <c r="AC207" i="270" s="1"/>
  <c r="AD206" i="270"/>
  <c r="U206" i="270"/>
  <c r="AC206" i="270" s="1"/>
  <c r="AD205" i="270"/>
  <c r="U205" i="270"/>
  <c r="AC205" i="270" s="1"/>
  <c r="AD204" i="270"/>
  <c r="U204" i="270"/>
  <c r="AC204" i="270" s="1"/>
  <c r="AD203" i="270"/>
  <c r="U203" i="270"/>
  <c r="AC203" i="270" s="1"/>
  <c r="AD202" i="270"/>
  <c r="U202" i="270"/>
  <c r="AC202" i="270" s="1"/>
  <c r="AD201" i="270"/>
  <c r="U201" i="270"/>
  <c r="AC201" i="270" s="1"/>
  <c r="AD200" i="270"/>
  <c r="U200" i="270"/>
  <c r="AC200" i="270" s="1"/>
  <c r="AD199" i="270"/>
  <c r="U199" i="270"/>
  <c r="AC199" i="270" s="1"/>
  <c r="AD198" i="270"/>
  <c r="U198" i="270"/>
  <c r="AC198" i="270" s="1"/>
  <c r="AD197" i="270"/>
  <c r="U197" i="270"/>
  <c r="AC197" i="270" s="1"/>
  <c r="AD196" i="270"/>
  <c r="U196" i="270"/>
  <c r="AC196" i="270" s="1"/>
  <c r="AD195" i="270"/>
  <c r="U195" i="270"/>
  <c r="AC195" i="270" s="1"/>
  <c r="AD194" i="270"/>
  <c r="U194" i="270"/>
  <c r="AD193" i="270"/>
  <c r="U193" i="270"/>
  <c r="AC193" i="270" s="1"/>
  <c r="AD192" i="270"/>
  <c r="U192" i="270"/>
  <c r="AC192" i="270" s="1"/>
  <c r="AD191" i="270"/>
  <c r="U191" i="270"/>
  <c r="AC191" i="270" s="1"/>
  <c r="AD190" i="270"/>
  <c r="U190" i="270"/>
  <c r="AC190" i="270" s="1"/>
  <c r="AD189" i="270"/>
  <c r="U189" i="270"/>
  <c r="AC189" i="270" s="1"/>
  <c r="AD188" i="270"/>
  <c r="U188" i="270"/>
  <c r="AC188" i="270" s="1"/>
  <c r="AD187" i="270"/>
  <c r="U187" i="270"/>
  <c r="AC187" i="270" s="1"/>
  <c r="AD186" i="270"/>
  <c r="U186" i="270"/>
  <c r="AC186" i="270" s="1"/>
  <c r="AD185" i="270"/>
  <c r="U185" i="270"/>
  <c r="AC185" i="270" s="1"/>
  <c r="AD184" i="270"/>
  <c r="U184" i="270"/>
  <c r="AC184" i="270" s="1"/>
  <c r="AD183" i="270"/>
  <c r="U183" i="270"/>
  <c r="AC183" i="270" s="1"/>
  <c r="AD182" i="270"/>
  <c r="U182" i="270"/>
  <c r="AC182" i="270" s="1"/>
  <c r="AD181" i="270"/>
  <c r="U181" i="270"/>
  <c r="AC181" i="270" s="1"/>
  <c r="AD180" i="270"/>
  <c r="U180" i="270"/>
  <c r="AC180" i="270" s="1"/>
  <c r="AD179" i="270"/>
  <c r="U179" i="270"/>
  <c r="AC179" i="270" s="1"/>
  <c r="AD178" i="270"/>
  <c r="U178" i="270"/>
  <c r="AC178" i="270" s="1"/>
  <c r="AD177" i="270"/>
  <c r="U177" i="270"/>
  <c r="AC177" i="270" s="1"/>
  <c r="AD176" i="270"/>
  <c r="U176" i="270"/>
  <c r="AC176" i="270" s="1"/>
  <c r="AD175" i="270"/>
  <c r="U175" i="270"/>
  <c r="AC175" i="270" s="1"/>
  <c r="AD174" i="270"/>
  <c r="U174" i="270"/>
  <c r="AC174" i="270" s="1"/>
  <c r="AD173" i="270"/>
  <c r="U173" i="270"/>
  <c r="AC173" i="270" s="1"/>
  <c r="AD172" i="270"/>
  <c r="U172" i="270"/>
  <c r="AC172" i="270" s="1"/>
  <c r="AD171" i="270"/>
  <c r="U171" i="270"/>
  <c r="AC171" i="270" s="1"/>
  <c r="AD170" i="270"/>
  <c r="U170" i="270"/>
  <c r="AC170" i="270" s="1"/>
  <c r="AD169" i="270"/>
  <c r="U169" i="270"/>
  <c r="AD168" i="270"/>
  <c r="U168" i="270"/>
  <c r="AD167" i="270"/>
  <c r="U167" i="270"/>
  <c r="AC167" i="270" s="1"/>
  <c r="AD166" i="270"/>
  <c r="U166" i="270"/>
  <c r="AD165" i="270"/>
  <c r="U165" i="270"/>
  <c r="AC165" i="270" s="1"/>
  <c r="AD164" i="270"/>
  <c r="U164" i="270"/>
  <c r="AC164" i="270" s="1"/>
  <c r="AD163" i="270"/>
  <c r="U163" i="270"/>
  <c r="AC163" i="270" s="1"/>
  <c r="AD162" i="270"/>
  <c r="U162" i="270"/>
  <c r="AC162" i="270" s="1"/>
  <c r="AD161" i="270"/>
  <c r="U161" i="270"/>
  <c r="AC161" i="270" s="1"/>
  <c r="AD160" i="270"/>
  <c r="U160" i="270"/>
  <c r="AC160" i="270" s="1"/>
  <c r="AD159" i="270"/>
  <c r="U159" i="270"/>
  <c r="AC159" i="270" s="1"/>
  <c r="AD158" i="270"/>
  <c r="U158" i="270"/>
  <c r="AC158" i="270" s="1"/>
  <c r="AD157" i="270"/>
  <c r="U157" i="270"/>
  <c r="AC157" i="270" s="1"/>
  <c r="AD156" i="270"/>
  <c r="U156" i="270"/>
  <c r="AC156" i="270" s="1"/>
  <c r="AD155" i="270"/>
  <c r="U155" i="270"/>
  <c r="AC155" i="270" s="1"/>
  <c r="AD154" i="270"/>
  <c r="U154" i="270"/>
  <c r="AC154" i="270" s="1"/>
  <c r="AD153" i="270"/>
  <c r="U153" i="270"/>
  <c r="AC153" i="270" s="1"/>
  <c r="AD152" i="270"/>
  <c r="U152" i="270"/>
  <c r="AC152" i="270" s="1"/>
  <c r="AD151" i="270"/>
  <c r="U151" i="270"/>
  <c r="AC151" i="270" s="1"/>
  <c r="AD150" i="270"/>
  <c r="U150" i="270"/>
  <c r="AC150" i="270" s="1"/>
  <c r="AD149" i="270"/>
  <c r="U149" i="270"/>
  <c r="AC149" i="270" s="1"/>
  <c r="AD148" i="270"/>
  <c r="U148" i="270"/>
  <c r="AD147" i="270"/>
  <c r="U147" i="270"/>
  <c r="AC147" i="270" s="1"/>
  <c r="AD146" i="270"/>
  <c r="U146" i="270"/>
  <c r="AC146" i="270" s="1"/>
  <c r="AD145" i="270"/>
  <c r="U145" i="270"/>
  <c r="AC145" i="270" s="1"/>
  <c r="AD144" i="270"/>
  <c r="U144" i="270"/>
  <c r="AC144" i="270" s="1"/>
  <c r="AD143" i="270"/>
  <c r="U143" i="270"/>
  <c r="AC143" i="270" s="1"/>
  <c r="AD142" i="270"/>
  <c r="U142" i="270"/>
  <c r="AC142" i="270" s="1"/>
  <c r="AD141" i="270"/>
  <c r="U141" i="270"/>
  <c r="AC141" i="270" s="1"/>
  <c r="AD140" i="270"/>
  <c r="U140" i="270"/>
  <c r="AC140" i="270" s="1"/>
  <c r="AD139" i="270"/>
  <c r="U139" i="270"/>
  <c r="AC139" i="270" s="1"/>
  <c r="AD138" i="270"/>
  <c r="U138" i="270"/>
  <c r="AC138" i="270" s="1"/>
  <c r="AD137" i="270"/>
  <c r="U137" i="270"/>
  <c r="AC137" i="270" s="1"/>
  <c r="AD136" i="270"/>
  <c r="U136" i="270"/>
  <c r="AC136" i="270" s="1"/>
  <c r="AD135" i="270"/>
  <c r="U135" i="270"/>
  <c r="AC135" i="270" s="1"/>
  <c r="AD134" i="270"/>
  <c r="U134" i="270"/>
  <c r="AC134" i="270" s="1"/>
  <c r="AD133" i="270"/>
  <c r="U133" i="270"/>
  <c r="AC133" i="270" s="1"/>
  <c r="AD132" i="270"/>
  <c r="U132" i="270"/>
  <c r="AC132" i="270" s="1"/>
  <c r="AD131" i="270"/>
  <c r="U131" i="270"/>
  <c r="AC131" i="270" s="1"/>
  <c r="AD130" i="270"/>
  <c r="U130" i="270"/>
  <c r="AC130" i="270" s="1"/>
  <c r="AD129" i="270"/>
  <c r="U129" i="270"/>
  <c r="AC129" i="270" s="1"/>
  <c r="AD128" i="270"/>
  <c r="U128" i="270"/>
  <c r="AC128" i="270" s="1"/>
  <c r="AD127" i="270"/>
  <c r="U127" i="270"/>
  <c r="AC127" i="270" s="1"/>
  <c r="AD126" i="270"/>
  <c r="U126" i="270"/>
  <c r="AC126" i="270" s="1"/>
  <c r="AD125" i="270"/>
  <c r="U125" i="270"/>
  <c r="AC125" i="270" s="1"/>
  <c r="AD124" i="270"/>
  <c r="U124" i="270"/>
  <c r="AD123" i="270"/>
  <c r="U123" i="270"/>
  <c r="AC123" i="270" s="1"/>
  <c r="AD122" i="270"/>
  <c r="U122" i="270"/>
  <c r="AC122" i="270" s="1"/>
  <c r="AD121" i="270"/>
  <c r="U121" i="270"/>
  <c r="AC121" i="270" s="1"/>
  <c r="AD120" i="270"/>
  <c r="U120" i="270"/>
  <c r="AC120" i="270" s="1"/>
  <c r="AD119" i="270"/>
  <c r="U119" i="270"/>
  <c r="AC119" i="270" s="1"/>
  <c r="AD118" i="270"/>
  <c r="U118" i="270"/>
  <c r="AC118" i="270" s="1"/>
  <c r="AD117" i="270"/>
  <c r="U117" i="270"/>
  <c r="AD116" i="270"/>
  <c r="U116" i="270"/>
  <c r="AC116" i="270" s="1"/>
  <c r="AD115" i="270"/>
  <c r="U115" i="270"/>
  <c r="AC115" i="270" s="1"/>
  <c r="AD114" i="270"/>
  <c r="U114" i="270"/>
  <c r="AC114" i="270" s="1"/>
  <c r="AD113" i="270"/>
  <c r="U113" i="270"/>
  <c r="AC113" i="270" s="1"/>
  <c r="AD112" i="270"/>
  <c r="U112" i="270"/>
  <c r="AD111" i="270"/>
  <c r="U111" i="270"/>
  <c r="AC111" i="270" s="1"/>
  <c r="AD110" i="270"/>
  <c r="U110" i="270"/>
  <c r="AD109" i="270"/>
  <c r="U109" i="270"/>
  <c r="AC109" i="270" s="1"/>
  <c r="AD108" i="270"/>
  <c r="U108" i="270"/>
  <c r="AC108" i="270" s="1"/>
  <c r="AD107" i="270"/>
  <c r="U107" i="270"/>
  <c r="AC107" i="270" s="1"/>
  <c r="AD106" i="270"/>
  <c r="U106" i="270"/>
  <c r="AC106" i="270" s="1"/>
  <c r="AD105" i="270"/>
  <c r="U105" i="270"/>
  <c r="AC105" i="270" s="1"/>
  <c r="AD104" i="270"/>
  <c r="U104" i="270"/>
  <c r="AC104" i="270" s="1"/>
  <c r="AD103" i="270"/>
  <c r="U103" i="270"/>
  <c r="AC103" i="270" s="1"/>
  <c r="AD102" i="270"/>
  <c r="U102" i="270"/>
  <c r="AC102" i="270" s="1"/>
  <c r="AD101" i="270"/>
  <c r="U101" i="270"/>
  <c r="AC101" i="270" s="1"/>
  <c r="AD100" i="270"/>
  <c r="U100" i="270"/>
  <c r="AC100" i="270" s="1"/>
  <c r="AD99" i="270"/>
  <c r="U99" i="270"/>
  <c r="AD98" i="270"/>
  <c r="U98" i="270"/>
  <c r="AC98" i="270" s="1"/>
  <c r="AD97" i="270"/>
  <c r="U97" i="270"/>
  <c r="AC97" i="270" s="1"/>
  <c r="AD96" i="270"/>
  <c r="U96" i="270"/>
  <c r="AC96" i="270" s="1"/>
  <c r="AD95" i="270"/>
  <c r="U95" i="270"/>
  <c r="AC95" i="270" s="1"/>
  <c r="AD94" i="270"/>
  <c r="U94" i="270"/>
  <c r="AC94" i="270" s="1"/>
  <c r="AD93" i="270"/>
  <c r="U93" i="270"/>
  <c r="AC93" i="270" s="1"/>
  <c r="AD92" i="270"/>
  <c r="U92" i="270"/>
  <c r="AD91" i="270"/>
  <c r="U91" i="270"/>
  <c r="AC91" i="270" s="1"/>
  <c r="AD90" i="270"/>
  <c r="U90" i="270"/>
  <c r="AC90" i="270" s="1"/>
  <c r="AD89" i="270"/>
  <c r="U89" i="270"/>
  <c r="AC89" i="270" s="1"/>
  <c r="AD88" i="270"/>
  <c r="U88" i="270"/>
  <c r="AC88" i="270" s="1"/>
  <c r="AD87" i="270"/>
  <c r="U87" i="270"/>
  <c r="AC87" i="270" s="1"/>
  <c r="AD86" i="270"/>
  <c r="U86" i="270"/>
  <c r="AD85" i="270"/>
  <c r="U85" i="270"/>
  <c r="AC85" i="270" s="1"/>
  <c r="AD84" i="270"/>
  <c r="U84" i="270"/>
  <c r="AD83" i="270"/>
  <c r="U83" i="270"/>
  <c r="AC83" i="270" s="1"/>
  <c r="AD82" i="270"/>
  <c r="U82" i="270"/>
  <c r="AC82" i="270" s="1"/>
  <c r="AD81" i="270"/>
  <c r="U81" i="270"/>
  <c r="AC81" i="270" s="1"/>
  <c r="AD80" i="270"/>
  <c r="U80" i="270"/>
  <c r="AC80" i="270" s="1"/>
  <c r="AD79" i="270"/>
  <c r="U79" i="270"/>
  <c r="AD78" i="270"/>
  <c r="U78" i="270"/>
  <c r="AD77" i="270"/>
  <c r="U77" i="270"/>
  <c r="AD76" i="270"/>
  <c r="U76" i="270"/>
  <c r="AC76" i="270" s="1"/>
  <c r="AD75" i="270"/>
  <c r="U75" i="270"/>
  <c r="AC75" i="270" s="1"/>
  <c r="AD74" i="270"/>
  <c r="U74" i="270"/>
  <c r="AC74" i="270" s="1"/>
  <c r="AD73" i="270"/>
  <c r="U73" i="270"/>
  <c r="AC73" i="270" s="1"/>
  <c r="AD72" i="270"/>
  <c r="U72" i="270"/>
  <c r="AC72" i="270" s="1"/>
  <c r="AD71" i="270"/>
  <c r="U71" i="270"/>
  <c r="AC71" i="270" s="1"/>
  <c r="AD70" i="270"/>
  <c r="U70" i="270"/>
  <c r="AC70" i="270" s="1"/>
  <c r="AD69" i="270"/>
  <c r="U69" i="270"/>
  <c r="AC69" i="270" s="1"/>
  <c r="AD68" i="270"/>
  <c r="U68" i="270"/>
  <c r="AC68" i="270" s="1"/>
  <c r="AD67" i="270"/>
  <c r="U67" i="270"/>
  <c r="AC67" i="270" s="1"/>
  <c r="AD66" i="270"/>
  <c r="U66" i="270"/>
  <c r="AC66" i="270" s="1"/>
  <c r="AD65" i="270"/>
  <c r="U65" i="270"/>
  <c r="AC65" i="270" s="1"/>
  <c r="AD64" i="270"/>
  <c r="U64" i="270"/>
  <c r="AD63" i="270"/>
  <c r="U63" i="270"/>
  <c r="AC63" i="270" s="1"/>
  <c r="AD62" i="270"/>
  <c r="U62" i="270"/>
  <c r="AD61" i="270"/>
  <c r="U61" i="270"/>
  <c r="AD60" i="270"/>
  <c r="U60" i="270"/>
  <c r="AC60" i="270" s="1"/>
  <c r="AD59" i="270"/>
  <c r="U59" i="270"/>
  <c r="AC59" i="270" s="1"/>
  <c r="AD58" i="270"/>
  <c r="U58" i="270"/>
  <c r="AC58" i="270" s="1"/>
  <c r="AD57" i="270"/>
  <c r="U57" i="270"/>
  <c r="AC57" i="270" s="1"/>
  <c r="AD56" i="270"/>
  <c r="U56" i="270"/>
  <c r="AD55" i="270"/>
  <c r="U55" i="270"/>
  <c r="AC55" i="270" s="1"/>
  <c r="AD54" i="270"/>
  <c r="U54" i="270"/>
  <c r="AC54" i="270" s="1"/>
  <c r="AD53" i="270"/>
  <c r="U53" i="270"/>
  <c r="AC53" i="270" s="1"/>
  <c r="AD52" i="270"/>
  <c r="U52" i="270"/>
  <c r="AC52" i="270" s="1"/>
  <c r="AD51" i="270"/>
  <c r="U51" i="270"/>
  <c r="AC51" i="270" s="1"/>
  <c r="AD50" i="270"/>
  <c r="U50" i="270"/>
  <c r="AD49" i="270"/>
  <c r="U49" i="270"/>
  <c r="AD48" i="270"/>
  <c r="U48" i="270"/>
  <c r="AD47" i="270"/>
  <c r="U47" i="270"/>
  <c r="AC47" i="270" s="1"/>
  <c r="AD46" i="270"/>
  <c r="U46" i="270"/>
  <c r="AC46" i="270" s="1"/>
  <c r="AD45" i="270"/>
  <c r="U45" i="270"/>
  <c r="AD44" i="270"/>
  <c r="U44" i="270"/>
  <c r="AD43" i="270"/>
  <c r="U43" i="270"/>
  <c r="AC43" i="270" s="1"/>
  <c r="AD42" i="270"/>
  <c r="U42" i="270"/>
  <c r="AC42" i="270" s="1"/>
  <c r="AD41" i="270"/>
  <c r="U41" i="270"/>
  <c r="AC41" i="270" s="1"/>
  <c r="AD40" i="270"/>
  <c r="U40" i="270"/>
  <c r="AC40" i="270" s="1"/>
  <c r="AD39" i="270"/>
  <c r="U39" i="270"/>
  <c r="AC39" i="270" s="1"/>
  <c r="AD38" i="270"/>
  <c r="U38" i="270"/>
  <c r="AD37" i="270"/>
  <c r="U37" i="270"/>
  <c r="AC37" i="270" s="1"/>
  <c r="AD36" i="270"/>
  <c r="U36" i="270"/>
  <c r="AD35" i="270"/>
  <c r="U35" i="270"/>
  <c r="AC35" i="270" s="1"/>
  <c r="AD34" i="270"/>
  <c r="U34" i="270"/>
  <c r="AD33" i="270"/>
  <c r="U33" i="270"/>
  <c r="AC33" i="270" s="1"/>
  <c r="AD32" i="270"/>
  <c r="U32" i="270"/>
  <c r="AC32" i="270" s="1"/>
  <c r="AD31" i="270"/>
  <c r="U31" i="270"/>
  <c r="AC31" i="270" s="1"/>
  <c r="AD30" i="270"/>
  <c r="U30" i="270"/>
  <c r="AC30" i="270" s="1"/>
  <c r="AD29" i="270"/>
  <c r="U29" i="270"/>
  <c r="AC29" i="270" s="1"/>
  <c r="AD28" i="270"/>
  <c r="U28" i="270"/>
  <c r="AC28" i="270" s="1"/>
  <c r="AD27" i="270"/>
  <c r="U27" i="270"/>
  <c r="AD26" i="270"/>
  <c r="U26" i="270"/>
  <c r="AD25" i="270"/>
  <c r="U25" i="270"/>
  <c r="AC25" i="270" s="1"/>
  <c r="AD24" i="270"/>
  <c r="U24" i="270"/>
  <c r="AC24" i="270" s="1"/>
  <c r="AD23" i="270"/>
  <c r="U23" i="270"/>
  <c r="AC23" i="270" s="1"/>
  <c r="AD22" i="270"/>
  <c r="U22" i="270"/>
  <c r="AD21" i="270"/>
  <c r="U21" i="270"/>
  <c r="AC21" i="270" s="1"/>
  <c r="AD20" i="270"/>
  <c r="U20" i="270"/>
  <c r="AC20" i="270" s="1"/>
  <c r="AD19" i="270"/>
  <c r="U19" i="270"/>
  <c r="AC19" i="270" s="1"/>
  <c r="AD18" i="270"/>
  <c r="U18" i="270"/>
  <c r="AC18" i="270" s="1"/>
  <c r="AD17" i="270"/>
  <c r="U17" i="270"/>
  <c r="AD16" i="270"/>
  <c r="U16" i="270"/>
  <c r="AD15" i="270"/>
  <c r="U15" i="270"/>
  <c r="AD14" i="270"/>
  <c r="U14" i="270"/>
  <c r="AC14" i="270" s="1"/>
  <c r="AD13" i="270"/>
  <c r="U13" i="270"/>
  <c r="AC13" i="270" s="1"/>
  <c r="AD12" i="270"/>
  <c r="U12" i="270"/>
  <c r="AD11" i="270"/>
  <c r="U11" i="270"/>
  <c r="AC12" i="270" l="1"/>
  <c r="AE12" i="270" s="1"/>
  <c r="AF12" i="270" s="1"/>
  <c r="AC16" i="270"/>
  <c r="AE16" i="270" s="1"/>
  <c r="AF16" i="270" s="1"/>
  <c r="AC27" i="270"/>
  <c r="AE27" i="270" s="1"/>
  <c r="AF27" i="270" s="1"/>
  <c r="AC38" i="270"/>
  <c r="AE38" i="270" s="1"/>
  <c r="AF38" i="270" s="1"/>
  <c r="AC62" i="270"/>
  <c r="AE62" i="270" s="1"/>
  <c r="AF62" i="270" s="1"/>
  <c r="AC77" i="270"/>
  <c r="AE77" i="270" s="1"/>
  <c r="AF77" i="270" s="1"/>
  <c r="AC117" i="270"/>
  <c r="AE117" i="270" s="1"/>
  <c r="AF117" i="270" s="1"/>
  <c r="AC255" i="270"/>
  <c r="AE255" i="270" s="1"/>
  <c r="AF255" i="270" s="1"/>
  <c r="AC281" i="270"/>
  <c r="AE281" i="270" s="1"/>
  <c r="AF281" i="270" s="1"/>
  <c r="AC314" i="270"/>
  <c r="AE314" i="270" s="1"/>
  <c r="AF314" i="270" s="1"/>
  <c r="AC330" i="270"/>
  <c r="AE330" i="270" s="1"/>
  <c r="AF330" i="270" s="1"/>
  <c r="AC332" i="270"/>
  <c r="AE332" i="270" s="1"/>
  <c r="AF332" i="270" s="1"/>
  <c r="AC166" i="270"/>
  <c r="AE166" i="270" s="1"/>
  <c r="AF166" i="270" s="1"/>
  <c r="AC263" i="270"/>
  <c r="AE263" i="270" s="1"/>
  <c r="AF263" i="270" s="1"/>
  <c r="AC279" i="270"/>
  <c r="AE279" i="270" s="1"/>
  <c r="AF279" i="270" s="1"/>
  <c r="AC17" i="270"/>
  <c r="AE17" i="270" s="1"/>
  <c r="AF17" i="270" s="1"/>
  <c r="AC26" i="270"/>
  <c r="AE26" i="270" s="1"/>
  <c r="AF26" i="270" s="1"/>
  <c r="AC34" i="270"/>
  <c r="AE34" i="270" s="1"/>
  <c r="AF34" i="270" s="1"/>
  <c r="AC36" i="270"/>
  <c r="AE36" i="270" s="1"/>
  <c r="AF36" i="270" s="1"/>
  <c r="AC45" i="270"/>
  <c r="AE45" i="270" s="1"/>
  <c r="AF45" i="270" s="1"/>
  <c r="AC48" i="270"/>
  <c r="AE48" i="270" s="1"/>
  <c r="AF48" i="270" s="1"/>
  <c r="AC50" i="270"/>
  <c r="AE50" i="270" s="1"/>
  <c r="AF50" i="270" s="1"/>
  <c r="AC61" i="270"/>
  <c r="AE61" i="270" s="1"/>
  <c r="AF61" i="270" s="1"/>
  <c r="AC78" i="270"/>
  <c r="AE78" i="270" s="1"/>
  <c r="AF78" i="270" s="1"/>
  <c r="AC86" i="270"/>
  <c r="AE86" i="270" s="1"/>
  <c r="AF86" i="270" s="1"/>
  <c r="AC92" i="270"/>
  <c r="AE92" i="270" s="1"/>
  <c r="AF92" i="270" s="1"/>
  <c r="AC110" i="270"/>
  <c r="AE110" i="270" s="1"/>
  <c r="AF110" i="270" s="1"/>
  <c r="AC112" i="270"/>
  <c r="AE112" i="270" s="1"/>
  <c r="AF112" i="270" s="1"/>
  <c r="AC169" i="270"/>
  <c r="AE169" i="270" s="1"/>
  <c r="AF169" i="270" s="1"/>
  <c r="AC246" i="270"/>
  <c r="AE246" i="270" s="1"/>
  <c r="AF246" i="270" s="1"/>
  <c r="AC276" i="270"/>
  <c r="AE276" i="270" s="1"/>
  <c r="AF276" i="270" s="1"/>
  <c r="AC278" i="270"/>
  <c r="AE278" i="270" s="1"/>
  <c r="AF278" i="270" s="1"/>
  <c r="AC290" i="270"/>
  <c r="AE290" i="270" s="1"/>
  <c r="AF290" i="270" s="1"/>
  <c r="AC317" i="270"/>
  <c r="AE317" i="270" s="1"/>
  <c r="AF317" i="270" s="1"/>
  <c r="AC319" i="270"/>
  <c r="AE319" i="270" s="1"/>
  <c r="AF319" i="270" s="1"/>
  <c r="AC22" i="270"/>
  <c r="AE22" i="270" s="1"/>
  <c r="AF22" i="270" s="1"/>
  <c r="AC44" i="270"/>
  <c r="AE44" i="270" s="1"/>
  <c r="AF44" i="270" s="1"/>
  <c r="AC49" i="270"/>
  <c r="AE49" i="270" s="1"/>
  <c r="AF49" i="270" s="1"/>
  <c r="AC56" i="270"/>
  <c r="AE56" i="270" s="1"/>
  <c r="AF56" i="270" s="1"/>
  <c r="AC64" i="270"/>
  <c r="AE64" i="270" s="1"/>
  <c r="AF64" i="270" s="1"/>
  <c r="AC99" i="270"/>
  <c r="AE99" i="270" s="1"/>
  <c r="AF99" i="270" s="1"/>
  <c r="AC124" i="270"/>
  <c r="AE124" i="270" s="1"/>
  <c r="AF124" i="270" s="1"/>
  <c r="AC148" i="270"/>
  <c r="AE148" i="270" s="1"/>
  <c r="AF148" i="270" s="1"/>
  <c r="AC168" i="270"/>
  <c r="AE168" i="270" s="1"/>
  <c r="AF168" i="270" s="1"/>
  <c r="AC15" i="270"/>
  <c r="AE15" i="270" s="1"/>
  <c r="AF15" i="270" s="1"/>
  <c r="AC84" i="270"/>
  <c r="AE84" i="270" s="1"/>
  <c r="AF84" i="270" s="1"/>
  <c r="M23" i="286"/>
  <c r="AC194" i="270"/>
  <c r="AE194" i="270" s="1"/>
  <c r="AF194" i="270" s="1"/>
  <c r="AC294" i="270"/>
  <c r="AE294" i="270" s="1"/>
  <c r="AF294" i="270" s="1"/>
  <c r="AC79" i="270"/>
  <c r="AE79" i="270" s="1"/>
  <c r="AF79" i="270" s="1"/>
  <c r="AC238" i="270"/>
  <c r="AE238" i="270" s="1"/>
  <c r="AF238" i="270" s="1"/>
  <c r="AC11" i="270"/>
  <c r="AE11" i="270" s="1"/>
  <c r="AF11" i="270" s="1"/>
  <c r="AE230" i="270"/>
  <c r="AF230" i="270" s="1"/>
  <c r="AE158" i="270"/>
  <c r="AF158" i="270" s="1"/>
  <c r="AE275" i="270"/>
  <c r="AF275" i="270" s="1"/>
  <c r="AE287" i="270"/>
  <c r="AF287" i="270" s="1"/>
  <c r="AE320" i="270"/>
  <c r="AF320" i="270" s="1"/>
  <c r="AE298" i="270"/>
  <c r="AF298" i="270" s="1"/>
  <c r="AE302" i="270"/>
  <c r="AF302" i="270" s="1"/>
  <c r="AE306" i="270"/>
  <c r="AF306" i="270" s="1"/>
  <c r="AE103" i="270"/>
  <c r="AF103" i="270" s="1"/>
  <c r="AE156" i="270"/>
  <c r="AF156" i="270" s="1"/>
  <c r="AE151" i="270"/>
  <c r="AF151" i="270" s="1"/>
  <c r="AE280" i="270"/>
  <c r="AF280" i="270" s="1"/>
  <c r="AE35" i="270"/>
  <c r="AF35" i="270" s="1"/>
  <c r="AE178" i="270"/>
  <c r="AF178" i="270" s="1"/>
  <c r="AE59" i="270"/>
  <c r="AF59" i="270" s="1"/>
  <c r="AE277" i="270"/>
  <c r="AF277" i="270" s="1"/>
  <c r="AE341" i="270"/>
  <c r="AF341" i="270" s="1"/>
  <c r="AE342" i="270"/>
  <c r="AF342" i="270" s="1"/>
  <c r="AE235" i="270"/>
  <c r="AF235" i="270" s="1"/>
  <c r="AE239" i="270"/>
  <c r="AF239" i="270" s="1"/>
  <c r="AE243" i="270"/>
  <c r="AF243" i="270" s="1"/>
  <c r="AE122" i="270"/>
  <c r="AF122" i="270" s="1"/>
  <c r="AE241" i="270"/>
  <c r="AF241" i="270" s="1"/>
  <c r="AE18" i="270"/>
  <c r="AF18" i="270" s="1"/>
  <c r="AE157" i="270"/>
  <c r="AF157" i="270" s="1"/>
  <c r="AE231" i="270"/>
  <c r="AF231" i="270" s="1"/>
  <c r="AE304" i="270"/>
  <c r="AF304" i="270" s="1"/>
  <c r="AE328" i="270"/>
  <c r="AF328" i="270" s="1"/>
  <c r="AE57" i="270"/>
  <c r="AF57" i="270" s="1"/>
  <c r="AE329" i="270"/>
  <c r="AF329" i="270" s="1"/>
  <c r="AE137" i="270"/>
  <c r="AF137" i="270" s="1"/>
  <c r="AE167" i="270"/>
  <c r="AF167" i="270" s="1"/>
  <c r="AE236" i="270"/>
  <c r="AF236" i="270" s="1"/>
  <c r="AE31" i="270"/>
  <c r="AF31" i="270" s="1"/>
  <c r="AE65" i="270"/>
  <c r="AF65" i="270" s="1"/>
  <c r="AE80" i="270"/>
  <c r="AF80" i="270" s="1"/>
  <c r="AE94" i="270"/>
  <c r="AF94" i="270" s="1"/>
  <c r="AE100" i="270"/>
  <c r="AF100" i="270" s="1"/>
  <c r="AE104" i="270"/>
  <c r="AF104" i="270" s="1"/>
  <c r="AE184" i="270"/>
  <c r="AF184" i="270" s="1"/>
  <c r="AE215" i="270"/>
  <c r="AF215" i="270" s="1"/>
  <c r="AE267" i="270"/>
  <c r="AF267" i="270" s="1"/>
  <c r="AE107" i="270"/>
  <c r="AF107" i="270" s="1"/>
  <c r="AE256" i="270"/>
  <c r="AF256" i="270" s="1"/>
  <c r="AE144" i="270"/>
  <c r="AF144" i="270" s="1"/>
  <c r="AE164" i="270"/>
  <c r="AF164" i="270" s="1"/>
  <c r="AE171" i="270"/>
  <c r="AF171" i="270" s="1"/>
  <c r="AE291" i="270"/>
  <c r="AF291" i="270" s="1"/>
  <c r="AE39" i="270"/>
  <c r="AF39" i="270" s="1"/>
  <c r="AE262" i="270"/>
  <c r="AF262" i="270" s="1"/>
  <c r="AE159" i="270"/>
  <c r="AF159" i="270" s="1"/>
  <c r="AE219" i="270"/>
  <c r="AF219" i="270" s="1"/>
  <c r="AE226" i="270"/>
  <c r="AF226" i="270" s="1"/>
  <c r="AE247" i="270"/>
  <c r="AF247" i="270" s="1"/>
  <c r="AE251" i="270"/>
  <c r="AF251" i="270" s="1"/>
  <c r="AE43" i="270"/>
  <c r="AF43" i="270" s="1"/>
  <c r="AE95" i="270"/>
  <c r="AF95" i="270" s="1"/>
  <c r="AE227" i="270"/>
  <c r="AF227" i="270" s="1"/>
  <c r="AE29" i="270"/>
  <c r="AF29" i="270" s="1"/>
  <c r="AE96" i="270"/>
  <c r="AF96" i="270" s="1"/>
  <c r="AE133" i="270"/>
  <c r="AF133" i="270" s="1"/>
  <c r="AE161" i="270"/>
  <c r="AF161" i="270" s="1"/>
  <c r="AE163" i="270"/>
  <c r="AF163" i="270" s="1"/>
  <c r="AE176" i="270"/>
  <c r="AF176" i="270" s="1"/>
  <c r="AE244" i="270"/>
  <c r="AF244" i="270" s="1"/>
  <c r="AE245" i="270"/>
  <c r="AF245" i="270" s="1"/>
  <c r="AE253" i="270"/>
  <c r="AF253" i="270" s="1"/>
  <c r="AE322" i="270"/>
  <c r="AF322" i="270" s="1"/>
  <c r="AE23" i="270"/>
  <c r="AF23" i="270" s="1"/>
  <c r="AE63" i="270"/>
  <c r="AF63" i="270" s="1"/>
  <c r="AE203" i="270"/>
  <c r="AF203" i="270" s="1"/>
  <c r="AE211" i="270"/>
  <c r="AF211" i="270" s="1"/>
  <c r="AE257" i="270"/>
  <c r="AF257" i="270" s="1"/>
  <c r="AE261" i="270"/>
  <c r="AF261" i="270" s="1"/>
  <c r="AE318" i="270"/>
  <c r="AF318" i="270" s="1"/>
  <c r="AE32" i="270"/>
  <c r="AF32" i="270" s="1"/>
  <c r="AE37" i="270"/>
  <c r="AF37" i="270" s="1"/>
  <c r="AE60" i="270"/>
  <c r="AF60" i="270" s="1"/>
  <c r="AE66" i="270"/>
  <c r="AF66" i="270" s="1"/>
  <c r="AE121" i="270"/>
  <c r="AF121" i="270" s="1"/>
  <c r="AE170" i="270"/>
  <c r="AF170" i="270" s="1"/>
  <c r="AE179" i="270"/>
  <c r="AF179" i="270" s="1"/>
  <c r="AE196" i="270"/>
  <c r="AF196" i="270" s="1"/>
  <c r="AE201" i="270"/>
  <c r="AF201" i="270" s="1"/>
  <c r="AE210" i="270"/>
  <c r="AF210" i="270" s="1"/>
  <c r="AE216" i="270"/>
  <c r="AF216" i="270" s="1"/>
  <c r="AE248" i="270"/>
  <c r="AF248" i="270" s="1"/>
  <c r="AE269" i="270"/>
  <c r="AF269" i="270" s="1"/>
  <c r="AE272" i="270"/>
  <c r="AF272" i="270" s="1"/>
  <c r="AE283" i="270"/>
  <c r="AF283" i="270" s="1"/>
  <c r="AE310" i="270"/>
  <c r="AF310" i="270" s="1"/>
  <c r="AE295" i="270"/>
  <c r="AF295" i="270" s="1"/>
  <c r="AE324" i="270"/>
  <c r="AF324" i="270" s="1"/>
  <c r="AE126" i="270"/>
  <c r="AF126" i="270" s="1"/>
  <c r="AE180" i="270"/>
  <c r="AF180" i="270" s="1"/>
  <c r="AE193" i="270"/>
  <c r="AF193" i="270" s="1"/>
  <c r="AE217" i="270"/>
  <c r="AF217" i="270" s="1"/>
  <c r="AE259" i="270"/>
  <c r="AF259" i="270" s="1"/>
  <c r="AE273" i="270"/>
  <c r="AF273" i="270" s="1"/>
  <c r="AE311" i="270"/>
  <c r="AF311" i="270" s="1"/>
  <c r="AE337" i="270"/>
  <c r="AF337" i="270" s="1"/>
  <c r="AE109" i="270"/>
  <c r="AF109" i="270" s="1"/>
  <c r="AE218" i="270"/>
  <c r="AF218" i="270" s="1"/>
  <c r="AE232" i="270"/>
  <c r="AF232" i="270" s="1"/>
  <c r="AE285" i="270"/>
  <c r="AF285" i="270" s="1"/>
  <c r="AE312" i="270"/>
  <c r="AF312" i="270" s="1"/>
  <c r="AE293" i="270"/>
  <c r="AF293" i="270" s="1"/>
  <c r="AE115" i="270"/>
  <c r="AF115" i="270" s="1"/>
  <c r="AE123" i="270"/>
  <c r="AF123" i="270" s="1"/>
  <c r="AE129" i="270"/>
  <c r="AF129" i="270" s="1"/>
  <c r="AE132" i="270"/>
  <c r="AF132" i="270" s="1"/>
  <c r="AE135" i="270"/>
  <c r="AF135" i="270" s="1"/>
  <c r="AE149" i="270"/>
  <c r="AF149" i="270" s="1"/>
  <c r="AE165" i="270"/>
  <c r="AF165" i="270" s="1"/>
  <c r="AE186" i="270"/>
  <c r="AF186" i="270" s="1"/>
  <c r="AE212" i="270"/>
  <c r="AF212" i="270" s="1"/>
  <c r="AE228" i="270"/>
  <c r="AF228" i="270" s="1"/>
  <c r="AE234" i="270"/>
  <c r="AF234" i="270" s="1"/>
  <c r="AE264" i="270"/>
  <c r="AF264" i="270" s="1"/>
  <c r="AE271" i="270"/>
  <c r="AF271" i="270" s="1"/>
  <c r="AE288" i="270"/>
  <c r="AF288" i="270" s="1"/>
  <c r="AE316" i="270"/>
  <c r="AF316" i="270" s="1"/>
  <c r="AE296" i="270"/>
  <c r="AF296" i="270" s="1"/>
  <c r="AE334" i="270"/>
  <c r="AF334" i="270" s="1"/>
  <c r="AE20" i="270"/>
  <c r="AF20" i="270" s="1"/>
  <c r="AE21" i="270"/>
  <c r="AF21" i="270" s="1"/>
  <c r="AE25" i="270"/>
  <c r="AF25" i="270" s="1"/>
  <c r="AE40" i="270"/>
  <c r="AF40" i="270" s="1"/>
  <c r="AE74" i="270"/>
  <c r="AF74" i="270" s="1"/>
  <c r="AE141" i="270"/>
  <c r="AF141" i="270" s="1"/>
  <c r="AE160" i="270"/>
  <c r="AF160" i="270" s="1"/>
  <c r="AE162" i="270"/>
  <c r="AF162" i="270" s="1"/>
  <c r="AE187" i="270"/>
  <c r="AF187" i="270" s="1"/>
  <c r="AE289" i="270"/>
  <c r="AF289" i="270" s="1"/>
  <c r="AE297" i="270"/>
  <c r="AF297" i="270" s="1"/>
  <c r="AE331" i="270"/>
  <c r="AF331" i="270" s="1"/>
  <c r="AE67" i="270"/>
  <c r="AF67" i="270" s="1"/>
  <c r="AE91" i="270"/>
  <c r="AF91" i="270" s="1"/>
  <c r="AE134" i="270"/>
  <c r="AF134" i="270" s="1"/>
  <c r="AE155" i="270"/>
  <c r="AF155" i="270" s="1"/>
  <c r="AE172" i="270"/>
  <c r="AF172" i="270" s="1"/>
  <c r="AE173" i="270"/>
  <c r="AF173" i="270" s="1"/>
  <c r="AE189" i="270"/>
  <c r="AF189" i="270" s="1"/>
  <c r="AE192" i="270"/>
  <c r="AF192" i="270" s="1"/>
  <c r="AE199" i="270"/>
  <c r="AF199" i="270" s="1"/>
  <c r="AE205" i="270"/>
  <c r="AF205" i="270" s="1"/>
  <c r="AE209" i="270"/>
  <c r="AF209" i="270" s="1"/>
  <c r="AE220" i="270"/>
  <c r="AF220" i="270" s="1"/>
  <c r="AE254" i="270"/>
  <c r="AF254" i="270" s="1"/>
  <c r="AE305" i="270"/>
  <c r="AF305" i="270" s="1"/>
  <c r="AE308" i="270"/>
  <c r="AF308" i="270" s="1"/>
  <c r="AE41" i="270"/>
  <c r="AF41" i="270" s="1"/>
  <c r="AE69" i="270"/>
  <c r="AF69" i="270" s="1"/>
  <c r="AE82" i="270"/>
  <c r="AF82" i="270" s="1"/>
  <c r="AE98" i="270"/>
  <c r="AF98" i="270" s="1"/>
  <c r="AE106" i="270"/>
  <c r="AF106" i="270" s="1"/>
  <c r="AE181" i="270"/>
  <c r="AF181" i="270" s="1"/>
  <c r="AE237" i="270"/>
  <c r="AF237" i="270" s="1"/>
  <c r="AE270" i="270"/>
  <c r="AF270" i="270" s="1"/>
  <c r="AE338" i="270"/>
  <c r="AF338" i="270" s="1"/>
  <c r="AE13" i="270"/>
  <c r="AF13" i="270" s="1"/>
  <c r="AE14" i="270"/>
  <c r="AF14" i="270" s="1"/>
  <c r="AE70" i="270"/>
  <c r="AF70" i="270" s="1"/>
  <c r="AE118" i="270"/>
  <c r="AF118" i="270" s="1"/>
  <c r="AE125" i="270"/>
  <c r="AF125" i="270" s="1"/>
  <c r="AE142" i="270"/>
  <c r="AF142" i="270" s="1"/>
  <c r="AE207" i="270"/>
  <c r="AF207" i="270" s="1"/>
  <c r="AE249" i="270"/>
  <c r="AF249" i="270" s="1"/>
  <c r="AE286" i="270"/>
  <c r="AF286" i="270" s="1"/>
  <c r="AE300" i="270"/>
  <c r="AF300" i="270" s="1"/>
  <c r="AE325" i="270"/>
  <c r="AF325" i="270" s="1"/>
  <c r="AE339" i="270"/>
  <c r="AF339" i="270" s="1"/>
  <c r="AE33" i="270"/>
  <c r="AF33" i="270" s="1"/>
  <c r="AE47" i="270"/>
  <c r="AF47" i="270" s="1"/>
  <c r="AE55" i="270"/>
  <c r="AF55" i="270" s="1"/>
  <c r="AE90" i="270"/>
  <c r="AF90" i="270" s="1"/>
  <c r="AE139" i="270"/>
  <c r="AF139" i="270" s="1"/>
  <c r="AE154" i="270"/>
  <c r="AF154" i="270" s="1"/>
  <c r="AE188" i="270"/>
  <c r="AF188" i="270" s="1"/>
  <c r="AE208" i="270"/>
  <c r="AF208" i="270" s="1"/>
  <c r="AE223" i="270"/>
  <c r="AF223" i="270" s="1"/>
  <c r="AE242" i="270"/>
  <c r="AF242" i="270" s="1"/>
  <c r="AE265" i="270"/>
  <c r="AF265" i="270" s="1"/>
  <c r="AE326" i="270"/>
  <c r="AF326" i="270" s="1"/>
  <c r="AE51" i="270"/>
  <c r="AF51" i="270" s="1"/>
  <c r="AE54" i="270"/>
  <c r="AF54" i="270" s="1"/>
  <c r="AE72" i="270"/>
  <c r="AF72" i="270" s="1"/>
  <c r="AE81" i="270"/>
  <c r="AF81" i="270" s="1"/>
  <c r="AE93" i="270"/>
  <c r="AF93" i="270" s="1"/>
  <c r="AE119" i="270"/>
  <c r="AF119" i="270" s="1"/>
  <c r="AE185" i="270"/>
  <c r="AF185" i="270" s="1"/>
  <c r="AE30" i="270"/>
  <c r="AF30" i="270" s="1"/>
  <c r="AE52" i="270"/>
  <c r="AF52" i="270" s="1"/>
  <c r="AE75" i="270"/>
  <c r="AF75" i="270" s="1"/>
  <c r="AE221" i="270"/>
  <c r="AF221" i="270" s="1"/>
  <c r="AE19" i="270"/>
  <c r="AF19" i="270" s="1"/>
  <c r="AE24" i="270"/>
  <c r="AF24" i="270" s="1"/>
  <c r="AE46" i="270"/>
  <c r="AF46" i="270" s="1"/>
  <c r="AE68" i="270"/>
  <c r="AF68" i="270" s="1"/>
  <c r="AE71" i="270"/>
  <c r="AF71" i="270" s="1"/>
  <c r="AE111" i="270"/>
  <c r="AF111" i="270" s="1"/>
  <c r="AE150" i="270"/>
  <c r="AF150" i="270" s="1"/>
  <c r="AE89" i="270"/>
  <c r="AF89" i="270" s="1"/>
  <c r="AE97" i="270"/>
  <c r="AF97" i="270" s="1"/>
  <c r="AE130" i="270"/>
  <c r="AF130" i="270" s="1"/>
  <c r="AE131" i="270"/>
  <c r="AF131" i="270" s="1"/>
  <c r="AE143" i="270"/>
  <c r="AF143" i="270" s="1"/>
  <c r="AE224" i="270"/>
  <c r="AF224" i="270" s="1"/>
  <c r="AE333" i="270"/>
  <c r="AF333" i="270" s="1"/>
  <c r="AE136" i="270"/>
  <c r="AF136" i="270" s="1"/>
  <c r="AE191" i="270"/>
  <c r="AF191" i="270" s="1"/>
  <c r="AE197" i="270"/>
  <c r="AF197" i="270" s="1"/>
  <c r="AE200" i="270"/>
  <c r="AF200" i="270" s="1"/>
  <c r="AE336" i="270"/>
  <c r="AF336" i="270" s="1"/>
  <c r="AE183" i="270"/>
  <c r="AF183" i="270" s="1"/>
  <c r="AE73" i="270"/>
  <c r="AF73" i="270" s="1"/>
  <c r="AE113" i="270"/>
  <c r="AF113" i="270" s="1"/>
  <c r="AE128" i="270"/>
  <c r="AF128" i="270" s="1"/>
  <c r="AE229" i="270"/>
  <c r="AF229" i="270" s="1"/>
  <c r="AE233" i="270"/>
  <c r="AF233" i="270" s="1"/>
  <c r="AE240" i="270"/>
  <c r="AF240" i="270" s="1"/>
  <c r="AE252" i="270"/>
  <c r="AF252" i="270" s="1"/>
  <c r="AE260" i="270"/>
  <c r="AF260" i="270" s="1"/>
  <c r="AE268" i="270"/>
  <c r="AF268" i="270" s="1"/>
  <c r="AE284" i="270"/>
  <c r="AF284" i="270" s="1"/>
  <c r="AE309" i="270"/>
  <c r="AF309" i="270" s="1"/>
  <c r="AE303" i="270"/>
  <c r="AF303" i="270" s="1"/>
  <c r="AE323" i="270"/>
  <c r="AF323" i="270" s="1"/>
  <c r="AE335" i="270"/>
  <c r="AF335" i="270" s="1"/>
  <c r="AE343" i="270"/>
  <c r="AF343" i="270" s="1"/>
  <c r="AE102" i="270"/>
  <c r="AF102" i="270" s="1"/>
  <c r="AE105" i="270"/>
  <c r="AF105" i="270" s="1"/>
  <c r="AE114" i="270"/>
  <c r="AF114" i="270" s="1"/>
  <c r="AE120" i="270"/>
  <c r="AF120" i="270" s="1"/>
  <c r="AE175" i="270"/>
  <c r="AF175" i="270" s="1"/>
  <c r="AE182" i="270"/>
  <c r="AF182" i="270" s="1"/>
  <c r="AE206" i="270"/>
  <c r="AF206" i="270" s="1"/>
  <c r="AE213" i="270"/>
  <c r="AF213" i="270" s="1"/>
  <c r="AE250" i="270"/>
  <c r="AF250" i="270" s="1"/>
  <c r="AE258" i="270"/>
  <c r="AF258" i="270" s="1"/>
  <c r="AE266" i="270"/>
  <c r="AF266" i="270" s="1"/>
  <c r="AE274" i="270"/>
  <c r="AF274" i="270" s="1"/>
  <c r="AE282" i="270"/>
  <c r="AF282" i="270" s="1"/>
  <c r="AE315" i="270"/>
  <c r="AF315" i="270" s="1"/>
  <c r="AE301" i="270"/>
  <c r="AF301" i="270" s="1"/>
  <c r="AE321" i="270"/>
  <c r="AF321" i="270" s="1"/>
  <c r="AE28" i="270"/>
  <c r="AF28" i="270" s="1"/>
  <c r="AE53" i="270"/>
  <c r="AF53" i="270" s="1"/>
  <c r="AE58" i="270"/>
  <c r="AF58" i="270" s="1"/>
  <c r="AE83" i="270"/>
  <c r="AF83" i="270" s="1"/>
  <c r="AE42" i="270"/>
  <c r="AF42" i="270" s="1"/>
  <c r="AE87" i="270"/>
  <c r="AF87" i="270" s="1"/>
  <c r="AE76" i="270"/>
  <c r="AF76" i="270" s="1"/>
  <c r="AE88" i="270"/>
  <c r="AF88" i="270" s="1"/>
  <c r="AE108" i="270"/>
  <c r="AF108" i="270" s="1"/>
  <c r="AE101" i="270"/>
  <c r="AF101" i="270" s="1"/>
  <c r="AE116" i="270"/>
  <c r="AF116" i="270" s="1"/>
  <c r="AE127" i="270"/>
  <c r="AF127" i="270" s="1"/>
  <c r="AE147" i="270"/>
  <c r="AF147" i="270" s="1"/>
  <c r="AE152" i="270"/>
  <c r="AF152" i="270" s="1"/>
  <c r="AE85" i="270"/>
  <c r="AF85" i="270" s="1"/>
  <c r="AE140" i="270"/>
  <c r="AF140" i="270" s="1"/>
  <c r="AE145" i="270"/>
  <c r="AF145" i="270" s="1"/>
  <c r="AE195" i="270"/>
  <c r="AF195" i="270" s="1"/>
  <c r="AE138" i="270"/>
  <c r="AF138" i="270" s="1"/>
  <c r="AE222" i="270"/>
  <c r="AF222" i="270" s="1"/>
  <c r="AE153" i="270"/>
  <c r="AF153" i="270" s="1"/>
  <c r="AE146" i="270"/>
  <c r="AF146" i="270" s="1"/>
  <c r="AE198" i="270"/>
  <c r="AF198" i="270" s="1"/>
  <c r="AE190" i="270"/>
  <c r="AF190" i="270" s="1"/>
  <c r="AE204" i="270"/>
  <c r="AF204" i="270" s="1"/>
  <c r="AE177" i="270"/>
  <c r="AF177" i="270" s="1"/>
  <c r="AE202" i="270"/>
  <c r="AF202" i="270" s="1"/>
  <c r="AE225" i="270"/>
  <c r="AF225" i="270" s="1"/>
  <c r="AE340" i="270"/>
  <c r="AF340" i="270" s="1"/>
  <c r="AE313" i="270"/>
  <c r="AF313" i="270" s="1"/>
  <c r="AE292" i="270"/>
  <c r="AF292" i="270" s="1"/>
  <c r="AE299" i="270"/>
  <c r="AF299" i="270" s="1"/>
  <c r="AE307" i="270"/>
  <c r="AF307" i="270" s="1"/>
  <c r="AE327" i="270"/>
  <c r="AF327" i="270" s="1"/>
  <c r="AE174" i="270"/>
  <c r="AF174" i="270" s="1"/>
  <c r="AE214" i="270"/>
  <c r="AF214" i="270" s="1"/>
  <c r="N30" i="286" l="1"/>
  <c r="AM63" i="292" l="1"/>
  <c r="AN63" i="292" s="1"/>
  <c r="AM168" i="292"/>
  <c r="AN168" i="292" s="1"/>
  <c r="AM184" i="292"/>
  <c r="AN184" i="292" s="1"/>
  <c r="AM240" i="292"/>
  <c r="AN240" i="292" s="1"/>
  <c r="AM325" i="292"/>
  <c r="AN325" i="292" s="1"/>
  <c r="AM66" i="292"/>
  <c r="AN66" i="292" s="1"/>
  <c r="AM53" i="292"/>
  <c r="AN53" i="292" s="1"/>
  <c r="AM306" i="292"/>
  <c r="AN306" i="292" s="1"/>
  <c r="AM354" i="292"/>
  <c r="AN354" i="292" s="1"/>
  <c r="AM260" i="292"/>
  <c r="AN260" i="292" s="1"/>
  <c r="AM398" i="292"/>
  <c r="AN398" i="292" s="1"/>
  <c r="AM186" i="292"/>
  <c r="AN186" i="292" s="1"/>
  <c r="AM439" i="292"/>
  <c r="AN439" i="292"/>
  <c r="AM431" i="292"/>
  <c r="AN431" i="292" s="1"/>
  <c r="AM292" i="292"/>
  <c r="AN292" i="292" s="1"/>
  <c r="AM121" i="292"/>
  <c r="AN121" i="292" s="1"/>
  <c r="AM350" i="292"/>
  <c r="AN350" i="292" s="1"/>
  <c r="AM305" i="292"/>
  <c r="AN305" i="292" s="1"/>
  <c r="AM235" i="292"/>
  <c r="AN235" i="292" s="1"/>
  <c r="AM156" i="292"/>
  <c r="AN156" i="292" s="1"/>
  <c r="AM332" i="292"/>
  <c r="AN332" i="292" s="1"/>
  <c r="AM440" i="292"/>
  <c r="AN440" i="292" s="1"/>
  <c r="AM124" i="292"/>
  <c r="AN124" i="292" s="1"/>
  <c r="AM180" i="292"/>
  <c r="AN180" i="292" s="1"/>
  <c r="AM363" i="292"/>
  <c r="AN363" i="292" s="1"/>
  <c r="AM401" i="292"/>
  <c r="AN401" i="292"/>
  <c r="AM243" i="292"/>
  <c r="AN243" i="292" s="1"/>
  <c r="AM364" i="292"/>
  <c r="AN364" i="292"/>
  <c r="AM138" i="292"/>
  <c r="AN138" i="292" s="1"/>
  <c r="AM279" i="292"/>
  <c r="AN279" i="292" s="1"/>
  <c r="AM128" i="292"/>
  <c r="AN128" i="292"/>
  <c r="AM43" i="292"/>
  <c r="AN43" i="292" s="1"/>
  <c r="AM12" i="292"/>
  <c r="AN12" i="292" s="1"/>
  <c r="AM126" i="292"/>
  <c r="AN126" i="292" s="1"/>
  <c r="AM50" i="292"/>
  <c r="AN50" i="292"/>
  <c r="AM200" i="292"/>
  <c r="AN200" i="292" s="1"/>
  <c r="AM183" i="292"/>
  <c r="AN183" i="292" s="1"/>
  <c r="AM196" i="292"/>
  <c r="AN196" i="292" s="1"/>
  <c r="AM157" i="292"/>
  <c r="AN157" i="292" s="1"/>
  <c r="AM173" i="292"/>
  <c r="AN173" i="292" s="1"/>
  <c r="AM72" i="292"/>
  <c r="AN72" i="292" s="1"/>
  <c r="AM57" i="292"/>
  <c r="AN57" i="292" s="1"/>
  <c r="AM258" i="292"/>
  <c r="AN258" i="292" s="1"/>
  <c r="AM254" i="292"/>
  <c r="AN254" i="292" s="1"/>
  <c r="AM158" i="292"/>
  <c r="AN158" i="292" s="1"/>
  <c r="AM78" i="292"/>
  <c r="AN78" i="292" s="1"/>
  <c r="AM147" i="292"/>
  <c r="AN147" i="292" s="1"/>
  <c r="AM252" i="292"/>
  <c r="AN252" i="292" s="1"/>
  <c r="AM88" i="292"/>
  <c r="AN88" i="292" s="1"/>
  <c r="AM308" i="292"/>
  <c r="AN308" i="292" s="1"/>
  <c r="AM24" i="292"/>
  <c r="AN24" i="292" s="1"/>
  <c r="AM409" i="292"/>
  <c r="AN409" i="292" s="1"/>
  <c r="AM105" i="292"/>
  <c r="AN105" i="292" s="1"/>
  <c r="AM211" i="292"/>
  <c r="AN211" i="292" s="1"/>
  <c r="AM242" i="292"/>
  <c r="AN242" i="292" s="1"/>
  <c r="AM412" i="292"/>
  <c r="AN412" i="292" s="1"/>
  <c r="AM175" i="292"/>
  <c r="AN175" i="292" s="1"/>
  <c r="AM131" i="292"/>
  <c r="AN131" i="292" s="1"/>
  <c r="AM404" i="292"/>
  <c r="AN404" i="292" s="1"/>
  <c r="AM39" i="292"/>
  <c r="AN39" i="292" s="1"/>
  <c r="AM329" i="292"/>
  <c r="AN329" i="292" s="1"/>
  <c r="AM384" i="292"/>
  <c r="AN384" i="292" s="1"/>
  <c r="AM331" i="292"/>
  <c r="AN331" i="292" s="1"/>
  <c r="AM188" i="292"/>
  <c r="AN188" i="292" s="1"/>
  <c r="AM427" i="292"/>
  <c r="AN427" i="292" s="1"/>
  <c r="AM100" i="292"/>
  <c r="AN100" i="292" s="1"/>
  <c r="AM5" i="292"/>
  <c r="AN5" i="292" s="1"/>
  <c r="AM224" i="292"/>
  <c r="AN224" i="292" s="1"/>
  <c r="AM396" i="292"/>
  <c r="AN396" i="292" s="1"/>
  <c r="AM397" i="292"/>
  <c r="AN397" i="292"/>
  <c r="AM86" i="292"/>
  <c r="AN86" i="292" s="1"/>
  <c r="AM250" i="292"/>
  <c r="AN250" i="292" s="1"/>
  <c r="AM376" i="292"/>
  <c r="AN376" i="292" s="1"/>
  <c r="AM433" i="292"/>
  <c r="AN433" i="292" s="1"/>
  <c r="AM236" i="292"/>
  <c r="AN236" i="292" s="1"/>
  <c r="AM438" i="292"/>
  <c r="AN438" i="292" s="1"/>
  <c r="AM400" i="292"/>
  <c r="AN400" i="292" s="1"/>
  <c r="AM373" i="292"/>
  <c r="AN373" i="292" s="1"/>
  <c r="AM132" i="292"/>
  <c r="AN132" i="292" s="1"/>
  <c r="AM195" i="292"/>
  <c r="AN195" i="292" s="1"/>
  <c r="AM282" i="292"/>
  <c r="AN282" i="292" s="1"/>
  <c r="AM103" i="292"/>
  <c r="AN103" i="292" s="1"/>
  <c r="AM37" i="292"/>
  <c r="AN37" i="292" s="1"/>
  <c r="AM89" i="292"/>
  <c r="AN89" i="292" s="1"/>
  <c r="AM134" i="292"/>
  <c r="AN134" i="292" s="1"/>
  <c r="AM127" i="292"/>
  <c r="AN127" i="292"/>
  <c r="AM169" i="292"/>
  <c r="AN169" i="292" s="1"/>
  <c r="AM159" i="292"/>
  <c r="AN159" i="292" s="1"/>
  <c r="AM263" i="292"/>
  <c r="AN263" i="292" s="1"/>
  <c r="AM93" i="292"/>
  <c r="AN93" i="292" s="1"/>
  <c r="AM181" i="292"/>
  <c r="AN181" i="292" s="1"/>
  <c r="AM25" i="292"/>
  <c r="AN25" i="292" s="1"/>
  <c r="AM348" i="292"/>
  <c r="AN348" i="292" s="1"/>
  <c r="AM316" i="292"/>
  <c r="AN316" i="292" s="1"/>
  <c r="AM265" i="292"/>
  <c r="AN265" i="292" s="1"/>
  <c r="AM367" i="292"/>
  <c r="AN367" i="292" s="1"/>
  <c r="AM418" i="292"/>
  <c r="AN418" i="292" s="1"/>
  <c r="AM280" i="292"/>
  <c r="AN280" i="292" s="1"/>
  <c r="AM112" i="292"/>
  <c r="AN112" i="292" s="1"/>
  <c r="AM31" i="292"/>
  <c r="AN31" i="292" s="1"/>
  <c r="AM428" i="292"/>
  <c r="AN428" i="292" s="1"/>
  <c r="AM288" i="292"/>
  <c r="AN288" i="292" s="1"/>
  <c r="AM220" i="292"/>
  <c r="AN220" i="292" s="1"/>
  <c r="AM385" i="292"/>
  <c r="AN385" i="292" s="1"/>
  <c r="AM192" i="292"/>
  <c r="AN192" i="292" s="1"/>
  <c r="AM189" i="292"/>
  <c r="AN189" i="292" s="1"/>
  <c r="AM146" i="292"/>
  <c r="AN146" i="292" s="1"/>
  <c r="AM403" i="292"/>
  <c r="AN403" i="292" s="1"/>
  <c r="AM378" i="292"/>
  <c r="AN378" i="292" s="1"/>
  <c r="AM386" i="292"/>
  <c r="AN386" i="292"/>
  <c r="AM141" i="292"/>
  <c r="AN141" i="292" s="1"/>
  <c r="AM20" i="292"/>
  <c r="AN20" i="292" s="1"/>
  <c r="AM345" i="292"/>
  <c r="AN345" i="292" s="1"/>
  <c r="AM387" i="292"/>
  <c r="AN387" i="292" s="1"/>
  <c r="AM413" i="292"/>
  <c r="AN413" i="292" s="1"/>
  <c r="AM231" i="292"/>
  <c r="AN231" i="292" s="1"/>
  <c r="AM33" i="292"/>
  <c r="AN33" i="292" s="1"/>
  <c r="AM362" i="292"/>
  <c r="AN362" i="292" s="1"/>
  <c r="AM35" i="292"/>
  <c r="AN35" i="292"/>
  <c r="AM326" i="292"/>
  <c r="AN326" i="292" s="1"/>
  <c r="AM111" i="292"/>
  <c r="AN111" i="292" s="1"/>
  <c r="AM369" i="292"/>
  <c r="AN369" i="292" s="1"/>
  <c r="AM420" i="292"/>
  <c r="AN420" i="292" s="1"/>
  <c r="AM330" i="292"/>
  <c r="AN330" i="292" s="1"/>
  <c r="AM381" i="292"/>
  <c r="AN381" i="292"/>
  <c r="AM434" i="292"/>
  <c r="AN434" i="292" s="1"/>
  <c r="AM338" i="292"/>
  <c r="AN338" i="292" s="1"/>
  <c r="AM351" i="292"/>
  <c r="AN351" i="292" s="1"/>
  <c r="AM46" i="292"/>
  <c r="AN46" i="292" s="1"/>
  <c r="AM302" i="292"/>
  <c r="AN302" i="292" s="1"/>
  <c r="AN82" i="292"/>
  <c r="AM341" i="292"/>
  <c r="AN341" i="292" s="1"/>
  <c r="AM170" i="292"/>
  <c r="AN170" i="292"/>
  <c r="AM255" i="292"/>
  <c r="AN255" i="292" s="1"/>
  <c r="AM310" i="292"/>
  <c r="AN310" i="292" s="1"/>
  <c r="AM40" i="292"/>
  <c r="AN40" i="292" s="1"/>
  <c r="AM248" i="292"/>
  <c r="AN248" i="292" s="1"/>
  <c r="AM419" i="292"/>
  <c r="AN419" i="292" s="1"/>
  <c r="AM208" i="292"/>
  <c r="AN208" i="292" s="1"/>
  <c r="AM337" i="292"/>
  <c r="AN337" i="292"/>
  <c r="AM22" i="292"/>
  <c r="AN22" i="292" s="1"/>
  <c r="AM194" i="292"/>
  <c r="AN194" i="292" s="1"/>
  <c r="AM293" i="292"/>
  <c r="AN293" i="292" s="1"/>
  <c r="AM315" i="292"/>
  <c r="AN315" i="292" s="1"/>
  <c r="AM340" i="292"/>
  <c r="AN340" i="292" s="1"/>
  <c r="AM323" i="292"/>
  <c r="AN323" i="292" s="1"/>
  <c r="AM297" i="292"/>
  <c r="AN297" i="292" s="1"/>
  <c r="AM21" i="292"/>
  <c r="AN21" i="292" s="1"/>
  <c r="AM167" i="292"/>
  <c r="AN167" i="292" s="1"/>
  <c r="AM213" i="292"/>
  <c r="AN213" i="292" s="1"/>
  <c r="AM172" i="292"/>
  <c r="AN172" i="292" s="1"/>
  <c r="AM336" i="292"/>
  <c r="AN336" i="292" s="1"/>
  <c r="AM246" i="292"/>
  <c r="AN246" i="292" s="1"/>
  <c r="AM18" i="292"/>
  <c r="AN18" i="292" s="1"/>
  <c r="AM29" i="292"/>
  <c r="AN29" i="292" s="1"/>
  <c r="AM164" i="292"/>
  <c r="AN164" i="292" s="1"/>
  <c r="AM197" i="292"/>
  <c r="AN197" i="292" s="1"/>
  <c r="AM424" i="292"/>
  <c r="AN424" i="292" s="1"/>
  <c r="AM360" i="292"/>
  <c r="AN360" i="292" s="1"/>
  <c r="AM227" i="292"/>
  <c r="AN227" i="292" s="1"/>
  <c r="AM114" i="292"/>
  <c r="AN114" i="292" s="1"/>
  <c r="AM233" i="292"/>
  <c r="AN233" i="292" s="1"/>
  <c r="AM359" i="292"/>
  <c r="AN359" i="292" s="1"/>
  <c r="AM82" i="292"/>
  <c r="AM272" i="292"/>
  <c r="AN272" i="292" s="1"/>
  <c r="AM298" i="292"/>
  <c r="AN298" i="292" s="1"/>
  <c r="AM84" i="292"/>
  <c r="AN84" i="292" s="1"/>
  <c r="AM368" i="292"/>
  <c r="AN368" i="292" s="1"/>
  <c r="AM47" i="292"/>
  <c r="AN47" i="292" s="1"/>
  <c r="AM244" i="292"/>
  <c r="AN244" i="292" s="1"/>
  <c r="AM430" i="292"/>
  <c r="AN430" i="292" s="1"/>
  <c r="AM267" i="292"/>
  <c r="AN267" i="292"/>
  <c r="AM74" i="292"/>
  <c r="AN74" i="292"/>
  <c r="AM383" i="292"/>
  <c r="AN383" i="292" s="1"/>
  <c r="AM165" i="292"/>
  <c r="AN165" i="292" s="1"/>
  <c r="AM209" i="292"/>
  <c r="AN209" i="292" s="1"/>
  <c r="AM59" i="292"/>
  <c r="AN59" i="292"/>
  <c r="AM390" i="292"/>
  <c r="AN390" i="292" s="1"/>
  <c r="AM68" i="292"/>
  <c r="AN68" i="292" s="1"/>
  <c r="AM408" i="292"/>
  <c r="AN408" i="292" s="1"/>
  <c r="AM346" i="292"/>
  <c r="AN346" i="292" s="1"/>
  <c r="AM130" i="292"/>
  <c r="AN130" i="292" s="1"/>
  <c r="AM286" i="292"/>
  <c r="AN286" i="292" s="1"/>
  <c r="AM123" i="292"/>
  <c r="AN123" i="292" s="1"/>
  <c r="AM32" i="292"/>
  <c r="AN32" i="292" s="1"/>
  <c r="AM98" i="292"/>
  <c r="AN98" i="292" s="1"/>
  <c r="AM349" i="292"/>
  <c r="AN349" i="292" s="1"/>
  <c r="AM230" i="292"/>
  <c r="AN230" i="292"/>
  <c r="AM198" i="292"/>
  <c r="AN198" i="292" s="1"/>
  <c r="AN416" i="292"/>
  <c r="AM77" i="292"/>
  <c r="AN77" i="292" s="1"/>
  <c r="AM38" i="292"/>
  <c r="AN38" i="292"/>
  <c r="AN116" i="292"/>
  <c r="AM377" i="292"/>
  <c r="AN377" i="292" s="1"/>
  <c r="AM120" i="292"/>
  <c r="AN120" i="292" s="1"/>
  <c r="AM79" i="292"/>
  <c r="AN79" i="292" s="1"/>
  <c r="AM411" i="292"/>
  <c r="AN411" i="292" s="1"/>
  <c r="AM109" i="292"/>
  <c r="AN109" i="292" s="1"/>
  <c r="AM178" i="292"/>
  <c r="AN178" i="292" s="1"/>
  <c r="AM344" i="292"/>
  <c r="AN344" i="292" s="1"/>
  <c r="AM229" i="292"/>
  <c r="AN229" i="292" s="1"/>
  <c r="AM321" i="292"/>
  <c r="AN321" i="292" s="1"/>
  <c r="AM206" i="292"/>
  <c r="AN206" i="292" s="1"/>
  <c r="AM416" i="292"/>
  <c r="AM161" i="292"/>
  <c r="AN161" i="292" s="1"/>
  <c r="AM116" i="292"/>
  <c r="AM405" i="292"/>
  <c r="AN405" i="292" s="1"/>
  <c r="AN355" i="292"/>
  <c r="AM253" i="292"/>
  <c r="AN253" i="292" s="1"/>
  <c r="AM7" i="292"/>
  <c r="AN7" i="292" s="1"/>
  <c r="AM80" i="292"/>
  <c r="AN80" i="292" s="1"/>
  <c r="AM295" i="292"/>
  <c r="AN295" i="292" s="1"/>
  <c r="AM179" i="292"/>
  <c r="AN179" i="292" s="1"/>
  <c r="AM56" i="292"/>
  <c r="AN56" i="292" s="1"/>
  <c r="AM142" i="292"/>
  <c r="AN142" i="292" s="1"/>
  <c r="AM60" i="292"/>
  <c r="AN60" i="292" s="1"/>
  <c r="AM432" i="292"/>
  <c r="AN432" i="292" s="1"/>
  <c r="AM42" i="292"/>
  <c r="AN42" i="292" s="1"/>
  <c r="AM226" i="292"/>
  <c r="AN226" i="292" s="1"/>
  <c r="AM58" i="292"/>
  <c r="AN58" i="292" s="1"/>
  <c r="AM152" i="292"/>
  <c r="AN152" i="292" s="1"/>
  <c r="AM166" i="292"/>
  <c r="AN166" i="292" s="1"/>
  <c r="AM177" i="292"/>
  <c r="AN177" i="292" s="1"/>
  <c r="AN117" i="292"/>
  <c r="AM203" i="292"/>
  <c r="AN203" i="292" s="1"/>
  <c r="AM245" i="292"/>
  <c r="AN245" i="292" s="1"/>
  <c r="AM222" i="292"/>
  <c r="AN222" i="292" s="1"/>
  <c r="AM52" i="292"/>
  <c r="AN52" i="292" s="1"/>
  <c r="AM36" i="292"/>
  <c r="AN36" i="292" s="1"/>
  <c r="AM379" i="292"/>
  <c r="AN379" i="292" s="1"/>
  <c r="AM34" i="292"/>
  <c r="AN34" i="292" s="1"/>
  <c r="AM202" i="292"/>
  <c r="AN202" i="292" s="1"/>
  <c r="AM129" i="292"/>
  <c r="AN129" i="292" s="1"/>
  <c r="AM239" i="292"/>
  <c r="AN239" i="292" s="1"/>
  <c r="AM355" i="292"/>
  <c r="AM426" i="292"/>
  <c r="AN426" i="292" s="1"/>
  <c r="AM97" i="292"/>
  <c r="AN97" i="292" s="1"/>
  <c r="AM207" i="292"/>
  <c r="AN207" i="292" s="1"/>
  <c r="AM117" i="292"/>
  <c r="AM414" i="292"/>
  <c r="AN414" i="292" s="1"/>
  <c r="AM284" i="292"/>
  <c r="AN284" i="292" s="1"/>
  <c r="AM143" i="292"/>
  <c r="AN143" i="292" s="1"/>
  <c r="AM106" i="292"/>
  <c r="AN106" i="292" s="1"/>
  <c r="AN27" i="292"/>
  <c r="AM291" i="292"/>
  <c r="AN291" i="292"/>
  <c r="AM154" i="292"/>
  <c r="AN154" i="292"/>
  <c r="AM406" i="292"/>
  <c r="AN406" i="292" s="1"/>
  <c r="AM217" i="292"/>
  <c r="AN217" i="292"/>
  <c r="AM261" i="292"/>
  <c r="AN261" i="292" s="1"/>
  <c r="AM352" i="292"/>
  <c r="AN352" i="292" s="1"/>
  <c r="AM366" i="292"/>
  <c r="AN366" i="292" s="1"/>
  <c r="AM343" i="292"/>
  <c r="AN343" i="292" s="1"/>
  <c r="AM48" i="292"/>
  <c r="AN48" i="292" s="1"/>
  <c r="AM307" i="292"/>
  <c r="AN307" i="292" s="1"/>
  <c r="AM91" i="292"/>
  <c r="AN91" i="292"/>
  <c r="AM256" i="292"/>
  <c r="AN256" i="292" s="1"/>
  <c r="AM71" i="292"/>
  <c r="AN71" i="292" s="1"/>
  <c r="AM391" i="292"/>
  <c r="AN391" i="292" s="1"/>
  <c r="AM395" i="292"/>
  <c r="AN395" i="292"/>
  <c r="AM262" i="292"/>
  <c r="AN262" i="292" s="1"/>
  <c r="AM148" i="292"/>
  <c r="AN148" i="292" s="1"/>
  <c r="AM55" i="292"/>
  <c r="AN55" i="292" s="1"/>
  <c r="AM28" i="292"/>
  <c r="AN28" i="292" s="1"/>
  <c r="AM223" i="292"/>
  <c r="AN223" i="292" s="1"/>
  <c r="AM328" i="292"/>
  <c r="AN328" i="292" s="1"/>
  <c r="AM392" i="292"/>
  <c r="AN392" i="292"/>
  <c r="AM232" i="292"/>
  <c r="AN232" i="292" s="1"/>
  <c r="AM6" i="292"/>
  <c r="AN6" i="292" s="1"/>
  <c r="AM125" i="292"/>
  <c r="AN125" i="292" s="1"/>
  <c r="AM3" i="292"/>
  <c r="AN3" i="292" s="1"/>
  <c r="AM287" i="292"/>
  <c r="AN287" i="292" s="1"/>
  <c r="AM153" i="292"/>
  <c r="AN153" i="292" s="1"/>
  <c r="AM299" i="292"/>
  <c r="AN299" i="292" s="1"/>
  <c r="AM319" i="292"/>
  <c r="AN319" i="292" s="1"/>
  <c r="AM353" i="292"/>
  <c r="AN353" i="292" s="1"/>
  <c r="AM193" i="292"/>
  <c r="AN193" i="292" s="1"/>
  <c r="AM347" i="292"/>
  <c r="AN347" i="292" s="1"/>
  <c r="AM51" i="292"/>
  <c r="AN51" i="292" s="1"/>
  <c r="AM9" i="292"/>
  <c r="AN9" i="292" s="1"/>
  <c r="AM393" i="292"/>
  <c r="AN393" i="292" s="1"/>
  <c r="AM4" i="292"/>
  <c r="AN4" i="292" s="1"/>
  <c r="AM317" i="292"/>
  <c r="AN317" i="292"/>
  <c r="AM110" i="292"/>
  <c r="AN110" i="292"/>
  <c r="AM314" i="292"/>
  <c r="AN314" i="292" s="1"/>
  <c r="AM218" i="292"/>
  <c r="AN218" i="292" s="1"/>
  <c r="AM27" i="292"/>
  <c r="AM171" i="292"/>
  <c r="AN171" i="292" s="1"/>
  <c r="AM275" i="292"/>
  <c r="AN275" i="292" s="1"/>
  <c r="AM294" i="292"/>
  <c r="AN294" i="292" s="1"/>
  <c r="AM155" i="292"/>
  <c r="AN155" i="292" s="1"/>
  <c r="AM435" i="292"/>
  <c r="AN435" i="292" s="1"/>
  <c r="AM85" i="292"/>
  <c r="AN85" i="292" s="1"/>
  <c r="AM76" i="292"/>
  <c r="AN76" i="292"/>
  <c r="AM69" i="292"/>
  <c r="AN69" i="292" s="1"/>
  <c r="AM389" i="292"/>
  <c r="AN389" i="292" s="1"/>
  <c r="AM219" i="292"/>
  <c r="AN219" i="292" s="1"/>
  <c r="AM281" i="292"/>
  <c r="AN281" i="292" s="1"/>
  <c r="AM423" i="292"/>
  <c r="AN423" i="292" s="1"/>
  <c r="AM62" i="292"/>
  <c r="AN62" i="292" s="1"/>
  <c r="AM45" i="292"/>
  <c r="AN45" i="292" s="1"/>
  <c r="AM108" i="292"/>
  <c r="AN108" i="292" s="1"/>
  <c r="AM278" i="292"/>
  <c r="AN278" i="292" s="1"/>
  <c r="AM285" i="292"/>
  <c r="AN285" i="292" s="1"/>
  <c r="AM335" i="292"/>
  <c r="AN335" i="292" s="1"/>
  <c r="AM436" i="292"/>
  <c r="AN436" i="292" s="1"/>
  <c r="AM276" i="292"/>
  <c r="AN276" i="292" s="1"/>
  <c r="AM104" i="292"/>
  <c r="AN104" i="292" s="1"/>
  <c r="AM374" i="292"/>
  <c r="AN374" i="292" s="1"/>
  <c r="AM241" i="292"/>
  <c r="AN241" i="292" s="1"/>
  <c r="AM73" i="292"/>
  <c r="AN73" i="292"/>
  <c r="AM290" i="292"/>
  <c r="AN290" i="292"/>
  <c r="AM162" i="292"/>
  <c r="AN162" i="292"/>
  <c r="AM136" i="292"/>
  <c r="AN136" i="292" s="1"/>
  <c r="AM10" i="292"/>
  <c r="AN10" i="292" s="1"/>
  <c r="AM371" i="292"/>
  <c r="AN371" i="292" s="1"/>
  <c r="AM324" i="292"/>
  <c r="AN324" i="292" s="1"/>
  <c r="AM380" i="292"/>
  <c r="AN380" i="292" s="1"/>
  <c r="AM327" i="292"/>
  <c r="AN327" i="292" s="1"/>
  <c r="AM83" i="292"/>
  <c r="AN83" i="292" s="1"/>
  <c r="AM41" i="292"/>
  <c r="AN41" i="292" s="1"/>
  <c r="AM113" i="292"/>
  <c r="AN113" i="292" s="1"/>
  <c r="AM303" i="292"/>
  <c r="AN303" i="292" s="1"/>
  <c r="AM372" i="292"/>
  <c r="AN372" i="292" s="1"/>
  <c r="AM339" i="292"/>
  <c r="AN339" i="292" s="1"/>
  <c r="AM135" i="292"/>
  <c r="AN135" i="292"/>
  <c r="AM402" i="292"/>
  <c r="AN402" i="292" s="1"/>
  <c r="AM102" i="292"/>
  <c r="AN102" i="292" s="1"/>
  <c r="AM394" i="292"/>
  <c r="AN394" i="292" s="1"/>
  <c r="AM95" i="292"/>
  <c r="AN95" i="292" s="1"/>
  <c r="AM247" i="292"/>
  <c r="AN247" i="292" s="1"/>
  <c r="AM107" i="292"/>
  <c r="AN107" i="292"/>
  <c r="AM238" i="292"/>
  <c r="AN238" i="292" s="1"/>
  <c r="AM268" i="292"/>
  <c r="AN268" i="292" s="1"/>
  <c r="AM122" i="292"/>
  <c r="AN122" i="292" s="1"/>
  <c r="AM415" i="292"/>
  <c r="AN415" i="292" s="1"/>
  <c r="AM304" i="292"/>
  <c r="AN304" i="292" s="1"/>
  <c r="AM215" i="292"/>
  <c r="AN215" i="292" s="1"/>
  <c r="AM375" i="292"/>
  <c r="AN375" i="292" s="1"/>
  <c r="AM65" i="292"/>
  <c r="AN65" i="292" s="1"/>
  <c r="AM49" i="292"/>
  <c r="AN49" i="292" s="1"/>
  <c r="AM358" i="292"/>
  <c r="AN358" i="292" s="1"/>
  <c r="AM145" i="292"/>
  <c r="AN145" i="292" s="1"/>
  <c r="AM61" i="292"/>
  <c r="AN61" i="292" s="1"/>
  <c r="AM365" i="292"/>
  <c r="AN365" i="292" s="1"/>
  <c r="AM289" i="292"/>
  <c r="AN289" i="292" s="1"/>
  <c r="AM174" i="292"/>
  <c r="AN174" i="292" s="1"/>
  <c r="AM410" i="292"/>
  <c r="AN410" i="292"/>
  <c r="AM94" i="292"/>
  <c r="AN94" i="292" s="1"/>
  <c r="AM357" i="292"/>
  <c r="AN357" i="292" s="1"/>
  <c r="AM44" i="292"/>
  <c r="AN44" i="292"/>
  <c r="AM19" i="292"/>
  <c r="AN19" i="292" s="1"/>
  <c r="AM270" i="292"/>
  <c r="AN270" i="292" s="1"/>
  <c r="AM90" i="292"/>
  <c r="AN90" i="292" s="1"/>
  <c r="AM257" i="292"/>
  <c r="AN257" i="292" s="1"/>
  <c r="AM160" i="292"/>
  <c r="AN160" i="292" s="1"/>
  <c r="AM191" i="292"/>
  <c r="AN191" i="292" s="1"/>
  <c r="AM234" i="292"/>
  <c r="AN234" i="292" s="1"/>
  <c r="AM301" i="292"/>
  <c r="AN301" i="292" s="1"/>
  <c r="AM322" i="292"/>
  <c r="AN322" i="292" s="1"/>
  <c r="AM14" i="292"/>
  <c r="AN14" i="292" s="1"/>
  <c r="AM283" i="292"/>
  <c r="AN283" i="292" s="1"/>
  <c r="AM23" i="292"/>
  <c r="AN23" i="292" s="1"/>
  <c r="AM30" i="292"/>
  <c r="AN30" i="292"/>
  <c r="AM342" i="292"/>
  <c r="AN342" i="292"/>
  <c r="AM176" i="292"/>
  <c r="AN176" i="292"/>
  <c r="AM382" i="292"/>
  <c r="AN382" i="292" s="1"/>
  <c r="AM87" i="292"/>
  <c r="AN87" i="292" s="1"/>
  <c r="AM311" i="292"/>
  <c r="AN311" i="292" s="1"/>
  <c r="AM237" i="292"/>
  <c r="AN237" i="292" s="1"/>
  <c r="AM11" i="292"/>
  <c r="AN11" i="292" s="1"/>
  <c r="AM269" i="292"/>
  <c r="AN269" i="292"/>
  <c r="AM119" i="292"/>
  <c r="AN119" i="292" s="1"/>
  <c r="AM309" i="292"/>
  <c r="AN309" i="292" s="1"/>
  <c r="AM99" i="292"/>
  <c r="AN99" i="292" s="1"/>
  <c r="AM318" i="292"/>
  <c r="AN318" i="292" s="1"/>
  <c r="AM407" i="292"/>
  <c r="AN407" i="292" s="1"/>
  <c r="AM144" i="292"/>
  <c r="AN144" i="292" s="1"/>
  <c r="AM67" i="292"/>
  <c r="AN67" i="292" s="1"/>
  <c r="AN70" i="292"/>
  <c r="AM185" i="292"/>
  <c r="AN185" i="292" s="1"/>
  <c r="AM163" i="292"/>
  <c r="AN163" i="292" s="1"/>
  <c r="AM277" i="292"/>
  <c r="AN277" i="292"/>
  <c r="AM259" i="292"/>
  <c r="AN259" i="292" s="1"/>
  <c r="AM115" i="292"/>
  <c r="AN115" i="292" s="1"/>
  <c r="AM118" i="292"/>
  <c r="AN118" i="292" s="1"/>
  <c r="AM212" i="292"/>
  <c r="AN212" i="292" s="1"/>
  <c r="AM64" i="292"/>
  <c r="AN64" i="292" s="1"/>
  <c r="AM133" i="292"/>
  <c r="AN133" i="292" s="1"/>
  <c r="AM75" i="292"/>
  <c r="AN75" i="292" s="1"/>
  <c r="AM81" i="292"/>
  <c r="AN81" i="292" s="1"/>
  <c r="AM251" i="292"/>
  <c r="AN251" i="292" s="1"/>
  <c r="AM139" i="292"/>
  <c r="AN139" i="292" s="1"/>
  <c r="AM96" i="292"/>
  <c r="AN96" i="292" s="1"/>
  <c r="AM70" i="292"/>
  <c r="AM151" i="292"/>
  <c r="AN151" i="292" s="1"/>
  <c r="AM137" i="292"/>
  <c r="AN137" i="292" s="1"/>
  <c r="AM333" i="292"/>
  <c r="AN333" i="292" s="1"/>
  <c r="AM140" i="292"/>
  <c r="AN140" i="292" s="1"/>
  <c r="AM437" i="292"/>
  <c r="AN437" i="292" s="1"/>
  <c r="AM204" i="292"/>
  <c r="AN204" i="292" s="1"/>
  <c r="AM421" i="292"/>
  <c r="AN421" i="292" s="1"/>
  <c r="AM320" i="292"/>
  <c r="AN320" i="292" s="1"/>
  <c r="AM228" i="292"/>
  <c r="AN228" i="292" s="1"/>
  <c r="AM182" i="292"/>
  <c r="AN182" i="292" s="1"/>
  <c r="AM399" i="292"/>
  <c r="AN399" i="292" s="1"/>
  <c r="AM15" i="292"/>
  <c r="AN15" i="292" s="1"/>
  <c r="AM361" i="292"/>
  <c r="AN361" i="292" s="1"/>
  <c r="AM334" i="292"/>
  <c r="AN334" i="292"/>
  <c r="AM214" i="292"/>
  <c r="AN214" i="292" s="1"/>
  <c r="AM201" i="292"/>
  <c r="AN201" i="292" s="1"/>
  <c r="AM149" i="292"/>
  <c r="AN149" i="292" s="1"/>
  <c r="AM425" i="292"/>
  <c r="AN425" i="292" s="1"/>
  <c r="AM271" i="292"/>
  <c r="AN271" i="292" s="1"/>
  <c r="AM312" i="292"/>
  <c r="AN312" i="292" s="1"/>
  <c r="AM199" i="292"/>
  <c r="AN199" i="292" s="1"/>
  <c r="AM356" i="292"/>
  <c r="AN356" i="292" s="1"/>
  <c r="AM205" i="292"/>
  <c r="AN205" i="292" s="1"/>
  <c r="AM429" i="292"/>
  <c r="AN429" i="292" s="1"/>
  <c r="AM187" i="292"/>
  <c r="AN187" i="292" s="1"/>
  <c r="AM216" i="292"/>
  <c r="AN216" i="292" s="1"/>
  <c r="AM225" i="292"/>
  <c r="AN225" i="292" s="1"/>
  <c r="AM273" i="292"/>
  <c r="AN273" i="292" s="1"/>
  <c r="AM274" i="292"/>
  <c r="AN274" i="292" s="1"/>
  <c r="AM190" i="292"/>
  <c r="AN190" i="292" s="1"/>
  <c r="AM417" i="292"/>
  <c r="AN417" i="292" s="1"/>
  <c r="AM54" i="292"/>
  <c r="AN54" i="292" s="1"/>
  <c r="AM16" i="292"/>
  <c r="AN16" i="292" s="1"/>
  <c r="AM313" i="292"/>
  <c r="AN313" i="292"/>
  <c r="AM300" i="292"/>
  <c r="AN300" i="292" s="1"/>
  <c r="AM13" i="292"/>
  <c r="AN13" i="292" s="1"/>
  <c r="AM249" i="292"/>
  <c r="AN249" i="292" s="1"/>
  <c r="AM92" i="292"/>
  <c r="AN92" i="292"/>
  <c r="AM264" i="292"/>
  <c r="AN264" i="292" s="1"/>
  <c r="AM150" i="292"/>
  <c r="AN150" i="292" s="1"/>
  <c r="AM101" i="292"/>
  <c r="AN101" i="292" s="1"/>
  <c r="AM266" i="292"/>
  <c r="AN266" i="292"/>
  <c r="AM296" i="292"/>
  <c r="AN296" i="292" s="1"/>
  <c r="AM210" i="292"/>
  <c r="AN210" i="292" s="1"/>
  <c r="AM422" i="292"/>
  <c r="AN422" i="292"/>
  <c r="AM370" i="292"/>
  <c r="AN370" i="292" s="1"/>
  <c r="AM17" i="292"/>
  <c r="AN17" i="292" s="1"/>
  <c r="AM388" i="292"/>
  <c r="AN388" i="292" s="1"/>
  <c r="AM221" i="292"/>
  <c r="AN221" i="292" s="1"/>
  <c r="AM8" i="292"/>
  <c r="AN8" i="292" s="1"/>
  <c r="AM26" i="292"/>
  <c r="AN26" i="29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s>
  <commentList>
    <comment ref="I36" authorId="0" shapeId="0" xr:uid="{00000000-0006-0000-0100-000002000000}">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G246" authorId="1" shapeId="0" xr:uid="{00000000-0006-0000-0100-000001000000}">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s>
  <commentList>
    <comment ref="I28" authorId="0" shapeId="0" xr:uid="{17336425-7C01-4124-9509-9FCF8CC3C60F}">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O238" authorId="1" shapeId="0" xr:uid="{919D4BB4-6927-429A-891F-BD42BA5D9020}">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sharedStrings.xml><?xml version="1.0" encoding="utf-8"?>
<sst xmlns="http://schemas.openxmlformats.org/spreadsheetml/2006/main" count="20694" uniqueCount="4446">
  <si>
    <t>N h</t>
  </si>
  <si>
    <t>N
VIG</t>
  </si>
  <si>
    <t>Causa del hallazgo</t>
  </si>
  <si>
    <t>Efecto del hallazgo</t>
  </si>
  <si>
    <t>Acción de mejoramiento</t>
  </si>
  <si>
    <t>Objetivo</t>
  </si>
  <si>
    <t>Descripción de las Metas</t>
  </si>
  <si>
    <t>Denominación de la Unidad de medida de la Meta</t>
  </si>
  <si>
    <t>Unidad de Medida de la Meta</t>
  </si>
  <si>
    <t>Fecha iniciación Metas</t>
  </si>
  <si>
    <t>Fecha terminación Metas</t>
  </si>
  <si>
    <t>AVANCE FISICO OCI</t>
  </si>
  <si>
    <t>AUDITORIA</t>
  </si>
  <si>
    <t>CERO</t>
  </si>
  <si>
    <t>UNO</t>
  </si>
  <si>
    <t>ESTADO DE LA META DEL HALLAZGO</t>
  </si>
  <si>
    <t>ESTADO DEL HALLAZGO</t>
  </si>
  <si>
    <t>INCIDENCIA PRIORIZADA</t>
  </si>
  <si>
    <t>NO</t>
  </si>
  <si>
    <t>Armenia - Pereira - Manizales</t>
  </si>
  <si>
    <t>2012R</t>
  </si>
  <si>
    <t>Vicepresidencia de Gestión Contractual</t>
  </si>
  <si>
    <t>Férrea del Pacífico</t>
  </si>
  <si>
    <t>Férrea del Atlántico</t>
  </si>
  <si>
    <t>Vicepresidencia Jurídica</t>
  </si>
  <si>
    <t>SI</t>
  </si>
  <si>
    <t>PENAL</t>
  </si>
  <si>
    <t>Briceño Tunja Sogamoso</t>
  </si>
  <si>
    <t>Vicepresidencia Ejecutiva</t>
  </si>
  <si>
    <t>Bosa Granada Girardot</t>
  </si>
  <si>
    <t>FISCAL</t>
  </si>
  <si>
    <t>2007R</t>
  </si>
  <si>
    <t>Malla Vial del Valle del Cauca y Cauca</t>
  </si>
  <si>
    <t>Zona Metropolitana de Bucaramanga</t>
  </si>
  <si>
    <t>2008R</t>
  </si>
  <si>
    <t>Compartidos</t>
  </si>
  <si>
    <t>Córdoba Sucre</t>
  </si>
  <si>
    <t>DEVINORTE</t>
  </si>
  <si>
    <t>2009E</t>
  </si>
  <si>
    <t>Área Metropolitana de Cúcuta</t>
  </si>
  <si>
    <t>2009R</t>
  </si>
  <si>
    <t>Vicepresidencia de Planeación, Riesgos y Entorno</t>
  </si>
  <si>
    <t>Santa Marta Riohacha Paraguachón - Ruta del Sol III</t>
  </si>
  <si>
    <t>Santa Marta Riohacha Paraguachón</t>
  </si>
  <si>
    <t>2010E</t>
  </si>
  <si>
    <t>2010R</t>
  </si>
  <si>
    <t>Vicepresidencia Administrativa y Financiera</t>
  </si>
  <si>
    <t>Ruta Caribe</t>
  </si>
  <si>
    <t>Girardot Ibagué Cajamarca</t>
  </si>
  <si>
    <t>2011E</t>
  </si>
  <si>
    <t>2011R</t>
  </si>
  <si>
    <t>Cartagena Barranquilla</t>
  </si>
  <si>
    <t>Pereira la Victoria</t>
  </si>
  <si>
    <t>Zipaquirá Palenque</t>
  </si>
  <si>
    <t>Fontibón Facatativá Los Alpes</t>
  </si>
  <si>
    <t>Vicepresidencia de Gestión Contractual - Vicepresidencia Ejecutiva</t>
  </si>
  <si>
    <t>Desarrollo Vial del Oriente de Medellín y Valle de Rionegro</t>
  </si>
  <si>
    <t>Presidencia</t>
  </si>
  <si>
    <t>2012E</t>
  </si>
  <si>
    <t>Puerto Drumond</t>
  </si>
  <si>
    <t>Sociedad Portuaria Regional de Cartagena</t>
  </si>
  <si>
    <t>Ruta del Sol I</t>
  </si>
  <si>
    <t>Ruta del Sol II</t>
  </si>
  <si>
    <t>Sociedad C.I. PRODECO</t>
  </si>
  <si>
    <t>Sociedad Portuaria Regional de Santa Marta</t>
  </si>
  <si>
    <t>Sociedad Portuaria Regional de Buenaventura</t>
  </si>
  <si>
    <t>2013E</t>
  </si>
  <si>
    <t>Cerrejon Zona Norte</t>
  </si>
  <si>
    <t>2013R</t>
  </si>
  <si>
    <t>Fondo de Adaptación</t>
  </si>
  <si>
    <t>Etiquetas de columna</t>
  </si>
  <si>
    <t>Etiquetas de fila</t>
  </si>
  <si>
    <t>CUMPLIDA</t>
  </si>
  <si>
    <t>EN TERMINO</t>
  </si>
  <si>
    <t>Total general</t>
  </si>
  <si>
    <t>TOTAL</t>
  </si>
  <si>
    <t>Vicepresidencia de Gestión Contractual - Vicepresidencia Ejecutiva - Vicepresidencia Administrativa y Financiera</t>
  </si>
  <si>
    <t xml:space="preserve">FUNCIONARIO RESPONSABLE </t>
  </si>
  <si>
    <t>% Cumplimiento</t>
  </si>
  <si>
    <t>AREA RESPONSABLE -COMPARTIDOS</t>
  </si>
  <si>
    <t>SEGUIMIENTO SEGUNDO SEMESTRE 2015</t>
  </si>
  <si>
    <t>Documento de Efectividad de la CGR</t>
  </si>
  <si>
    <t>En término</t>
  </si>
  <si>
    <t>INCIDENCIA</t>
  </si>
  <si>
    <t>ADMINISTRATIVA</t>
  </si>
  <si>
    <t>DISCIPLINARIA</t>
  </si>
  <si>
    <t>SEGUIMIENTO PRIMER SEMESTRE 2016</t>
  </si>
  <si>
    <t>CUENTA CON FALLO</t>
  </si>
  <si>
    <t>Ruta del Sol I - Ruta del Sol II - Ruta del Sol III</t>
  </si>
  <si>
    <t>Aeropuerto El Dorado</t>
  </si>
  <si>
    <t>Transversal de las Américas</t>
  </si>
  <si>
    <t>Malla Vial del Meta</t>
  </si>
  <si>
    <t>Neiva - Espinal - Girardot</t>
  </si>
  <si>
    <t>Ruta del Sol I - Ruta del Sol III</t>
  </si>
  <si>
    <t>Ruta del Sol III</t>
  </si>
  <si>
    <t>Rumichaca - Pasto - Chachagüí</t>
  </si>
  <si>
    <t>2014R</t>
  </si>
  <si>
    <t>AREA RESPONSABLE FINAL</t>
  </si>
  <si>
    <t>AREA RESPONSABLE FUNCIONAL</t>
  </si>
  <si>
    <t>Vicepresidencia de Planeación, Riesgos y Entorno - Vicepresidencia Ejecutiva</t>
  </si>
  <si>
    <t>(Varios elementos)</t>
  </si>
  <si>
    <t xml:space="preserve">Descripción hallazgo (No más de 50 palabras) </t>
  </si>
  <si>
    <t>Para revisión Dr. Medellín</t>
  </si>
  <si>
    <t>Bogotá - Villavicencio</t>
  </si>
  <si>
    <t>key concept</t>
  </si>
  <si>
    <t>NO EFECTIVO</t>
  </si>
  <si>
    <t>LLAVE PROYECTO</t>
  </si>
  <si>
    <t>SEGUIMIENTO SEGUNDO SEMESTRE 2016</t>
  </si>
  <si>
    <t>Falta de seguimiento y control</t>
  </si>
  <si>
    <t>Desplazamiento de cronograma</t>
  </si>
  <si>
    <t>Problemas de Planeación</t>
  </si>
  <si>
    <t>Problemas en actuaciones contractuales</t>
  </si>
  <si>
    <t>Casos sometidos a Tribunal arbitramento</t>
  </si>
  <si>
    <t>Problemas de gestión predial</t>
  </si>
  <si>
    <t>Problemas en mediciones contractuales</t>
  </si>
  <si>
    <t>Pago de intereses de mora</t>
  </si>
  <si>
    <t>Rendimientos financieros</t>
  </si>
  <si>
    <t>Panel de expertos</t>
  </si>
  <si>
    <t>Subcategoria</t>
  </si>
  <si>
    <t>Planeación contractual</t>
  </si>
  <si>
    <t>Desequilibrio contractual</t>
  </si>
  <si>
    <t>Predios adquiridos no utilizados</t>
  </si>
  <si>
    <t>Metodología avalúo</t>
  </si>
  <si>
    <t>Diferencia avalúo</t>
  </si>
  <si>
    <t>Cálculo contraprestación</t>
  </si>
  <si>
    <t>Mediciones de playa</t>
  </si>
  <si>
    <t>Fondeo de interventoría</t>
  </si>
  <si>
    <t>Sustitución de rieles</t>
  </si>
  <si>
    <t>Falta integración sistemas de información</t>
  </si>
  <si>
    <t>Predios no requeridos</t>
  </si>
  <si>
    <t>Plan de manejo ambiental</t>
  </si>
  <si>
    <t>Demora en gestión predial</t>
  </si>
  <si>
    <t>Incumplimiento metas PND y PAA</t>
  </si>
  <si>
    <t>Claridad en obligaciones contractuales</t>
  </si>
  <si>
    <t>Zona de servidumbre</t>
  </si>
  <si>
    <t>Depuración registros contables</t>
  </si>
  <si>
    <t>Gestión de redes</t>
  </si>
  <si>
    <t>Pago no debido con recursos del proyecto</t>
  </si>
  <si>
    <t>Funcionamiento áreas de servicio</t>
  </si>
  <si>
    <t>Falta de coordinación entre actores</t>
  </si>
  <si>
    <t>Entrega información concesionario</t>
  </si>
  <si>
    <t>Cobros adicionales</t>
  </si>
  <si>
    <t>Retraso obras por predios</t>
  </si>
  <si>
    <t>Mayores recursos para riesgo predial</t>
  </si>
  <si>
    <t>Competencia otras entidades</t>
  </si>
  <si>
    <t xml:space="preserve">Obligaciones interventoría </t>
  </si>
  <si>
    <t>Obligaciones a cargo de la ANI</t>
  </si>
  <si>
    <t>Dotación Policía de Carreteras</t>
  </si>
  <si>
    <t>Pago de intereses por laudo</t>
  </si>
  <si>
    <t>Demora en verificación documental</t>
  </si>
  <si>
    <t>Adiciones</t>
  </si>
  <si>
    <t>Modificaciones</t>
  </si>
  <si>
    <t>Deficiencias en pasos a nivel</t>
  </si>
  <si>
    <t>Señalización</t>
  </si>
  <si>
    <t>Conservación de la vía</t>
  </si>
  <si>
    <t>Renovación y ampliación garantías</t>
  </si>
  <si>
    <t>Ruta del Sol I - Ruta del Sol II - Ruta del Sol III
Transv Américas</t>
  </si>
  <si>
    <t>Cuenta de N h</t>
  </si>
  <si>
    <t>(Todas)</t>
  </si>
  <si>
    <t>Presencia de invasores</t>
  </si>
  <si>
    <t>Invasión derecho de via</t>
  </si>
  <si>
    <t>TIR superior al modelo contractual</t>
  </si>
  <si>
    <t>Indebidas justificaciones</t>
  </si>
  <si>
    <t>Cambio de especificaciones</t>
  </si>
  <si>
    <t>Fallas en la gestión ambiental</t>
  </si>
  <si>
    <t>Incumplimiento mediciones</t>
  </si>
  <si>
    <t>Ausencia soportes documentales</t>
  </si>
  <si>
    <t>Ausencia de interventoría en los proyectos</t>
  </si>
  <si>
    <t>Deficiencias en la supervisión contractual</t>
  </si>
  <si>
    <t>Suministro de equipos</t>
  </si>
  <si>
    <t>Incumplimiento especificaciones</t>
  </si>
  <si>
    <t>Sobrecostos en interventoría</t>
  </si>
  <si>
    <t>Reversiones</t>
  </si>
  <si>
    <t>Demora en expropiación</t>
  </si>
  <si>
    <t>Deficiencias en la gestión interna judicial</t>
  </si>
  <si>
    <t>Falta inventarios concesiones portuarias</t>
  </si>
  <si>
    <t>2015R</t>
  </si>
  <si>
    <t>Bogotá (El Cortijo) - Siberia - La Punta - El Vino Villeta</t>
  </si>
  <si>
    <t>Pacífico I</t>
  </si>
  <si>
    <t>Pacífico I, II, III</t>
  </si>
  <si>
    <t>Pacífico III</t>
  </si>
  <si>
    <t>Fallas en planeación y ejecución del presupuesto ANI</t>
  </si>
  <si>
    <t>No asignación de recursos por MHCP</t>
  </si>
  <si>
    <t>Información incompleta para registro contable oportuno</t>
  </si>
  <si>
    <t>Incremento recursos para riesgos contingentes</t>
  </si>
  <si>
    <t>Pago contribución fondo seguridad y convivencia ciudadana</t>
  </si>
  <si>
    <t>Modificaciones en la estructuración del proyecto inicial</t>
  </si>
  <si>
    <t>Proyección deficiente adquisición de predios</t>
  </si>
  <si>
    <t>Deficiencias en el Sistema de gestión y seguridad en el trabajo</t>
  </si>
  <si>
    <t>Riesgo de colapso</t>
  </si>
  <si>
    <t>Deficiencias manejo documental</t>
  </si>
  <si>
    <t>Adiciones que superan el 50% del valor del contrato</t>
  </si>
  <si>
    <t>Inconsistencia cobro de peajes</t>
  </si>
  <si>
    <t>Deficiencias en registros contables sistemas SINFAD y SIIF nación II</t>
  </si>
  <si>
    <t>Deficiencias Plan de Mejoramiento Institucional</t>
  </si>
  <si>
    <t>Oficina de Control Interno - Vicepresidencia Administrativa y Financiera - Vicepresidencia Jurídica - Vicepresidencia de Gestión Contractual - Vicepresidencia Ejecutiva - Vicepresidencia de Planeación, Riesgos y Entorno - Vicepresidencia de Estructuración</t>
  </si>
  <si>
    <t>Incertidumbre en niveles de servicio</t>
  </si>
  <si>
    <t>Incumplimiento normatividad</t>
  </si>
  <si>
    <t>Custodia de áreas remanentes</t>
  </si>
  <si>
    <t>Índice de estado</t>
  </si>
  <si>
    <t>Incumplimiento obligaciones</t>
  </si>
  <si>
    <t>Fallas gestión garantías</t>
  </si>
  <si>
    <t>TIPO DE PROCESO</t>
  </si>
  <si>
    <t>DOCUMENTO DE ARCHIVO O FALLO</t>
  </si>
  <si>
    <t>TIPO DE IMPACTO</t>
  </si>
  <si>
    <t xml:space="preserve">DESCRIPCIÓN </t>
  </si>
  <si>
    <t>DESCRIPCIÓN DEL IMPACTO DEL FALLO</t>
  </si>
  <si>
    <t>Modo</t>
  </si>
  <si>
    <t>Carretero</t>
  </si>
  <si>
    <t>Férreo</t>
  </si>
  <si>
    <t>Portuario</t>
  </si>
  <si>
    <t>Aeroportuario</t>
  </si>
  <si>
    <t>Liquidación contractual</t>
  </si>
  <si>
    <t>Deficiencias en análisis modificaciones contractuales</t>
  </si>
  <si>
    <t>Impacto de la recomendación</t>
  </si>
  <si>
    <t>No hay impacto</t>
  </si>
  <si>
    <t>De gran impacto</t>
  </si>
  <si>
    <t>De ajuste al plan</t>
  </si>
  <si>
    <t xml:space="preserve">Efectividad </t>
  </si>
  <si>
    <t>NO REVISADO CGR</t>
  </si>
  <si>
    <t>Área acogió recomendación</t>
  </si>
  <si>
    <t>N/A</t>
  </si>
  <si>
    <t>Problemas en la gestión del talento humano de la ANI</t>
  </si>
  <si>
    <t>Problemas en la gestión administrativa y  financiera de la ANI</t>
  </si>
  <si>
    <t>Estudio I
INF. 3 MM&amp;D Rad. No. 2016-409-061729-2 Pag. 17</t>
  </si>
  <si>
    <t>2016E</t>
  </si>
  <si>
    <t>Cobro intereses  mora</t>
  </si>
  <si>
    <t>Sociedad Portuaria Puerto Nuevo S.A.</t>
  </si>
  <si>
    <t>Sociedad Puerto Industrial Aguadulce S.A.</t>
  </si>
  <si>
    <t>Sociedad Terminal de Contenedores de Cartagena S.A. - CONTECAR</t>
  </si>
  <si>
    <t>Sociedad Refinería de Cartagena S.A. - REFICAR</t>
  </si>
  <si>
    <t>Sociedad Puerto Brisa S.A.</t>
  </si>
  <si>
    <t>Sociedad Zona Franca S.A. Argos S.A.S.</t>
  </si>
  <si>
    <t>Plan maestro aeroportuario</t>
  </si>
  <si>
    <t>Costos y gastos del proceso</t>
  </si>
  <si>
    <t>Falta inventario aeropuerto</t>
  </si>
  <si>
    <t>SEGUIMIENTO PRIMER SEMESTRE 2017</t>
  </si>
  <si>
    <t>Total Hallazgos</t>
  </si>
  <si>
    <t>Casos_sometidos_ a_Tribunal_arbitramento</t>
  </si>
  <si>
    <t>Desplazamiento_de_cronograma</t>
  </si>
  <si>
    <t>Falta_de_seguimiento_y_control</t>
  </si>
  <si>
    <t>No_competencia_de_la_ANI</t>
  </si>
  <si>
    <t>Pago_de_intereses_de_mora</t>
  </si>
  <si>
    <t>Panel_de_expertos</t>
  </si>
  <si>
    <t>Problemas_de_gestión_predial</t>
  </si>
  <si>
    <t>Problemas_de_planeación</t>
  </si>
  <si>
    <t>Problemas_en_actuaciones_contractuales</t>
  </si>
  <si>
    <t>Problemas_en_la_gestión_administrativa_y  financiera_de_la_ANI</t>
  </si>
  <si>
    <t>Problemas_en_la_gestión_del_talento_humano_de_la_ANI</t>
  </si>
  <si>
    <t>Problemas_en_mediciones_contractuales</t>
  </si>
  <si>
    <t>Rendimientos_financieros</t>
  </si>
  <si>
    <t>Problemas_en_la_gestión_administrativa_y_financiera_de_la_ANI</t>
  </si>
  <si>
    <t>Inventario</t>
  </si>
  <si>
    <t>Nuevos</t>
  </si>
  <si>
    <t>Efectivos</t>
  </si>
  <si>
    <t>Auditoría Regular 2015</t>
  </si>
  <si>
    <t>Auditorías Especiales 2016</t>
  </si>
  <si>
    <t>Inv. Ini + Nuevos - Efectivos</t>
  </si>
  <si>
    <t>Cumplidos</t>
  </si>
  <si>
    <t>Administrativos</t>
  </si>
  <si>
    <t>Disciplinarios</t>
  </si>
  <si>
    <t>Fiscales</t>
  </si>
  <si>
    <t>Penales</t>
  </si>
  <si>
    <t>&lt; 50%</t>
  </si>
  <si>
    <t>&gt;=50 y &lt; 80%</t>
  </si>
  <si>
    <t>&gt;= 80%</t>
  </si>
  <si>
    <t>Totales</t>
  </si>
  <si>
    <t>Total de hallazgos por VICEPRESIDENCIAS</t>
  </si>
  <si>
    <t>Por Totales</t>
  </si>
  <si>
    <t>1. Contractual</t>
  </si>
  <si>
    <t>2. Ejecutiva</t>
  </si>
  <si>
    <t>3. Jurídica</t>
  </si>
  <si>
    <t>4. Planeación</t>
  </si>
  <si>
    <t>Por incidencia PENAL</t>
  </si>
  <si>
    <t>1. Ejecutiva</t>
  </si>
  <si>
    <t>2. Contractual</t>
  </si>
  <si>
    <t>Por incidencia FISCAL</t>
  </si>
  <si>
    <t>Por incidencia DISCIPLINARIA</t>
  </si>
  <si>
    <t>Por incidencia ADMINISTRATIVA</t>
  </si>
  <si>
    <t>Hallazgos por KEY CONCEPT</t>
  </si>
  <si>
    <t>Proyectos con más Hallazgos</t>
  </si>
  <si>
    <t>Proyectos con más hallazgos en término</t>
  </si>
  <si>
    <t>Proyectos con más hallazgos cumplidos</t>
  </si>
  <si>
    <t>Proyectos con más hallazgos DISCIPLIN.</t>
  </si>
  <si>
    <t>Proyectos con más hallazgos PENALES</t>
  </si>
  <si>
    <t>Proyectos con más hallazgos FISCALES</t>
  </si>
  <si>
    <t>Proyectos con más hallazgos ADMINIST.</t>
  </si>
  <si>
    <t>Pacífico I, II</t>
  </si>
  <si>
    <t>(en blanco)</t>
  </si>
  <si>
    <t>Comportamiento de los cumplidos</t>
  </si>
  <si>
    <t>Historico</t>
  </si>
  <si>
    <t>Inventario del cumplimiento</t>
  </si>
  <si>
    <t xml:space="preserve">Inventario Inicial </t>
  </si>
  <si>
    <t>(Incidencia Priorizada)</t>
  </si>
  <si>
    <t xml:space="preserve">Cumplidos </t>
  </si>
  <si>
    <t>En Término</t>
  </si>
  <si>
    <t>Gestión Jurídica</t>
  </si>
  <si>
    <t>Gestión del Talento Humano</t>
  </si>
  <si>
    <t>Gestión Administrativa y Financiera</t>
  </si>
  <si>
    <t>Sistema Estratégico de Planeación y Gestión</t>
  </si>
  <si>
    <t>Evaluación y Control Institucional</t>
  </si>
  <si>
    <t>Transparencia, Participación, Servicio al Ciudadano y Comunicación</t>
  </si>
  <si>
    <t>Gestión Contractual y Seguimiento de Proyectos de Infraestructura de Transporte</t>
  </si>
  <si>
    <t>Carretero - Férreo</t>
  </si>
  <si>
    <t>Carretero - Portuario</t>
  </si>
  <si>
    <t>PROYECTO / PROCESO</t>
  </si>
  <si>
    <t>7. Presidencia</t>
  </si>
  <si>
    <t>Procesos con más Hallazgos</t>
  </si>
  <si>
    <t>Procesos con más hallazgos en término</t>
  </si>
  <si>
    <t>Procesos con más hallazgos cumplidos</t>
  </si>
  <si>
    <t>2017D</t>
  </si>
  <si>
    <t>SEGUIMIENTO SEGUNDO SEMESTRE 2017</t>
  </si>
  <si>
    <t>2017E</t>
  </si>
  <si>
    <t>Anillo Vial+Puertos+Aerop ED</t>
  </si>
  <si>
    <t>Auditorías Especiales 2017</t>
  </si>
  <si>
    <t>5. Compartidos</t>
  </si>
  <si>
    <t>6. Adm y Financiera</t>
  </si>
  <si>
    <t>3. Compartidos</t>
  </si>
  <si>
    <t>Gestión de la Contratación Pública</t>
  </si>
  <si>
    <t>2016R</t>
  </si>
  <si>
    <t>Obtener inventarios físicos de la infraestructura de concesiones portuarias.</t>
  </si>
  <si>
    <t>Contar con la relación de los bienes con que dispone cada concesión portuaria</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</si>
  <si>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a cada concesionario con corte junio de 2017.
4. Consolidación de inventarios físicos allegados por los concesionarios, a través de la interventoría y/o supervisión.
UNIDADES DE MEDIDA PREVENTIVA:
5. Estudio y propuesta de ajuste a los modelos de contrato de las concesiones portuarias en la que se incorpore una obligación a cargo del concesionario de mantener un inventario físico anual
6. Formato de inventario código No.GCSP-F-099 del SGC
INFORME DE CIERRE
7. Informe de cierre</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</si>
  <si>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4. Consolidación de inventarios físicos.
UNIDADES DE MEDIDA PREVENTIVA:
5. Estudio y propuesta de ajuste a los modelos de contrato de las concesiones portuarias.
6. Formato de inventario.
INFORME DE CIERRE
7. Informe de cierre</t>
  </si>
  <si>
    <t>La CGR describe la causa así: ''La entidad  no dispuso de uno de los insumos necesarios para protegeré el bien público entregado en Concesión.''</t>
  </si>
  <si>
    <t>La CGR describe el efecto así: ''Poner en riesgo el bien público en Consecución y las inversiones que se han realizado dentro del puerto.''</t>
  </si>
  <si>
    <t>Auditoría Regular 2016</t>
  </si>
  <si>
    <t>Consolidación</t>
  </si>
  <si>
    <t>Hallazgo bajo el cual se consolida</t>
  </si>
  <si>
    <t>Hallazgos consolidados</t>
  </si>
  <si>
    <t>Observaciones de la consolidación</t>
  </si>
  <si>
    <t>Otros (procesos)</t>
  </si>
  <si>
    <t>PLAN DE MEJORAMIENTO INSTITUCIONAL</t>
  </si>
  <si>
    <r>
      <rPr>
        <b/>
        <sz val="12"/>
        <color theme="1"/>
        <rFont val="Calibri"/>
        <family val="2"/>
        <scheme val="minor"/>
      </rPr>
      <t>Entidad:</t>
    </r>
    <r>
      <rPr>
        <sz val="12"/>
        <color theme="1"/>
        <rFont val="Calibri"/>
        <family val="2"/>
        <scheme val="minor"/>
      </rPr>
      <t xml:space="preserve"> AGENCIA NACIONAL DE INFRAESTRUCTURA</t>
    </r>
  </si>
  <si>
    <r>
      <rPr>
        <b/>
        <sz val="12"/>
        <color theme="1"/>
        <rFont val="Calibri"/>
        <family val="2"/>
        <scheme val="minor"/>
      </rPr>
      <t>Representante Legal:</t>
    </r>
    <r>
      <rPr>
        <sz val="12"/>
        <color theme="1"/>
        <rFont val="Calibri"/>
        <family val="2"/>
        <scheme val="minor"/>
      </rPr>
      <t xml:space="preserve"> LUIS FERNANDO ANDRADE MORENO</t>
    </r>
  </si>
  <si>
    <r>
      <rPr>
        <b/>
        <sz val="12"/>
        <color theme="1"/>
        <rFont val="Calibri"/>
        <family val="2"/>
        <scheme val="minor"/>
      </rPr>
      <t>Nit</t>
    </r>
    <r>
      <rPr>
        <sz val="12"/>
        <color theme="1"/>
        <rFont val="Calibri"/>
        <family val="2"/>
        <scheme val="minor"/>
      </rPr>
      <t>: 830125996-9</t>
    </r>
  </si>
  <si>
    <t>Fecha de Corte:</t>
  </si>
  <si>
    <t>FECHA CORTE</t>
  </si>
  <si>
    <t>IDENTIFICACIÓN HALLAZGO</t>
  </si>
  <si>
    <t>HALLAZGO PRODUCTO DE AUDITORIA CGR</t>
  </si>
  <si>
    <t>ACCIONES DE MEJORAMIENTO AGENCIA NACIONAL DE INFRAESTRUCTURA</t>
  </si>
  <si>
    <t>TIPO</t>
  </si>
  <si>
    <t/>
  </si>
  <si>
    <t>CR_Armenia-Pereira-Manizales</t>
  </si>
  <si>
    <t>CF_Concesión Férrea Pacifico</t>
  </si>
  <si>
    <r>
      <rPr>
        <b/>
        <sz val="11"/>
        <rFont val="Calibri"/>
        <family val="2"/>
        <scheme val="minor"/>
      </rPr>
      <t>Vicepresidencia de Gestión Contractual -</t>
    </r>
    <r>
      <rPr>
        <sz val="11"/>
        <rFont val="Calibri"/>
        <family val="2"/>
        <scheme val="minor"/>
      </rPr>
      <t xml:space="preserve"> Vicepresidencia Jurídica</t>
    </r>
  </si>
  <si>
    <t xml:space="preserve">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</si>
  <si>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Por alcance</t>
  </si>
  <si>
    <t>SI 
INF 2 Rad. 2016-40
9-054482 pag. 29</t>
  </si>
  <si>
    <t xml:space="preserve">Incumplimiento de obligaciones </t>
  </si>
  <si>
    <t>276-69</t>
  </si>
  <si>
    <r>
      <rPr>
        <b/>
        <u/>
        <sz val="11"/>
        <rFont val="Calibri"/>
        <family val="2"/>
        <scheme val="minor"/>
      </rPr>
      <t>H7-10</t>
    </r>
    <r>
      <rPr>
        <sz val="11"/>
        <rFont val="Calibri"/>
        <family val="2"/>
        <scheme val="minor"/>
      </rPr>
      <t xml:space="preserve"> la mayoría de los 128 </t>
    </r>
    <r>
      <rPr>
        <u/>
        <sz val="11"/>
        <rFont val="Calibri"/>
        <family val="2"/>
        <scheme val="minor"/>
      </rPr>
      <t>pasos a nivel</t>
    </r>
    <r>
      <rPr>
        <sz val="11"/>
        <rFont val="Calibri"/>
        <family val="2"/>
        <scheme val="minor"/>
      </rPr>
      <t xml:space="preserve"> están sin la señalización establecida en el Manual de Señalización Vial vigente.  (irregulares)
</t>
    </r>
    <r>
      <rPr>
        <b/>
        <u/>
        <sz val="11"/>
        <rFont val="Calibri"/>
        <family val="2"/>
        <scheme val="minor"/>
      </rPr>
      <t>H21-31</t>
    </r>
    <r>
      <rPr>
        <b/>
        <sz val="11"/>
        <rFont val="Calibri"/>
        <family val="2"/>
        <scheme val="minor"/>
      </rPr>
      <t xml:space="preserve"> </t>
    </r>
    <r>
      <rPr>
        <sz val="11"/>
        <rFont val="Calibri"/>
        <family val="2"/>
        <scheme val="minor"/>
      </rPr>
      <t>En las poblaciones comprendidas entre Chiriguaná y Santa Marta, por donde pasa la línea férrea, persiste la existencia de</t>
    </r>
    <r>
      <rPr>
        <u/>
        <sz val="11"/>
        <rFont val="Calibri"/>
        <family val="2"/>
        <scheme val="minor"/>
      </rPr>
      <t xml:space="preserve"> pasos a nivel irregulares,</t>
    </r>
    <r>
      <rPr>
        <sz val="11"/>
        <rFont val="Calibri"/>
        <family val="2"/>
        <scheme val="minor"/>
      </rPr>
      <t xml:space="preserve">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t>
    </r>
  </si>
  <si>
    <t xml:space="preserve">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t>
  </si>
  <si>
    <t>Asegurar el cumplimiento de la obligación contractual del Concesionario, relacionada con la seguridad en los pasos a nivel regulares y en los cruces irregulares</t>
  </si>
  <si>
    <t>UNIDAD DE MEDIDA CORRECTIVA:
1. Solicitar a la interventoría informe actualizado sobre el estado de la señalización de los pasos a nivel regulares e irregulares.
2.- Presentación Plan de Acción por parte del Concesionario
3.- Verificación de cumplimiento del Plan de Acción por parte del Interventor
UNIDAD DE MEDIDA PREVENTIVA:
4. Manual de Supervisión e Interventoría
INFORME DE CIERRE
5. Informe de cierre actualizado, incorporando el informe del interventor.</t>
  </si>
  <si>
    <t>UNIDAD DE MEDIDA CORRECTIVA:
1. Informe interventoría actualizado sobre señalización pasos a nivel
2.- Presentación Plan de Acción por parte del Concesionario
3.- Verificación de cumplimiento del Plan de Acción por parte del Interventor
UNIDAD DE MEDIDA PREVENTIVA:
4. Manual de Supervisión e Interventoría
INFORME DE CIERRE
5. Informe  del informe de cierre.</t>
  </si>
  <si>
    <t>CF_Concesión Férrea Atlantico</t>
  </si>
  <si>
    <r>
      <t xml:space="preserve">08/07/2016. Falta actualizar la Unidad de Medida No. 1, informe actualizado de la Interventoria y falta la Unidad de medida 8. 22/07/16 memorando 2016-300-009110-3 VGC solicitó adicionar las UM 9 y 10.. No modifico termino.
1/09/2016. Faltan las UM Nos. 8, 9 y 10 y actualizar el informe de interventoria de la UM NO.1. , en la UM No. 6 se encuentra un informe final de interventoria, corresponderá a la UM No.1 "Informe actualizado de la Interventoria. 
LMSC 01/09/2016 Observaciones y recomendaciones del informe radicado No. 2016-409-054482-2 del 29 de junio de 2016 página 23 y 24. Incorporaron las UM recomendadas por la firma de Abogados del Dr. Medellín. No esta incluido en los informes I,II,III.
"Compartimos las acciones de mejoramiento planteadas, pero recomendamos estudiar la posibilidad de incluir una nueva unidad de medida consistente en la iniciación del proceso sancionatorio en relación con la señalización, en el evento que aplique. 
Frente a la ocupación de los predios paralelos a la vía férrea recomendamos incluir los informes de las actuaciones realizadas por la ANI para minimizar esta problemática, para demostrar que ya se han iniciado las acciones correspondientes".
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30 de nov de 2016. Oficializado mediante memorando 2016-300-013748-3 del 2/11/2016.
17/11/2016 entregarán la UM pendiente que es la denominada "Informe de Cierre" a más tardar el 28/11/2016.
28/11/2016 Se verificó en el FTP la incorporación de la unidad de medida No. 11 denominada Informe de cierre. Cumple el plan de mejoramiento propuesto en un 100%.
</t>
    </r>
    <r>
      <rPr>
        <b/>
        <sz val="11"/>
        <rFont val="Calibri"/>
        <family val="2"/>
        <scheme val="minor"/>
      </rPr>
      <t>Recomendaciones MM&amp;D:</t>
    </r>
    <r>
      <rPr>
        <sz val="11"/>
        <rFont val="Calibri"/>
        <family val="2"/>
        <scheme val="minor"/>
      </rPr>
      <t xml:space="preserve"> UM de inicio del proceso sancionatorio y demostrar gestión predial.</t>
    </r>
  </si>
  <si>
    <t>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
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t>
  </si>
  <si>
    <t>SI INF 
2 Rad. 2016-409-054482 pag. 23</t>
  </si>
  <si>
    <t>DISCIPLINARIA Y PENAL</t>
  </si>
  <si>
    <r>
      <t xml:space="preserve">Al paso por el corregimiento de Cocorná, se presenta la división de dicha población por la línea férrea y bastante aproximación entre las viviendas y el corredor férreo. Situación de alto riesgo para la operación, si se tiene en cuenta la existencia de </t>
    </r>
    <r>
      <rPr>
        <b/>
        <u/>
        <sz val="11"/>
        <rFont val="Calibri"/>
        <family val="2"/>
        <scheme val="minor"/>
      </rPr>
      <t>pasos a nivel irregulares</t>
    </r>
    <r>
      <rPr>
        <sz val="11"/>
        <rFont val="Calibri"/>
        <family val="2"/>
        <scheme val="minor"/>
      </rPr>
      <t xml:space="preserve"> construidos por la comunidad sin señalización alguna.</t>
    </r>
  </si>
  <si>
    <t xml:space="preserve">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t>
  </si>
  <si>
    <t>UNIDADES DE MEDIDA CORRECTIVA:
1. Minutas contratos con alcances técnicos
2. Actas de inicio
3. Informe técnico de Interventoría
4. Informes mensuales de interventoría de seguimiento al avance 
5. Seguimiento y control por trayectos
6. Se subirá el informe final de la firma interventora CIVF, con el cual se evidenciará las actividades adelantadas por el contratista al finalizar el contrato de obra anterior, frente a las gestiones desarrolladas con las invasiones al corredor férreo.
7. se anexa como UM el Nuevo contrato de Obra el cual fue adjudicado al Consorcio IBINES Férreo con No. 313 de mayo de 2017.
8. se anexa como UM el nuevo contrato de Interventoría el cual fue adjudicado con No. 324 de junio de 2017.
UNIDADES DE MEDIDA PREVENTIVA:
9. Manual de Supervisión e Interventoría
INFORME DE CIERRE
10. Informe Argumentativo de cierre hallazgo
11. Alcance al Informe de Cierre</t>
  </si>
  <si>
    <t>UNIDADES DE MEDIDA CORRECTIVA:
1. Minutas contratos con alcances técnicos
2. Actas de inicio
3. Informe técnico de Interventoría
4. Informes mensuales de interventoría de seguimiento al avance 
5. Seguimiento y control por trayectos
6. Informe final de interventoría Consorcio Interventoría Vías Férreas CIVF No. 427
7. Nuevo contrato de Obra No. 313 de mayo de 2017
8. Nuevo contrato de interventoría No. 324 de 2017
UNIDAD DE MEDIDA PREVENTIVA:
9. Manual de Supervisión e Interventoría
INFORME DE CIERRE
10. Informe Argumentativo de cierre hallazgo
11. Alcance al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</si>
  <si>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
25/10/2016 Queda pendiente la incorporación de la UM No. 7. El vencimiento del PMI es 30/11/2016.
Mediante correo de 31/10/2016 la VGC no solicita cambios. Oficializado mediante memorando 2016-300-013748-3 del 2/11/2016.
17/11/2016 entregarán la UM pendiente que es la denominada "Informe de Cierre" a más tardar el 28/11/2016
28/11/2016 Se verificó en el FTP la incorporación de la unidad de medida No. 7 denominada Informe de cierre. Cumple el plan de mejoramiento propuesto en un 100%.</t>
  </si>
  <si>
    <t>26/10/2017 BLRC se concluye de la reunión: Ya están incorporadas las UM  Nos. 6, 7, 8 y 11 cumpliendo así en un 100% con el plan de mejoramiento, el cual vence el 30/11/2017</t>
  </si>
  <si>
    <t>Incumplimiento obligaciónes</t>
  </si>
  <si>
    <t>Establecer lineamientos rigurosos para evaluar y aprobar modificaciones a los contratos.</t>
  </si>
  <si>
    <t>Asegurar el cumplimiento normativo relacionado con las modificaciones contractuales y el logro de los objetivos del proyecto.</t>
  </si>
  <si>
    <t>CR_Briceño-Tunja-Sogamoso</t>
  </si>
  <si>
    <r>
      <rPr>
        <b/>
        <sz val="11"/>
        <rFont val="Calibri"/>
        <family val="2"/>
        <scheme val="minor"/>
      </rPr>
      <t>Vicepresidencia Ejecutiva -</t>
    </r>
    <r>
      <rPr>
        <sz val="11"/>
        <rFont val="Calibri"/>
        <family val="2"/>
        <scheme val="minor"/>
      </rPr>
      <t xml:space="preserve"> Vicepresidencia Jurídica</t>
    </r>
  </si>
  <si>
    <t>CR_Bosa-Granada-Girardot</t>
  </si>
  <si>
    <t>DISCIPLINARIA Y FISCAL</t>
  </si>
  <si>
    <t>Fiscal</t>
  </si>
  <si>
    <t>PROCESO DE RESPONSABILIDAD FISCAL 2014-04497_108-2013
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t>
  </si>
  <si>
    <t>Auto 000307 del 5 de junio de 2017 con radicación ANI 20174090792292</t>
  </si>
  <si>
    <t>Directo</t>
  </si>
  <si>
    <r>
      <t xml:space="preserve">Vicepresidencia de Gestión Contractual - </t>
    </r>
    <r>
      <rPr>
        <sz val="11"/>
        <rFont val="Calibri"/>
        <family val="2"/>
        <scheme val="minor"/>
      </rPr>
      <t>Vicepresidencia de Planeación, Riesgos y Entorno</t>
    </r>
  </si>
  <si>
    <t xml:space="preserve"> </t>
  </si>
  <si>
    <t>CR_Malla Vial del Valle del Cauca y Cauca</t>
  </si>
  <si>
    <t>CR_Zona Metropolitana de Bucaramanga</t>
  </si>
  <si>
    <t>Terminación anticipada del contrato</t>
  </si>
  <si>
    <t>SI
INF 2 Rad. 2016-409-054482 pag.  31</t>
  </si>
  <si>
    <t>1132-3</t>
  </si>
  <si>
    <r>
      <rPr>
        <b/>
        <u/>
        <sz val="11"/>
        <rFont val="Calibri"/>
        <family val="2"/>
        <scheme val="minor"/>
      </rPr>
      <t>H 74-116</t>
    </r>
    <r>
      <rPr>
        <b/>
        <sz val="11"/>
        <rFont val="Calibri"/>
        <family val="2"/>
        <scheme val="minor"/>
      </rPr>
      <t xml:space="preserve"> Inventarios Físicos</t>
    </r>
    <r>
      <rPr>
        <sz val="11"/>
        <rFont val="Calibri"/>
        <family val="2"/>
        <scheme val="minor"/>
      </rPr>
      <t xml:space="preserve">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t>
    </r>
    <r>
      <rPr>
        <b/>
        <u/>
        <sz val="11"/>
        <rFont val="Calibri"/>
        <family val="2"/>
        <scheme val="minor"/>
      </rPr>
      <t>H 265-58</t>
    </r>
    <r>
      <rPr>
        <b/>
        <sz val="11"/>
        <rFont val="Calibri"/>
        <family val="2"/>
        <scheme val="minor"/>
      </rPr>
      <t xml:space="preserve"> </t>
    </r>
    <r>
      <rPr>
        <sz val="11"/>
        <rFont val="Calibri"/>
        <family val="2"/>
        <scheme val="minor"/>
      </rPr>
      <t xml:space="preserve">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
</t>
    </r>
    <r>
      <rPr>
        <b/>
        <u/>
        <sz val="11"/>
        <rFont val="Calibri"/>
        <family val="2"/>
        <scheme val="minor"/>
      </rPr>
      <t>H29-85</t>
    </r>
    <r>
      <rPr>
        <b/>
        <sz val="11"/>
        <rFont val="Calibri"/>
        <family val="2"/>
        <scheme val="minor"/>
      </rPr>
      <t xml:space="preserve"> </t>
    </r>
    <r>
      <rPr>
        <sz val="11"/>
        <rFont val="Calibri"/>
        <family val="2"/>
        <scheme val="minor"/>
      </rPr>
      <t xml:space="preserve">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
</t>
    </r>
  </si>
  <si>
    <r>
      <t xml:space="preserve">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
30/08/2016 Esta en un 100% las UM, no se aclaro la UM preventiva. 
31/08/2016 Con memorando No. 2016-303-010583-3 la Gerencia del GIT Férreo y Portuario de la VGC aclaró la UM No. 3 "Contrato estándar Interventoría Portuaria que le asigna la responsabilidad por los inventarios". Se cumplio con el 100% de las UM.
</t>
    </r>
    <r>
      <rPr>
        <b/>
        <sz val="11"/>
        <rFont val="Calibri"/>
        <family val="2"/>
        <scheme val="minor"/>
      </rPr>
      <t xml:space="preserve">Recomendaciones MM&amp;D: </t>
    </r>
    <r>
      <rPr>
        <sz val="11"/>
        <rFont val="Calibri"/>
        <family val="2"/>
        <scheme val="minor"/>
      </rPr>
      <t xml:space="preserve">Actualizar el contenido de las UM para demostrar que se han seguido aplicando; incluir inventarios realizados hasta el 2015; </t>
    </r>
  </si>
  <si>
    <t>CR_Bogotá-Siberia-La Punta-El Vino-La Vega-Villeta</t>
  </si>
  <si>
    <r>
      <rPr>
        <b/>
        <sz val="11"/>
        <rFont val="Calibri"/>
        <family val="2"/>
        <scheme val="minor"/>
      </rPr>
      <t>Vicepresidencia de Gestión Contractual -</t>
    </r>
    <r>
      <rPr>
        <sz val="11"/>
        <rFont val="Calibri"/>
        <family val="2"/>
        <scheme val="minor"/>
      </rPr>
      <t xml:space="preserve"> Vicepresidencia Administrativa y Financiera</t>
    </r>
  </si>
  <si>
    <t>Se encontró que en las concesiones Córdoba – Sucre y Zona Metropolitana de Bucaramanga, entre otras, se inició la etapa de construcción sin contar con la correspondiente licencia ambiental actualizada.
La gestión de adquisición de predios en las concesiones no se realiza oportunamente, hecho que se evidencia en las Concesiones Armenia – Pereira – Manizales, Rumichaca – Pasto – Chachagüí, Zipaquirá – Palenque y BTS, entre otras.</t>
  </si>
  <si>
    <t>La CGR describe la causa así: ''Deficiencias de control Interno en el componente''</t>
  </si>
  <si>
    <t>La CGR describe el efecto así: ''Afecta la gestión''</t>
  </si>
  <si>
    <t xml:space="preserve">Establecer lineamientos para el control, seguimiento y vigilancia por parte de la ANI y las INTERVENTORÍAS sobre el proceso de  adquisición de predios del proyecto, desarrollado por el concesionario.
</t>
  </si>
  <si>
    <t>Disponer  oportunamente de los predios requeridos y adelantar la debida adquisición de los mismos</t>
  </si>
  <si>
    <t>UNIDAD DE MEDIDA PREVENTIVA
1. Actualizar el procedimiento de control y seguimiento predial
INFORME DE CIERRE
2. Elaborar un alcance al Informe de Cierre</t>
  </si>
  <si>
    <t>UNIDAD DE MEDIDA PREVENTIVA
1. Procedimiento actualizado
INFORME DE CIERRE
2. Informe de Cierre</t>
  </si>
  <si>
    <r>
      <t xml:space="preserve">8/07/16. La documentación fue enviada al Dr. Medellín para analisis.
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
2. Informe explicativo de mejoras en contratos 1,2,3G vs contrato 4G.
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
11/08/2016  Se recibe  memorando 2016-601-009761-3 del 08/08/2016 formalizando la modificación del PMI.
26/08/2016 LMSC Se recomienda organización de los documentos del FTP y eliminar los de tramite y dejar los de resultado.
24/11/2016 Se realizó verificación física en el FTP de las unidades de medida. Se actualiza el avance. Pendiente UM 2
</t>
    </r>
    <r>
      <rPr>
        <b/>
        <sz val="11"/>
        <rFont val="Calibri"/>
        <family val="2"/>
        <scheme val="minor"/>
      </rPr>
      <t xml:space="preserve">
Recomendaciones </t>
    </r>
    <r>
      <rPr>
        <sz val="11"/>
        <rFont val="Calibri"/>
        <family val="2"/>
        <scheme val="minor"/>
      </rPr>
      <t>MM&amp;D: Verificar si se va a iniciar un proceso sancionatorio para incluirlo como UM  o para retirarlo del PMI.
13/12/2016 Se concluye de la reunión de asesoría y seguimiento: Luis Romero, en representación de Gerencia de Predios , se le informa que esta pendiente la UM 2, Informe mejoras en contraros 1,2,3 G vs Contratos 4G, hablará con Dilver e informará cuando entregarán la UM.
16/12/2016 Está pendiente la UM No. 2
27/12/2016 Mediante correo de fecha 26 dic 2016, Dilver Pintor confirma el cargue de la unidad de medida 2 faltante. Se corroboró en el FTP, y se certifica el cumplimiento al 100% del plan.</t>
    </r>
  </si>
  <si>
    <t>18/09/2017 Se modifica el nombre del vicepresidente responsable del plan de mejoramiento institucional, pasando del dr. Jaime García Méndez al dr. Fernanado Iregui Mejía. Lo anterior notificado mediante resolución 1281 del 18 de septiembre de 2017. (JDT)</t>
  </si>
  <si>
    <t>Estudio I
INF. 3 MM&amp;D Rad. No. 2016-409-061729-2 Pag. 23</t>
  </si>
  <si>
    <t>CR_Cordoba-Sucre</t>
  </si>
  <si>
    <t>CR_Rumichaca - Pasto - Chachagui - Aeropuerto</t>
  </si>
  <si>
    <r>
      <t xml:space="preserve">Vicepresidencia Ejecutiva - </t>
    </r>
    <r>
      <rPr>
        <sz val="11"/>
        <rFont val="Calibri"/>
        <family val="2"/>
        <scheme val="minor"/>
      </rPr>
      <t>Vicepresidencia Jurídica</t>
    </r>
  </si>
  <si>
    <t>CR_Zipaquira-Palenque</t>
  </si>
  <si>
    <t>CR_Desarrollo Vial del Norte de Bogotá</t>
  </si>
  <si>
    <r>
      <rPr>
        <b/>
        <sz val="11"/>
        <rFont val="Calibri"/>
        <family val="2"/>
        <scheme val="minor"/>
      </rPr>
      <t xml:space="preserve">Indexación Tarifas de Peaje  </t>
    </r>
    <r>
      <rPr>
        <sz val="11"/>
        <rFont val="Calibri"/>
        <family val="2"/>
        <scheme val="minor"/>
      </rPr>
      <t>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
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
-En 'la documentación suministrada por la entidad no se evidencian documentos que aclaren las contradicciones expresadas la Cláusula 20 del contrato.
El contrato de concesión y el de fiducia no hacen claridad en el manejo que debe darse a los recursos recaudados  por cobro de tarifas en montos superiores a las establecidas.</t>
    </r>
  </si>
  <si>
    <t>La CGR describe la causa así: ''Inadecuada aplicación de la Indexación de las tarifas ''</t>
  </si>
  <si>
    <t>La CGR describe el efecto así: ''Detrimento en el patrimonio por incumplimiento de la Cláusula 20 del contrato de Concesión.''</t>
  </si>
  <si>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t>
  </si>
  <si>
    <t>Mejorar el monitoreo y control de los proyectos de concesión para cumplir los objetivos de las actuales y futuras concesiones a cargo de la entidad.</t>
  </si>
  <si>
    <t xml:space="preserve">1). Laudo Arbitral  Tribunal 1 (Indexación tarifaria)
2.)Informe Defensa Judicial analizando los efectos del laudo en el hallazgo
3) Manual de Interventoría y Supervisión
4) Decreto 4165 de 2011
5) Auto 121 del 27 de agosto de 2014
6) Resolución de Liquidación del Contrato de Concesión
7.) Informe de Cierre
</t>
  </si>
  <si>
    <r>
      <t xml:space="preserve">Estos hallazgos se encuentran incluido en las pretensines vigésima sexta, vigésima séptima y vigésima octava principales de la reforma de la demanda de reconvención  del Tribunal No. 1,  en el Laudo dictado el 13/01/2016,  se dispuso: </t>
    </r>
    <r>
      <rPr>
        <b/>
        <sz val="11"/>
        <rFont val="Calibri"/>
        <family val="2"/>
        <scheme val="minor"/>
      </rPr>
      <t>Trigésimo segundo</t>
    </r>
    <r>
      <rPr>
        <sz val="11"/>
        <rFont val="Calibri"/>
        <family val="2"/>
        <scheme val="minor"/>
      </rPr>
      <t xml:space="preserve">: .... se declara que para calcular la indexacion de las tarifas de peaje a cobrar a los usarios de la CONCESIÓN AUTOPISTA BOGOTA  GIRARDOT S.A., debía tomarse un IPC  de 12 meses anteriores al año a ajustar de acuerdo con la cláusula 20.1 del contrato.  </t>
    </r>
    <r>
      <rPr>
        <b/>
        <sz val="11"/>
        <rFont val="Calibri"/>
        <family val="2"/>
        <scheme val="minor"/>
      </rPr>
      <t>Trigésimo tercero</t>
    </r>
    <r>
      <rPr>
        <sz val="11"/>
        <rFont val="Calibri"/>
        <family val="2"/>
        <scheme val="minor"/>
      </rPr>
      <t xml:space="preserve">: ... se declara que no hay lugar al pago de la compensación tarifaria de que trata la cláusula 21 del contrato a cargo de la entidad pública demandada.  </t>
    </r>
    <r>
      <rPr>
        <b/>
        <sz val="11"/>
        <rFont val="Calibri"/>
        <family val="2"/>
        <scheme val="minor"/>
      </rPr>
      <t>Trigésimo séptimo: ... se niegan las demás pretensiones de la demanda de reconvención.</t>
    </r>
  </si>
  <si>
    <r>
      <t xml:space="preserve">08/07/2016. Le faltan las Unidades de Medidas Nos 2 a la fecha.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Recomencaciones MM&amp;D:</t>
    </r>
    <r>
      <rPr>
        <sz val="11"/>
        <rFont val="Calibri"/>
        <family val="2"/>
        <scheme val="minor"/>
      </rPr>
      <t xml:space="preserve"> INF. 1. Exponer las acciones preventivas de la entidad para evitar futuros hallazgos similares. INF. 4. Incluir UM informe de defensa judicial con análisis del laudo frente a la posición de la CGR. El laudo constituye cosa juzgada, se emitirá concepto jurídico.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2
21/12/2016 Con memorando No. 2016-500-016353-3 del 19/12/2016 Solicitaron ajustes al plan de mejoramiento, prórroga del PM y se acogieron a recomendación firma MM&amp;D.  Se dio respuesta a la solicitud con memorando No. 2016-102-016761-3 del 23/12/2016</t>
    </r>
  </si>
  <si>
    <r>
      <t xml:space="preserve">18/01/2017 Se realizó verificación física en el FTP de las unidades de medida. Se actualiza el avance. Pendiente UM2, UM6 y UM7 (JDT)
28/02/2017. Se realizó verificación física en el FTP de las unidades de medida. No hay avance. Pendiente UM 2,6,7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23/06/2017 (JDTB) Mediante memorando 2017-500-008887-3 la dependencia remite la UM 7 "Informe de cierre". Se actualiza el avance. Se certifica el cumplimiento al 100% del plan.</t>
    </r>
  </si>
  <si>
    <r>
      <rPr>
        <b/>
        <sz val="11"/>
        <rFont val="Calibri"/>
        <family val="2"/>
        <scheme val="minor"/>
      </rPr>
      <t>Auto No. 0121 del 27/08/2014.  Investigación CD 000263</t>
    </r>
    <r>
      <rPr>
        <sz val="11"/>
        <rFont val="Calibri"/>
        <family val="2"/>
        <scheme val="minor"/>
      </rPr>
      <t>.- 
Se envía el expediente al superior jerárquico para que se surta el grado de consulta, conforme al art. 18 de la Ley 610 de 2000.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</si>
  <si>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0121 del 27-ago-2014</t>
  </si>
  <si>
    <t>Se ordena el archivo del expediente, en razón a "...Entonces,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t>
  </si>
  <si>
    <t xml:space="preserve">Estudio II
INF 1 MM&amp;D Rad. RADICADO NO. 2016-409-054480-2 pag. 22
INF.4
RADICADO NO. 2016-409-077657-2 Pag. 49
CONCEPTO JURÍDICO
Rad.
2017-409-012640-2
</t>
  </si>
  <si>
    <t xml:space="preserve">Inadecuada aplicación indexación de tarifas </t>
  </si>
  <si>
    <r>
      <rPr>
        <b/>
        <u/>
        <sz val="11"/>
        <rFont val="Calibri"/>
        <family val="2"/>
        <scheme val="minor"/>
      </rPr>
      <t>H183-274</t>
    </r>
    <r>
      <rPr>
        <sz val="11"/>
        <rFont val="Calibri"/>
        <family val="2"/>
        <scheme val="minor"/>
      </rPr>
      <t xml:space="preserve"> </t>
    </r>
    <r>
      <rPr>
        <b/>
        <sz val="11"/>
        <rFont val="Calibri"/>
        <family val="2"/>
        <scheme val="minor"/>
      </rPr>
      <t>Cronograma de Obra</t>
    </r>
    <r>
      <rPr>
        <sz val="11"/>
        <rFont val="Calibri"/>
        <family val="2"/>
        <scheme val="minor"/>
      </rPr>
      <t xml:space="preserve">: Se está reconociendo un beneficio adicional en $7.347 millones de 2002, debido al </t>
    </r>
    <r>
      <rPr>
        <u/>
        <sz val="11"/>
        <rFont val="Calibri"/>
        <family val="2"/>
        <scheme val="minor"/>
      </rPr>
      <t xml:space="preserve">desplazamiento del cronograma </t>
    </r>
    <r>
      <rPr>
        <sz val="11"/>
        <rFont val="Calibri"/>
        <family val="2"/>
        <scheme val="minor"/>
      </rPr>
      <t xml:space="preserve">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
</t>
    </r>
    <r>
      <rPr>
        <b/>
        <u/>
        <sz val="11"/>
        <rFont val="Calibri"/>
        <family val="2"/>
        <scheme val="minor"/>
      </rPr>
      <t xml:space="preserve">H336-1 </t>
    </r>
    <r>
      <rPr>
        <b/>
        <sz val="11"/>
        <rFont val="Calibri"/>
        <family val="2"/>
        <scheme val="minor"/>
      </rPr>
      <t xml:space="preserve">Cronograma de Ejecución. </t>
    </r>
    <r>
      <rPr>
        <sz val="11"/>
        <rFont val="Calibri"/>
        <family val="2"/>
        <scheme val="minor"/>
      </rPr>
      <t xml:space="preserve">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t>
    </r>
    <r>
      <rPr>
        <b/>
        <u/>
        <sz val="11"/>
        <rFont val="Calibri"/>
        <family val="2"/>
        <scheme val="minor"/>
      </rPr>
      <t>H185-276</t>
    </r>
    <r>
      <rPr>
        <sz val="11"/>
        <rFont val="Calibri"/>
        <family val="2"/>
        <scheme val="minor"/>
      </rPr>
      <t xml:space="preserve">  De acuerdo con el </t>
    </r>
    <r>
      <rPr>
        <b/>
        <u/>
        <sz val="11"/>
        <rFont val="Calibri"/>
        <family val="2"/>
        <scheme val="minor"/>
      </rPr>
      <t xml:space="preserve">cronograma contractual </t>
    </r>
    <r>
      <rPr>
        <sz val="11"/>
        <rFont val="Calibri"/>
        <family val="2"/>
        <scheme val="minor"/>
      </rPr>
      <t>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t>
    </r>
  </si>
  <si>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t>
  </si>
  <si>
    <t xml:space="preserve">En las futuras Concesiones de acuerdo a los parámetros estándarizados en el modelo Estándar 4G no se presenten fenómenos similares al desplazamiento del cronograma de Inversión. </t>
  </si>
  <si>
    <t xml:space="preserve">1). Laudo Arbitral  Tribunal
2.)Informe Defensa Judicial analizando los efectos del laudo en el hallazgo
3.) Modelo Contrato Estándar 4G
4) Manual de Interventoría y Supervisión
5) Manual de contratación 
6) Resolución de Liquidación del Contrato de Concesión
7.) Informe de Cierre (informe financiero analizando lo establecido en el Laudo Arbitral)
</t>
  </si>
  <si>
    <t>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t>
  </si>
  <si>
    <r>
      <t xml:space="preserve">08/07/2016.Le falta la Unidad de Medida No. 1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Recomendación MM&amp;D:</t>
    </r>
    <r>
      <rPr>
        <sz val="11"/>
        <rFont val="Calibri"/>
        <family val="2"/>
        <scheme val="minor"/>
      </rPr>
      <t xml:space="preserve"> Tener en cuenta el laudo arbitral; incluir medidas de fortalecimiento de control sobre la ejecución de los proyectos; acreditar elementos como la imputabilidad del desplazamiento, los riesgos asumidos por las partes, entre otros.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1
21/12/2016 Con memorando No. 2016-500-016353-3 del 19/12/2016 Solicitaron ajustes al plan de mejoramiento, prórroga del PM. Se dio respuesta a la solicitud con memorando No. 2016-102-016761-3 del 23/12/2016</t>
    </r>
  </si>
  <si>
    <t>18/01/2017 Se realizó verificación física en el FTP de las unidades de medida. Se actualiza el avance. Pendiente UM2, UM6 y UM7 (JDT)
28/02/2017. Se realizó verificación física en el FTP de las unidades de medida. No hay avance. Pendiente UM 2,6,7 (SPC)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22/06/2017 (JDTB) Se realizó verificación física en el FTP de las unidades de medida. Mediante memorando 2017-500-008710-3 notifican la entrega del informe de cierre. Se actualiza el avance. Se certifica el cumplimiento del 100% del Plan.</t>
  </si>
  <si>
    <t>Estudio II
INF 1 MM&amp;D Rad. RADICADO NO. 2016-409-054480-2 pag. 24 y 28
INF.4
RADICADO NO. 2016-409-077657-2 Pag. 54</t>
  </si>
  <si>
    <t>Ingreso Mínimo Garantizado</t>
  </si>
  <si>
    <r>
      <rPr>
        <b/>
        <u/>
        <sz val="11"/>
        <rFont val="Calibri"/>
        <family val="2"/>
        <scheme val="minor"/>
      </rPr>
      <t xml:space="preserve">H170-252 </t>
    </r>
    <r>
      <rPr>
        <sz val="11"/>
        <rFont val="Calibri"/>
        <family val="2"/>
        <scheme val="minor"/>
      </rPr>
      <t>Espacio Público Se evidencia atraso en la ejecución de las obras en el Trayecto Bosa PR 123 +690 – Soacha PR118+290 Ruta 40, lo cual denota debilidades en el seguimiento y control, situación que viene afectando a la comunidad en la seguridad y movilidad de los peatones</t>
    </r>
    <r>
      <rPr>
        <u/>
        <sz val="11"/>
        <rFont val="Calibri"/>
        <family val="2"/>
        <scheme val="minor"/>
      </rPr>
      <t xml:space="preserve"> por la inadecuada señalización </t>
    </r>
    <r>
      <rPr>
        <sz val="11"/>
        <rFont val="Calibri"/>
        <family val="2"/>
        <scheme val="minor"/>
      </rPr>
      <t xml:space="preserve"> de las obras en el espacio público.     </t>
    </r>
    <r>
      <rPr>
        <b/>
        <u/>
        <sz val="11"/>
        <rFont val="Calibri"/>
        <family val="2"/>
        <scheme val="minor"/>
      </rPr>
      <t>H184-275</t>
    </r>
    <r>
      <rPr>
        <b/>
        <sz val="11"/>
        <rFont val="Calibri"/>
        <family val="2"/>
        <scheme val="minor"/>
      </rPr>
      <t xml:space="preserve"> Señalización </t>
    </r>
    <r>
      <rPr>
        <sz val="11"/>
        <rFont val="Calibri"/>
        <family val="2"/>
        <scheme val="minor"/>
      </rPr>
      <t>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t>
    </r>
  </si>
  <si>
    <t>La CGR describe la causa así: ''Incumplimiento del Apéndice 3 del Contrato de Concesión y debilidades en el control y seguimiento del contrato.''</t>
  </si>
  <si>
    <t>La CGR describe el efecto así: ''Afecta la seguridad de la vía y puede ocasionar accidentes.''</t>
  </si>
  <si>
    <t xml:space="preserve">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t>
  </si>
  <si>
    <t xml:space="preserve">
1. Otrosí No. 18 y 21
2.Laudos Tribunal uno y dos
3. Informe Defensa Judicial analizando los efectos del laudo en el hallazgo.
4. Informe de interventoría
5. Actas de Entrega al INVIAS (Reversión)
6. Acta de entrega obras al Municipio de Soacha
7. Manual de interventoría y supervisión 
8. Resolución de liquidación del contrato de conceción
9. Informe de cierre</t>
  </si>
  <si>
    <r>
      <t xml:space="preserve">08/07/2016. Falta actualizar la Unidad de Medida No. 2, 3 y 5 .
19/09/2016. Defensa Judicial hará la revisión del Laudo con el fin de determinar su efecto y alcance respecto de la causa del hallazgo. Enviarán la reformulación y se les solicita incluir el informe de Cierre.
29/09/2016 Con memorando 2016-102-012081-3 la OCI remite para consideración de la VEj, la propuesta de ajuste de unidades de medida, con el fin de procurar la respectiva declaratoria de efectividad por parte de la CGR.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
</t>
    </r>
    <r>
      <rPr>
        <b/>
        <sz val="11"/>
        <rFont val="Calibri"/>
        <family val="2"/>
        <scheme val="minor"/>
      </rPr>
      <t>Recomendaciones MM&amp;D:</t>
    </r>
    <r>
      <rPr>
        <sz val="11"/>
        <rFont val="Calibri"/>
        <family val="2"/>
        <scheme val="minor"/>
      </rPr>
      <t xml:space="preserve"> Incluir informe  que evidencie  la solución del hallazgo mediante decisión del juez natural; incluir UM de informe defensa judicial, Informe de cierre y acta de liquidación del contrato.
16/12/2016 Pendiente la UM No. 3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</si>
  <si>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UM8 y UM9 (JDT)
28/02/2017. Se realizó verificación física en el FTP de las unidades de medida. No hay avance. Pendiente UM 3,4,6,8,9 (SPC)
31/03/2017 se concluye de la reunión: Que se cumple con la fecha indicada en el PM. Pendiente UM No 3, 4, 6, 8 y 9.
26/04/2017. Mediante correo la dependencia informa la incorporación de soportes en el FTP. Se realizó verificación física en el FTP de las unidades de medida. Se cargan los soportes para las UM 3,6 y 8. Se actualiza el avance al 78%. Pendiente UM 4 y 9 (SPC)
22/06/2017 (JDTB) Se realizó verificación física en el FTP de las unidades de medida. Mediante memorando 2017-500-008712-3 notifican la entrega del informe de cierre. Se actualiza el avance. Se certifica el cumplimiento del 100% del Plan.</t>
  </si>
  <si>
    <t>INF 5 MM&amp;D Rad. No. 2016-409-089295-2 Pag. 17</t>
  </si>
  <si>
    <t xml:space="preserve">CR_Área Metropolitana de Cúcuta y Norte de Santander
</t>
  </si>
  <si>
    <t>La CGR describe la causa así: ''Deficiente gestión de supervisión por parte del INCO e Interventoría durante el inicio de la ejecución del Contrato de Concesión.''</t>
  </si>
  <si>
    <t>Elaborar los manuales de procesos y procedimientos de la defensa judicial de la Entidad.</t>
  </si>
  <si>
    <t>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t>
  </si>
  <si>
    <t>La CGR describe la causa así: ''Esta situación deja en evidencia, la debilidad de la Entidad en los controles a la gestión de los apoderados y la inobservancia de la Ley General de Archivo (Ley 594 de 2000).''</t>
  </si>
  <si>
    <t>La CGR describe el efecto así: ''Lo anterior podría estar poniendo en riesgo los intereses de la Entidad, por cuanto la información ordenada y actualizada es vital para el éxito del litigio.''</t>
  </si>
  <si>
    <t>Diseñar e implementar una hoja de control de las principales piezas procesales que deben obrar en cada una de las carpetas de los procesos.</t>
  </si>
  <si>
    <t>Mejorar el control documental de los procesos judiciales.</t>
  </si>
  <si>
    <t>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
2. Conforme a los lineamientos establecidos por la Agencia Nacional de Defensa Jurídica del Estado en el marco de la implementación del Modelo Óptimo de Gestión, evaluar la Tabla de Retención Documental  para la gestión de la defensa judicial .
3. Actualizar la Hoja de control docuemental y continuar su uso en los expedientes judiciales y extrajudiciales
4. Informe de cierre</t>
  </si>
  <si>
    <t>1. Actualización de procedimientos
2. Evaluación de la Tabla de Retención Documental -TRD para la gestión de defensa Judicial
3. Actualización hoja de control documental
4. Informe de cierre</t>
  </si>
  <si>
    <r>
      <t xml:space="preserve">8/07/16. La documentación fue enviada al Dr. Medellín para analisis.
25/08/2016 Se sugiere una UM adicional "Informe sobre la situación actual de la causa del hallazgo y como opera el Sistema Documental ORFEO.
</t>
    </r>
    <r>
      <rPr>
        <b/>
        <sz val="11"/>
        <rFont val="Calibri"/>
        <family val="2"/>
        <scheme val="minor"/>
      </rPr>
      <t>Recomendaciones MM&amp;D:</t>
    </r>
    <r>
      <rPr>
        <sz val="11"/>
        <rFont val="Calibri"/>
        <family val="2"/>
        <scheme val="minor"/>
      </rPr>
      <t xml:space="preserve"> Ninguna. (Buscar la revisión de la CGR.)</t>
    </r>
  </si>
  <si>
    <t>18/01/2017 Se realizó verificación física en el FTP de las unidades de medida. No hay avance. Pendiente UM1, UM2 y UM4 (JDT)
27/02/2017 BLRC de la reunión de Asesoría y seguimiento se concluye: Ya existe el procedimiento de GEJU-P-004 "Prevención de daño antijurídico" el cual esta en el Sistema de Gestión, está en trámite de validación e incorporación al SGC de "Acciones de tutela", "Conciliación extra judicial", "Arbitraje y procesos judiciales en contra". Se encuentra en trámite de elaboración : "Pago de condenas", "Repetición", "Procesos Judiciales la entidad como demandante".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"Actualización de la Hoja de Control Documental". Van a solicitar ampliación del término de cumplimiento, por el envío a ANDJE.
28/02/2017. Se realizó verificación física en el FTP de las unidades de medida. No hay avance. Pendiente UM 1,2,3 y4 (SPC)
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
28/04/2017. Se realizó verificación física en el FTP de las unidades de medida. Se cargó soportes de UM 1, 2 y 3. Se actualiza el avance. Pendiente UM 4 (SPC)</t>
  </si>
  <si>
    <t>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
11/09/2017 BLRC se concreta de la reunión: Que cumplen con la fecha final de la meta.
29/09/2017 BLRC se verificó en el FTP la incorporación de la UM No. 1, queda pendiente el informe de cierre. Avance del 75%.
29/09/2017 BLRC se verificó en el FTP la incorporación del informe de cierre cumpliendo en un 100% con el plan de mejoramiento propuesto.</t>
  </si>
  <si>
    <t>Estudio I
INF. 3 MM&amp;D Rad. No. 2016-409-061729-2 Pag. 23</t>
  </si>
  <si>
    <t>No</t>
  </si>
  <si>
    <r>
      <rPr>
        <b/>
        <u/>
        <sz val="11"/>
        <rFont val="Calibri"/>
        <family val="2"/>
        <scheme val="minor"/>
      </rPr>
      <t>H242-35</t>
    </r>
    <r>
      <rPr>
        <b/>
        <sz val="11"/>
        <rFont val="Calibri"/>
        <family val="2"/>
        <scheme val="minor"/>
      </rPr>
      <t xml:space="preserve"> </t>
    </r>
    <r>
      <rPr>
        <sz val="11"/>
        <rFont val="Calibri"/>
        <family val="2"/>
        <scheme val="minor"/>
      </rPr>
      <t>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
El área de servicio de Chocontá en el Trayecto 6, esta sellado por la Alcaldía por falta de licencia de construcción, por lo tanto no se presta el servicio.</t>
    </r>
  </si>
  <si>
    <t>La CGR describe la causa así: '' Falta de supervisión por parte del INCO a los contratos de concesión y de Interventoría''</t>
  </si>
  <si>
    <t>La CGR describe el efecto así: ''Incumplimiento de los contratos de concesión e Interventoría y proyecto de concesión con servicios deficientes comparados con los pactados contractualmente. ''</t>
  </si>
  <si>
    <t xml:space="preserve">
Verificación del cumplimiento de las obligaciónes del concesionario en los aspectos mencionados en el hallazgo, y de ser el caso, imponer las sanciones previstas de acuerdo con el Contrato de Concesión.</t>
  </si>
  <si>
    <t>Asegurar el cumplimiento del contrato por parte del concesionario.</t>
  </si>
  <si>
    <t>1. Informe de Interventoría que señale la completitud de las adecuaciones
2. Informe del concesionario
3. Manual de Interventoría y Supervisión.
4. Informe de Cierre (incluir oficios de solicitud al Concesionario)</t>
  </si>
  <si>
    <r>
      <t xml:space="preserve">20/09/2016. Se cumplió  con la entrada en funcionamiento de las áreas de servicio del tramo de Tocamcipá. Esta pendiente el tema de Chocontá (tramo 6). Ya definieron el PMI y lo enviarán en la matríz.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2 y UM4
</t>
    </r>
    <r>
      <rPr>
        <b/>
        <sz val="11"/>
        <rFont val="Calibri"/>
        <family val="2"/>
        <scheme val="minor"/>
      </rPr>
      <t>Recomendaciones MM&amp;D:</t>
    </r>
    <r>
      <rPr>
        <sz val="11"/>
        <rFont val="Calibri"/>
        <family val="2"/>
        <scheme val="minor"/>
      </rPr>
      <t xml:space="preserve"> El informe financiero no le aporta nada al hallazgo pero si se mantiene debe ser actualizado; Incluir informe semestral de puesta en funcionamiento de las áreas de servicio.</t>
    </r>
  </si>
  <si>
    <t>18/01/2017 Se realizó verificación física en el FTP de las unidades de medida. No hay avance. Pendiente UM2 y UM4 (JDT)
28/02/2017. Se realizó verificación física en el FTP de las unidades de medida. No hay avance. Pendiente UM 2,4 (SPC)
3/4/2017 Van a solicitar la inclusión de una unidad de medida "tribunal de arbitramento"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
28/04/2017. Se realizó verificación física en el FTP de las unidades de medida. No hay avance. Pendiente UM 2,4 (SPC)
22/06/2017 Se realizó verificación física en el FTP de las unidades de medida. Mediante memorando 2017-500-008662-3 notifican la entrega del informe de cierre. Se actualiza el avance. Se certifica el cumplimiento del 100% del Plan.</t>
  </si>
  <si>
    <t>INF 5 MM&amp;D Rad. No. 2016-409-089295-2 Pag. 53</t>
  </si>
  <si>
    <t>Retraso en la ejecución de las obras previstas en 6 de los 14 trayectos, que a la fecha deben tener un avance aproximado del 94%, lo que puede influir en la prestación del servicio previsto, en contra de los intereses del Estado. Evidenciando.</t>
  </si>
  <si>
    <t>La CGR describe la causa así: ''Demora en el cumplimiento de los términos contractuales.''</t>
  </si>
  <si>
    <t>La CGR describe el efecto así: ''Incumplimiento de los términos contractuales y deficiencias en la prestación del servicio.''</t>
  </si>
  <si>
    <t xml:space="preserve">Lograr con la supervisión que realiza la Agencia  el 100% del avance de obra del proyecto de concesión. </t>
  </si>
  <si>
    <t>Incentivar al concesionario a cumplir con los objetivos de cronograma establecidos en el contrato.</t>
  </si>
  <si>
    <t>1. Actualización Informe Interventoría
2. Manual de Interventoría y Supervisión
3. Contrato Estándar 4G
4. Informe de Cierre ( Actualización)</t>
  </si>
  <si>
    <r>
      <t xml:space="preserve">20/09/2016. se analizó las UM propuestas para el replanteo del hallazgo, se creo una nueva con las actas de obra de entrega parcial de trayectos y el informe de Cierre. Enviarán en la matríz con el PMI replanteo. El cierra serça eñ 30 de junio de 2017.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UM4
</t>
    </r>
    <r>
      <rPr>
        <b/>
        <sz val="11"/>
        <rFont val="Calibri"/>
        <family val="2"/>
        <scheme val="minor"/>
      </rPr>
      <t>Recomendaciones MM&amp;D:</t>
    </r>
    <r>
      <rPr>
        <sz val="11"/>
        <rFont val="Calibri"/>
        <family val="2"/>
        <scheme val="minor"/>
      </rPr>
      <t xml:space="preserve"> Reformular la ación de mejoramiento y el objetivo; Actualizar la s UM de Informe técnico e informe de interventoría.</t>
    </r>
  </si>
  <si>
    <t>18/01/2017 Se realizó verificación física en el FTP de las unidades de medida. No hay avance. Pendiente UM4 (JDT)
28/02/2017. Se realizó verificación física en el FTP de las unidades de medida. No hay avance. Pendiente UM 4 (SPC)
02/03/2017 BLRC revisar en el seguimiento de asesoría y seguimiento la recomendación que realizó la firma MM&amp;DAbogados. A la fecha no la han acogido.
3/4/2017 Pendiente solicitar e incorporar un informe actualizado de la interventoría. Con base en lo anterior se elaborará el informe de cierre. Se cumplirá con la fecha establecida.
28/04/2017. Se realizó verificación física en el FTP de las unidades de medida. No hay avance. Pendiente UM 4 (SPC)
30/05/2017 BLRC con memorando No. 2017-500-007578-3 del 24/05/2017 entregaron el informe de cierre, cumpliendo con el 100% del plan de mejoramiento.</t>
  </si>
  <si>
    <t>INF 5 MM&amp;D Rad. No. 2016-409-089295-2 Pag. 55</t>
  </si>
  <si>
    <t>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t>
  </si>
  <si>
    <t>La CGR describe el efecto así: ''Baja calidad en cuanto al servicio prestado por el concesionario en la operación. ''</t>
  </si>
  <si>
    <t>1. informe que de cuenta de las obligaciones contractuales del proyecto y cronograma de obras en el que se intervendrá las estaciones de peaje copey y tucurinca.</t>
  </si>
  <si>
    <t>Reflejar el motivo por el cual contractualmente no pueden entrar en operación así como dar información respecto de
2. informar el cronograma a través del cual se realizará la depreciación respectiva.</t>
  </si>
  <si>
    <t xml:space="preserve">UNIDADES DE MEDIDA CORRECTIVA
1. Certificación del concesionario de la funcionalidad de las básculas versus los compromisos contractuales
2. Concepto de interventoría respecto de la funcionalidad de las básculas
INFORME DE CIERRE
3. Informe de cierre
</t>
  </si>
  <si>
    <t>CR_Santa Marta-Riohacha-Paraguachón,CR_Ruta del Sol - Sector 3</t>
  </si>
  <si>
    <t xml:space="preserve">10-jun-2016: con memorando 2016-300-006111-3 del 16-may-2016, se solicitó traslado del hallazgo a la VEJ. Esta solicitud fue aprobada por la OCI.
El 14 de junio de 2016 la OCI se solicitó reunión de seguimiento a la VEJ, Lina Patiño informará hora y lugar par aadelantar la reunión el 15 de junio de 2016 con responsables del PMI apra este hallazgo.
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
</t>
  </si>
  <si>
    <r>
      <t xml:space="preserve">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01/09/2016 Siguen faltando las UM No. 1. Informe de interventoria Funcional, técnico y contable del concesionario Ruta del Sol 3.
2. Informe de funcionalidad de las Básculas en la Concesión Santa Marta Paraguachón.
15/09/2016 Siguen faltando las UM 1 y 2
Reunión de asesoria de la OIC a la VGC  del 15/09/2016. Telefonicamente informó la Supervisora del contrato, EGMA DOROTTI FRANCO que cumplen conUM 1y2 con el respectivo informe a la OIC antes del 20 de sept. de 2016.
26/09/2016 Incorporaron las UM 1 y 2, cumpliendo en un 100% el PMI.
19/10/2016 Con memorando No. 2016-500-012188-3 enviaron el informe correspondiente a la UM 2. </t>
    </r>
    <r>
      <rPr>
        <b/>
        <sz val="11"/>
        <rFont val="Calibri"/>
        <family val="2"/>
        <scheme val="minor"/>
      </rPr>
      <t>"</t>
    </r>
    <r>
      <rPr>
        <sz val="11"/>
        <rFont val="Calibri"/>
        <family val="2"/>
        <scheme val="minor"/>
      </rPr>
      <t>Informe de funcionalidad de las Básculas en la Concesión Santa Marta Paraguachón".
26/10/2016 Se le solicita tramitar ante la VAF la baja de las 4 basculas, ajustar el PMI con esta UM y ampliar el termino. Respuesta dada con Memorando No.2016-102-013558-3 del 31/10/2016.
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
30/03/2017 mediante memeorando 2017-102-005070-3 la OCI resuleve tener en cuenta este plan de mejoramiento en el PMI (como plan alterno - Plan B) y en espera de la declaratoria de la CGR - auditoría 2016, para en tal caso dejarlo en firme.(JDT)</t>
    </r>
  </si>
  <si>
    <t>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
a) En la entrada y salida a las poblaciones de la Zona Bananera, Río Frío, Sevilla, Aracataca y Fundación, así como en Riohacha, Maicao y Paraguachón, existen botaderos discriminados de basura a lado y lado de la vía.
b) En el sector Cuestecita-La Florida-Riohacha, el tendido de la sub-base granular presenta deficiente mitigación ambiental por la gran cantidad de material Particulado en suspensión, que se origina al paso de los vehículos, debido a la falta de mantenimiento y riego del sector.
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d) En las vías de acceso a la Planta de materiales y asfalto Zona Porciosa, se observan irregularidades en su nivelación y las áreas internas presentan inadecuada señalización.</t>
  </si>
  <si>
    <t>La CGR describe la causa así: ''Deficiente gestión de la Interventoría y supervisión del INCO.''</t>
  </si>
  <si>
    <t>La CGR describe el efecto así: ''Deterioro ambiental e inseguridad industrial.''</t>
  </si>
  <si>
    <t xml:space="preserve">(NOTA: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
Establecer lineamientos asociados al monitoreo y control de los proyectos de concesión.
Seguimiento a la disposición de basuras en el derecho de vía. </t>
  </si>
  <si>
    <t>Mejorar el cumplimiento de las obligaciones contractuales del concesionario.
Subsanar lo mencionado en el literal a) del hallazgo.</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</si>
  <si>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Realizar mesas de trabajo con los entes territoriales para evaluar los avances en la reducción de la disposición de basuras en el derecho de vía.
8. Continuar con las denuncias de disposición de basuras a los entes competentes informando igualmente a la Procuraduría, Contraloría y Corporaciones Autónomas Regionales.
INFORME DE CIERRE
9. Informe de cierre
10 Alcance informe de cierre incorporando las nuevas gestiones realizadas con los entes territoriales y competentes</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</si>
  <si>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Seguimiento y mesas de trabajo con entes territoriales.
8. Denuncias a entes competentes
INFORME DE CIERRE
9. Informe de cierre
10. Alcance informe de cierre</t>
  </si>
  <si>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23/11/2016 Están pendientes dos UM, la 6 y 7. Se cumple con la fecha de la meta final. Se fija como fecha máxíma de incorporación el 16 de diciembre de 2016.
26/12/2016 Mediante correo del 23/12/2016 se informó la incorporación de las unidades de medida faltantes y se certifica el cumplimiento al 100% del plan (14-26) Oficializado mediante radicado NO. 2016-300-016718-3 del 23/12/2016
</t>
  </si>
  <si>
    <t>CR_Santa Marta-Riohacha-Paraguachón</t>
  </si>
  <si>
    <t>Disciplinario</t>
  </si>
  <si>
    <r>
      <rPr>
        <b/>
        <sz val="11"/>
        <rFont val="Calibri"/>
        <family val="2"/>
        <scheme val="minor"/>
      </rPr>
      <t>Hallazgo 4-6 Administrativo con presunta incidencia disciplinaria</t>
    </r>
    <r>
      <rPr>
        <sz val="11"/>
        <rFont val="Calibri"/>
        <family val="2"/>
        <scheme val="minor"/>
      </rPr>
      <t xml:space="preserve">
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H178 D Importación cambiavías. Respecto a la importación de los 26  juegos de cambiavías, según el INCO el pasado 23 de marzo de 2008 llegaron sólo 7 (siete) juegos procedentes del Brasil y se encuentran depositados en la estación de Yumbo.
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H281-74 Se evidenció poco avance en la ejecución de las obras de las Variantes de Caimalito (solamente se han adelantado actividades de descapote, cortes alistamiento para riego de balasto) y de Chinchiná (solamente construcción  del puente sobre el Río Chinchiná).
</t>
    </r>
    <r>
      <rPr>
        <b/>
        <sz val="11"/>
        <rFont val="Calibri"/>
        <family val="2"/>
        <scheme val="minor"/>
      </rPr>
      <t>Hallazgo 276-69 Administrativo</t>
    </r>
    <r>
      <rPr>
        <sz val="11"/>
        <rFont val="Calibri"/>
        <family val="2"/>
        <scheme val="minor"/>
      </rPr>
      <t xml:space="preserve">
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t>
    </r>
  </si>
  <si>
    <t>La CGR describe la causa así: ''Incumplimiento del las cláusulas contractuales y falta de formalidades.''</t>
  </si>
  <si>
    <t>La CGR describe el efecto así: ''Podría generar un vicio de nulidad por la ausencia de la formalidad exigida.''</t>
  </si>
  <si>
    <t>1. Legalización de los reembolsos para el transporte de material
2. Terminar el plan de obras de rehabilitación del corredor férreo. 
3. Cumplimiento de los procesos administrativos y jurídicos para la modificación de los contratos de concesión</t>
  </si>
  <si>
    <t>Asegurar el cumplimiento del concesionario de cada una de las obligaciónes adquiridas en la entrega de recursos para el desarrollo del contrato. 
Determinar el procedimiento utilizado para ampliar el plazo para la ejecución del plan de Obras de Rehabilitación.</t>
  </si>
  <si>
    <t>UNIDAD DE MEDIDA CORRECTIVA
1. Documento sancionatorio
2. Acuerdo conciliatorio
UNIDADES DE MEDIDA PREVENTIVA
3. Manual de Supervisión e Interventoría
4. Resolución 1578 de nov de 2014 
5. Manual de Contratación
6. Res. Que crea y regula el Comité de Contratación
7. Res. 959 de 2013 - Bitácora del Proyecto
8. Procedimiento para las modificaciones contractuales
INFORME DE CIERRE
9. Informe de cierre</t>
  </si>
  <si>
    <t>Hallazgo 4-6 8-jun-2016: No es posible, en tanto que esa empresa tras la termiancion del contrato, NO, puede ejectuar las obras.
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
Una vez el Tribunal de Arbitramento realice la Liquidación del Contrato, aportar el fallo final del tribunal y los estados de fiducia al momento de la liquidación.</t>
  </si>
  <si>
    <t>Hallazgo 4-6 
08-07-2016. En la unidad de medida 4 falta adjuntar al FTP el laudo  del Tribunal de Arbitramento y falta la Unidad de Medida 5. 22/07/16 memorando 2016-300-009110-3 VGC solicitó modificación de la acción de mejormamiento 2. No modifico UM ni termino.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"Resolución 1568 de noviembre de 2014", con la cual se sancionó el incumplimiento parcial de la empresa Tren de Occidente; y la UM 8 "Informe de cierre". Oficializado mediante memorando 2016-300-013748-3 del 2/11/2016.
24/11/2016 Se realizó verificación física en el FTP de las unidades de medida. Se actualiza el avance. Pendiente UM 7 y UM8
Recomendaciones MM&amp;D:Incluir UM que explique al liquidar el contrato se incluyen los reembolsos no legalizados; UM con nuevo modelo de contratos férreos, y revisar fecha de cumplimiento de las metas.
Hallazgo 276-69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29/10/2016 Están pendientes las siguientes UM (6) Actualización informe jurídico y (7) informe de cierre. 
17/11/2016 entregarán las dos  unidades de medida pendientes, 6 y 7 a más tardar el  28/11/2016. Cumplirán con la fecha indicada.
30/11/2016 mediante correo de fecha 30 de nov la gerencia solicita la eliminación de la unidad de medida 6 "actualización concepto jurídico" justificado por el concepto juridico de la unidad de medida 1 que fue emitido como acción correctiva.
Se verificó incorporacion de la UM 6 informe de cierre; se acredita cumplimiento del 100%; confirmado mediante comunicado 2016-307-015191-3 del 30 de nov de 2016.</t>
  </si>
  <si>
    <t>Hallazgo 4-6
18/01/2017 Se realizó verificación física en el FTP de las unidades de medida. Se actualiza el avance. Pendiente UM8 (JDT)
28/02/2017. Se realizó verificación física en el FTP de las unidades de medida. No hay avance. Pendiente UM 8 (SPC)
02/03/2017 BLRC revisar en el seguimiento de asesoría y seguimiento la recomendación que realizó la firma MM&amp;DAbogados. A la fecha no la han acogido.
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
28/04/2017. Se realizó verificación física en el FTP de las unidades de medida. No hay avance. Pendiente UM 8 (SPC)
08/05/2017 BLRC Para esta reunión y de acuerdo con el compromiso asumido se socializó el informe de "análisis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
27/06/2017 (JDTB) Se realizó verificación física en el FTP de estas unidades de medida. Se actualiza el avance. Se certifica el cumplimiento del 100% del plan.
30/06/2017 BLRC con memorando No. 2017-307-009251-3 del 30/06/2017 entregaron la UM No. 8</t>
  </si>
  <si>
    <t>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t>
  </si>
  <si>
    <t>Consolidador</t>
  </si>
  <si>
    <t>4-6</t>
  </si>
  <si>
    <t>Se unifican los objetivos
Se modifica el plan en virtud de los dos proyectos
Se adopta la fecha de vencimiento 30/06/2018
Se combinan los seguimientos
Se adopta la incidencia más alta, en este caso disciplinaria
Se adopta el concepto del Dr. Medellín para el hallazgo 4-6
Se adopta la información del proceso del 4-6</t>
  </si>
  <si>
    <t>Mejorar el monitoreo y control de los proyectos de concesión.</t>
  </si>
  <si>
    <t>obligaciónes Contractuales y Solicitudes de la Comunidad – Concesión AMC.
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t>
  </si>
  <si>
    <t>La CGR describe la causa así: ''Deficiencias en el seguimiento y control de proyecto.''</t>
  </si>
  <si>
    <t>La CGR describe el efecto así: ''Atrasos, modificaciones contractuales, efectos económicos en el proyecto.''</t>
  </si>
  <si>
    <t>Adelantar las acciones  requeridas para recibir apoyo interinstitucional en el proceso de adquisición de los predios</t>
  </si>
  <si>
    <t xml:space="preserve">Lograr la disponibilidad de los predios faltantes </t>
  </si>
  <si>
    <t>1. Informe Concesionario e Interventoría
2. Informe Integral de Supervisión gestiónes
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
4. Ley de Infraestructura
5. Contrato estándar 4G
6. Informe de cierre</t>
  </si>
  <si>
    <t>1. Informe Concesionario e Interventoría
2. Informe Integral de Supervisión gestiónes
3. Tres (3) oficios dirigidos al Tribunal Superior de Norte de Santander, al Juzgado 5 Civil del Circuito de Cúcuta y a la Alcaldía del Municipio de Cúcuta.Una (1) Acción de Tutela.
4. Ley de Infraestructura
5. Contrato estándar 4G
6. Informe de cierre</t>
  </si>
  <si>
    <t xml:space="preserve">08/07/2016. Le Falta la Unidad de Medida 3 y 4.
LMSC
Se sugiere unificar las UM 3 y 4 en un informe integral y actualizado que evidencie la trazabilidad de gestión jurídica y los resultados o avances de la misma, ya que el informe que reposa en el FTP es de septiembre de 2014.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"Informe de cierre". 
12/10/2016 Se sugiere hacer un informe de cierre explicando el aporte de cada UM a la causa del hallazgo, se incluye las UM preventivas.
31/10/2016 Mediante memorando 2016-604-013576-3 el G.I.T Predial solicitó unir la UM 3 y UM 4. Oficializado mediante memorando 2016-300-013748-3 del 2/11/2016. Se dio respuesta con memorando radicado bajo el No. 2016-102-014451-3. En la comunicación se describio el PMI definitivo.
</t>
  </si>
  <si>
    <t>18/01/2017 Se realizó verificación física en el FTP de las unidades de medida. No hay avance. Pendiente UM3 y UM 6 (JDT)
28/02/2017. Se realizó verificación física en el FTP de las unidades de medida. No hay avance. Pendiente UM 3,6 (SPC)
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
26/04/2017.  Se realizó verificación física en el FTP de las unidades de medida. No hay avance. Pendiente UM 3,6 (SPC)
23/06/2017 (JDTB) Se realizó verificación física en el FTP de las unidades de medida. Se actualiza el avance. Se certifica el cumplimiento del 100% del plan.</t>
  </si>
  <si>
    <t>Retrasos en obras por predios</t>
  </si>
  <si>
    <r>
      <t xml:space="preserve">Vicepresidencia Ejecutiva - </t>
    </r>
    <r>
      <rPr>
        <sz val="11"/>
        <rFont val="Calibri"/>
        <family val="2"/>
        <scheme val="minor"/>
      </rPr>
      <t>Vicepresidencia Jurídica - Vicepresidencia de Planeación, Riesgos y Entorno</t>
    </r>
  </si>
  <si>
    <r>
      <rPr>
        <b/>
        <sz val="11"/>
        <rFont val="Calibri"/>
        <family val="2"/>
        <scheme val="minor"/>
      </rPr>
      <t xml:space="preserve">H 25 VIG 07 - </t>
    </r>
    <r>
      <rPr>
        <sz val="11"/>
        <rFont val="Calibri"/>
        <family val="2"/>
        <scheme val="minor"/>
      </rPr>
      <t xml:space="preserve">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t>
    </r>
    <r>
      <rPr>
        <b/>
        <sz val="11"/>
        <rFont val="Calibri"/>
        <family val="2"/>
        <scheme val="minor"/>
      </rPr>
      <t>H 362- VIG 10 -</t>
    </r>
    <r>
      <rPr>
        <sz val="11"/>
        <rFont val="Calibri"/>
        <family val="2"/>
        <scheme val="minor"/>
      </rPr>
      <t xml:space="preserve">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
</t>
    </r>
    <r>
      <rPr>
        <b/>
        <sz val="11"/>
        <rFont val="Calibri"/>
        <family val="2"/>
        <scheme val="minor"/>
      </rPr>
      <t>H 363 VIG 10 -</t>
    </r>
    <r>
      <rPr>
        <sz val="11"/>
        <rFont val="Calibri"/>
        <family val="2"/>
        <scheme val="minor"/>
      </rPr>
      <t xml:space="preserve">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t>
    </r>
  </si>
  <si>
    <t>La CGR describe la causa así: ''1. Falta de gestión para la modificación de la planta de personal.
2. Ante lo cual la Entidad ha insistido en la insuficiencia de recurso humano y que su actual estructura no está acorde con las necesidades que le permitan dar cumplimiento a su misión
3. Alta rotación en la planta de personal de la Entidad''</t>
  </si>
  <si>
    <t>La CGR describe el efecto así: ''situación que ha generado un desgaste administrativo y deficiencias en la organización''</t>
  </si>
  <si>
    <t>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t>
  </si>
  <si>
    <t>Lograr la efectividad de la causa del hallazgo.</t>
  </si>
  <si>
    <t xml:space="preserve">Informe de cierre donde se detallan las acciones realizadas por la ANI desde el  2010 a la fecha, relacionado con el tema y se solicitará el cierre definitivo del hallazgo. </t>
  </si>
  <si>
    <t xml:space="preserve">
1.- Informe de cierre. </t>
  </si>
  <si>
    <t>18/01/2017 Se realizó verificación física en el FTP de las unidades de medida. No hay avance. Pendiente UM1 (JDT).
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
28/02/2017. Se realizó verificación física en el FTP de las unidades de medida. No hay avance. Pendiente UM 1 (SPC)
30/03/2017 Mediante memorando No. 2017-403-005124-3 la dependencia remite la unidad de medida faltante informe de cierre, dando cumplimiento al plan. Se verifica el soporte en el FTP y se certifica el cumplimiento del 100% del plan. (JDT)</t>
  </si>
  <si>
    <t>DISCIPLINARIA,  FISCAL Y PENAL</t>
  </si>
  <si>
    <t>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
Trayecto 1 Calle 13 Bosa – Soacha: Descascaramientos y baches en la calzada mixta sur.
Peaje Chusaca: Grietas, piel de cocodrilo y baches 
Trayecto 5 Alto de las Rosas – Silvania: Piel de cocodrilo, fisuras y grietas.
Trayecto 6 Silvania – Fusagasugá: El trayecto presenta varios sitios críticos que se manifiestan como hundimientos.
Trayecto 7 Fusagasugá – Chinauta:  grieta transversal, 
Trayecto 8 Chinauta  - Boquerón: Baches, descascaramientos
 Trayecto 9 Boquerón – Melgar: Ojos de pescado, descascaramientos 
Trayecto 11 El Paso – Intersección San Rafael: Descascaramientos</t>
  </si>
  <si>
    <t>La CGR describe la causa así: ''Debido a los incumplimientos de las obligaciónes contractuales''</t>
  </si>
  <si>
    <t>La CGR describe el efecto así: ''Que genera inseguridad en la operación de la vía por parte de los usuarios.''</t>
  </si>
  <si>
    <t xml:space="preserve">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</si>
  <si>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donde se detallan aspectos preventivos para evitar este tipo de hallazgos.
8. Resolución de liquidación Contrato de Concesión
9. Comunicación de la Entidad aprobando la disminución de remuneración del Concesionario, en razón a los incumplimientos contractuales.
10. Informe de Cierre</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</si>
  <si>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8). Resolución de liquidación Contrato de Concesión
9. Comunicación de la Entidad aprobando la disminución de remuneración del Concesionario, en razón a los incumplimientos contractuales.
10. Informe de Cierre</t>
  </si>
  <si>
    <t>En reunión del 29-dic-2015 se ajusta el plan de mejora, teniendo en cuenta que se prevé emisión inminente del laudo del tribunal 1 que incluye pretensiones sobre el índice de estado. 
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t>
  </si>
  <si>
    <r>
      <t xml:space="preserve">08/07/2016. Faltan las Unidades de Medidas 2 y 4.
19/09/2016. Adicionar en la UM 2 Informe tecnico y quitar interventoria. UM adicional Informe de cierre, UM adicional el informe de Defensa Judicial alcance del Indice de estado. 
29/09/2016 Con memorando 2016-102-012081-3 la OCI remite para consideración de la VEj, la propuesta de ajuste de unidades de medida, con el fin de procurar la respectiva declaratoria de efectividad por parte de la CGR.
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
</t>
    </r>
    <r>
      <rPr>
        <b/>
        <sz val="11"/>
        <rFont val="Calibri"/>
        <family val="2"/>
        <scheme val="minor"/>
      </rPr>
      <t>Recomendaciones MM&amp;D:</t>
    </r>
    <r>
      <rPr>
        <sz val="11"/>
        <rFont val="Calibri"/>
        <family val="2"/>
        <scheme val="minor"/>
      </rPr>
      <t xml:space="preserve"> Actualizar información relacionada con el hallazgo para evienciar avances para superarlo; Incluir UM de informe defensa judicial,  Informe técnico jurídico; Informe de cierre y acta de liquidación del contrato.
16/12/2016 Pendiente la UM No. 2 y 4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</si>
  <si>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UM4, UM7, UM8 y UM9 (JDT)
28/02/2017. Se realizó verificación física en el FTP de las unidades de medida. No hay avance. Pendiente UM 2,4,7,8,9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
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
04/05/2017 BLRC Mediante memorando No. 2017-500-006546-3 del 03/05/2017 solicitaron modificación del PM en el sentido de modificar la UM No. 7 que corresponde a "informe de Defensa Judicial" por "contrato estándar 4G", la cual justificaron debidamente.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
14/06/2017 JDTB Mediante correo, la dependencia informa la incorporación al FTP de la UM9. Se actualiza el avance al 90%. Pendiente UM10 "Informe de cierre".
23/06/2017 (JDTB) Mediante memorando 2017-500-008888-3 la dependencia remite la UM 10 "Informe de cierre". Se actualiza el avance. Se certifica el cumplimiento al 100% del plan.</t>
  </si>
  <si>
    <t>INF 5 MM&amp;D Rad. No. 2016-409-089295-2 Pag. 20</t>
  </si>
  <si>
    <t>(Consolida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
tales como:
- Trayecto1: falta de señalización horizontal en la Calzada Mixta Sur.
- Trayecto 3 Te San Miguel – Te el Salto Falta mantenimiento de la señalización horizontal (repinte) y de la señalización vertical (limpieza).
- Trayecto 5. Deficiente señalización temporal para el mantenimiento y retiro de derrumbes y falta señalización informativa que advierta de la entrada y salida de volquetas en el botadero ubicado en el PR102+300 escombrera del señor Miller. 
- Trayecto 6. Falta por sectores señalización horizontal entre el PR71 y el PR72
- No se encontraba en funcionamiento la estación de pesaje provisional de Chusaca
- Las grúas macho de 60 toneladas que actualmente operan en la Concesión BGG, de placas BRH 361, BYJ 460 y BRH 362, son modelo 2005
- El sistema de detección automática de incidentes, DAI, el panel de entrada al túnel y el sistema de control de gálibo, no están funcionando</t>
  </si>
  <si>
    <t>La CGR describe la causa así: ''Todo lo anterior debido a incumplimientos del concesionario y falta de mayores acciones de parte de la entidad''</t>
  </si>
  <si>
    <t>La CGR describe el efecto así: ''lo que genera deficiencias en la operación y prestación de servicios en la vía''</t>
  </si>
  <si>
    <t>Teniendo en cuenta que actualmente las controversias contractuales se dirimieron por el juez del contrato, la entidad adoptara la decisión judicial y  fortalecer  los lineamientos de monitoreo y control de los demás proyectos de concesión</t>
  </si>
  <si>
    <t>Adoptar la decisión de la justicia arbitral que resuelve el desplazamiento en el Cronograma de Inversiones y mejorar el monitoreo y control de los proyectos de concesión.</t>
  </si>
  <si>
    <t>1. Laudo tribunal 1 - Numeral 7: Índice de Estado (pg 466 y ss)
2. Comunicación de la Entidad aprobando la disminución de remuneración del Concesionario, en razón a los incumplimientos contractuales.
3.Manual de Interventoría y Supervisión
4.Manual de Contratación
5. Actas de entrega al INVIAS
6. Acta de entrega obras Municipio de Soacha
7. Resolución de liquidación del Contrato de Concesión
8. Contrato Estándar 4G
9. Informe de Cierre</t>
  </si>
  <si>
    <r>
      <t xml:space="preserve">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
</t>
    </r>
    <r>
      <rPr>
        <b/>
        <sz val="11"/>
        <rFont val="Calibri"/>
        <family val="2"/>
        <scheme val="minor"/>
      </rPr>
      <t>Recomendaciones MM&amp;D:</t>
    </r>
    <r>
      <rPr>
        <sz val="11"/>
        <rFont val="Calibri"/>
        <family val="2"/>
        <scheme val="minor"/>
      </rPr>
      <t xml:space="preserve">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
16/12/2016 Pendiente la UM No.5 y 6
21/12/2016 Con memorando No. 2016-500-016353-3 del 19/12/2016 Solicitaron ajustes al plan de mejoramiento, prórroga del PM y se acogieron a recomendación firma MM&amp;D. Se dio respuesta a la solicitud con memorando No. 2016-102-016761-3 del 23/12/2016 </t>
    </r>
  </si>
  <si>
    <t>18/01/2017 Se realizó verificación física en el FTP de las unidades de medida. No hay avance. Pendiente UM4, UM5 y UM7 (JDT)
28/02/2017. Se realizó verificación física en el FTP de las unidades de medida. No hay avance. Pendiente UM 4,5,7 (SPC)
31/03/2017 BLRC se concluye de la reunión. Solicitarán ajuste al plan de mejoramiento. Se hará ajuste al PM, quitando la UM de Defensa Jurídica, se adicionará la UM Contrato estándar 4 G. Siguen pendientes las UM Nos. 4, 5 y 7. Se cumple con la fecha indicada.
27/04/2017.  Mediante correo la dependencia informa la incorporación de soportes en el FTP. Se realizó verificación física en el FTP de las unidades de medida. Se cargan los soportes para la UM 5. Se actualiza el avance al 67%. Pendiente UM 4 y 7 (SPC)
04/05/2017 BLRC Mediante memorando No. 2017-500-006546-3 del 03/05/2017 solicitaron modificación del PM en el sentido de modificar la UM No. 4 que corresponde a "informe de Defensa Judicial" por "Actas de entrega a INVIAS" e incorporan una nueva unidad de medida preventiva   "Contrato Estándar", la cual justificaron debidamente. Se arregla la numeración. Quedaron 8 UM.  Respuesta memorando No. 2017-102-006874-3 del 10/05/2017.
13/06/2017 BLRC  Mediante correo electrónico del 13/06/2017 el Señor Gonzalo Cubides del proyecto Bosa-Granada-Girardot, solicitó adicionar una unidad de medida denominada "2. Comunicación de la Entidad aprobando la disminución de remuneración del Concesionario, en razón a los incumplimientos contractuales.", la cual quedó con la No. 2. El plan de mejoramiento lo componen 9 UM y un avance del 78%. Queda pendiente las UM Nos. 2 y 9
14/06/2017 JDTB Mediante correo, la dependencia informa la incorporación al FTP de la UM2. Se actualiza el avance al 89%. Pendiente UM9 "Informe de cierre".
23/06/2017 (JDTB) Mediante memorando 2017-500-008889-3 la dependencia remite la UM 9 "Informe de cierre". Se actualiza el avance. Se certifica el cumplimiento al 100% del plan.</t>
  </si>
  <si>
    <t>INF 5 MM&amp;D Rad. No. 2016-409-089295-2 Pag. 23</t>
  </si>
  <si>
    <t>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t>
  </si>
  <si>
    <t>La CGR describe la causa así: ''Falta de estudios financieros del proyecto''</t>
  </si>
  <si>
    <t>La CGR describe el efecto así: ''Las conductas descritas en el hallazgo pueden tener una presunta incidencia disciplinaria por el posible incumplimiento de los artículos 25, principio de economía y 26, principio de responsabilidad, establecidos en la Ley 80 de 1993''</t>
  </si>
  <si>
    <t>1. Concepto financiero compañía externa
2. Manual de Contratación
3. Procedimiento para modificaciones de contratos de concesión
4. Res. Que regula el funcionamiento del Comité de Contratación
5. Res. 959 de 2013 - Bitácora del Proyecto
6. Concepto abogado externo 
7. Informe de cierre (Análisis financiero explicando el objeto del concepto financiero externo)</t>
  </si>
  <si>
    <t>1. Concepto financiero compañía externa
2. Manual de Contratación
3. Procedimiento para modificaciones de contratos de concesión
4. Res. Que regula el funcionamiento del Comité de Contratación
5. Res. 959 de 2013 - Bitácora del Proyecto
6. Análisis Financiero - Gerencia Financiera 
7. Informe de cierre (Análisis financiero explicando el objeto del concepto financiero externo)</t>
  </si>
  <si>
    <r>
      <t xml:space="preserve">20/09/2016. Se analizaron las UM que proyectan para el replanteo de la no efectividad dada por la CGR en la vigencia 2015.  Se consideran acordes con la causa del hallazgo. Las UM estarán màs justificadas y en la UM de informe de cierre explicarán el efecto de las UM preventivas.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6 y UM 7
</t>
    </r>
    <r>
      <rPr>
        <b/>
        <sz val="11"/>
        <rFont val="Calibri"/>
        <family val="2"/>
        <scheme val="minor"/>
      </rPr>
      <t>Recomendaciones MM&amp;D:</t>
    </r>
    <r>
      <rPr>
        <sz val="11"/>
        <rFont val="Calibri"/>
        <family val="2"/>
        <scheme val="minor"/>
      </rPr>
      <t>Incluir unidades de medida tendientes a aclarar la realidad económica y financiera del contrato para emitir concepto al respecto. reformular la acción de mejoramiento; Incluir UM Concepto de Valora, Análisis Financiero,  Concepto jurídico de Abogado Externo.</t>
    </r>
  </si>
  <si>
    <t>18/01/2017 Se realizó verificación física en el FTP de las unidades de medida. No hay avance. Pendiente UM6 y UM7 (JDT).
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
28/02/2017. Se realizó verificación física en el FTP de las unidades de medida. No hay avance. Pendiente UM 6,7 (SPC)
16/03/2017 BLRC no han solicitado la modificación de la UM No.6 y siguen pendientes dos UM a la fecha.
30/03/2017 Mediante memorando No. 2017-500-005103-3 de 29 de marzo, la dependencia allega el informe de cierre. Se verifica su incorporación en el FTP. Se certifica el cumplimiento del 100%. (JDT)</t>
  </si>
  <si>
    <t>INF 5 MM&amp;D Rad. No. 2016-409-089295-2 Pag. 57</t>
  </si>
  <si>
    <t>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
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</si>
  <si>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</si>
  <si>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r>
      <t xml:space="preserve">8/07/2016. Se remitio información al Dr Medellin.
25/08/2016 La Unidad de Medida 2 "Concepto Jurídico" no aclara la situación del hallazgo, ver documento FTP. Se debe replantear totalmente. No hay una medida correctiva en el PMI que aclare la causa del hallazgo.
LMSC 01/09/2016 Observaciones y recomendaciones. Informe  radicado No. 2016-409-054482-2 del 29 de junio de 2016. firma de abogados del  dr. Medellín pag. 24 y 25.
Concepto Dr. Medellín: "Las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  "En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 
Finalmente, es muy importante que se modifique la fecha de terminación de la meta y que se establezca una fecha que sea cumplible para la realización de todas las unidades propuestas. 
20/09/2016 Se analizaron las UM que proponen para el replanteo, se incluye la recomendación del informe del Dr. Medellín. Enviarán el PMI en la matriz correspondiente.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7 y UM 8
</t>
    </r>
    <r>
      <rPr>
        <b/>
        <sz val="11"/>
        <rFont val="Calibri"/>
        <family val="2"/>
        <scheme val="minor"/>
      </rPr>
      <t xml:space="preserve">
Recomendacines MM&amp;D:</t>
    </r>
    <r>
      <rPr>
        <sz val="11"/>
        <rFont val="Calibri"/>
        <family val="2"/>
        <scheme val="minor"/>
      </rPr>
      <t xml:space="preserve">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t>
    </r>
  </si>
  <si>
    <t>18/01/2017 Se realizó verificación física en el FTP de las unidades de medida. No hay avance. Pendiente UM7 (JDT)
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
28/02/2017. Se realizó verificación física en el FTP de las unidades de medida. No hay avance. Pendiente UM 7 (SPC)
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
16/03/2017 BLRC Van a solicitar aplazamiento del plan de mejoramiento y modificar unidades de medida. 
23/03/2017 Mediante comunicación No. 2017-500-004792-3 del 23/03/2017 solicitaron prórroga del plan de mejoramiento del hallazgo justificado en el análisis de la documentación existente por parte del nuevo equipo asesor de la VEjecutiva. Pendiente ajuste al plan (BLR)
28/03/2017 Mediante memorando No. 2017-102-005015-3 la OCI concede la ampliación del plazo hasta el 31 dic de 2017.(JDT)
28/04/2017. Se realizó verificación física en el FTP de las unidades de medida. No hay avance. Pendiente UM 7 (SPC)</t>
  </si>
  <si>
    <t>LMSC 13/10/2016
Mediante "Auto No. 00388 del 29 de abril (NSC)*  de 2013 la Dirección de Investigaciones Fiscales cerró la Indagación Preliminar y abrió Proceso de Responsabilidad Fiscal No. 1987.
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
Mediante Auto 0794 del 11 de octubre de 2016 se fija fecha y hora para práctica de de visita técnica el 13 y 14 de octubre a la ANI.
*(NSC) No se conoce.</t>
  </si>
  <si>
    <t xml:space="preserve">Estudio I
INF. 3 MM&amp;D Rad. No. 2016-409-061729-2 Pag. 2 </t>
  </si>
  <si>
    <t>La CGR describe la causa así: ''Falta de control y seguimiento por parte del Interventor y Supervisor del contrato.''</t>
  </si>
  <si>
    <r>
      <t xml:space="preserve">Vicepresidencia Ejecutiva - </t>
    </r>
    <r>
      <rPr>
        <sz val="11"/>
        <rFont val="Calibri"/>
        <family val="2"/>
        <scheme val="minor"/>
      </rPr>
      <t>Vicepresidencia de Planeación, Riesgos y Entorno</t>
    </r>
  </si>
  <si>
    <r>
      <t xml:space="preserve">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t>
    </r>
    <r>
      <rPr>
        <b/>
        <sz val="11"/>
        <rFont val="Calibri"/>
        <family val="2"/>
        <scheme val="minor"/>
      </rPr>
      <t xml:space="preserve">$1.243,0 millones </t>
    </r>
    <r>
      <rPr>
        <sz val="11"/>
        <rFont val="Calibri"/>
        <family val="2"/>
        <scheme val="minor"/>
      </rPr>
      <t>de junio de 2011, valor correspondiente al costo de los 11 predios comprados y pagados efectivamente con cargo a los dineros de la fiducia constituida, según reporte predial suministrado por la Entidad</t>
    </r>
  </si>
  <si>
    <t>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t>
  </si>
  <si>
    <t>Verificar con la Vicepresidencia de Estructuración si los predios se requieren para la concesión de 4G, y de ser el caso iniciar proceso de retroventa de dichos predio, y saneamiento de aquellos que lo requieran.</t>
  </si>
  <si>
    <t>Establecer estrategia a seguir con los predios y fortalecer la asignación contractual de riesgos prediales y los lineamientos de monitoreo y control en la ANI</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</si>
  <si>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(Oficio No. 2016-409-020853-2 del 14/03/2016)
8. Informe de cierre</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</si>
  <si>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8. Informe de cierre</t>
  </si>
  <si>
    <r>
      <t xml:space="preserve">Vicepresidencia Ejecutiva - </t>
    </r>
    <r>
      <rPr>
        <b/>
        <sz val="11"/>
        <rFont val="Calibri"/>
        <family val="2"/>
        <scheme val="minor"/>
      </rPr>
      <t>Vicepresidencia de Planeación, Riesgos y Entorno</t>
    </r>
  </si>
  <si>
    <t>1-dic-2015: No se reporta avance frente a la unidad de medida pendiente.
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
18-dic-2015: se recibió memo 2015-500-014873-3 en el que justifican y solicitan prórroga hasta el 30-jun-2016. Se aprueba plazo y se sugiere revisar nuevas unidades de medida según reunión del 1-dic-2015.</t>
  </si>
  <si>
    <t>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
23-jun-2016: Se recibe el memorando 2016-706-007785-3 del 23-jun-2016, en el que se evidencia que faltan acciones para completar el plan de manera efectiva, por lo que no se acredita el 100% de avance y se responde que se debe solicitar prórroga para completar dichas acciones.
28-jun-2016: se recibe el memo 2016-604-007906-3 en el que se justifica y solicita prórroga hasta el 31-dic-2016, que se aprueba. También se ajusta la responsabilidad final y funcional, teniendo en cuenta que el GIT Jurídico-Predial se unió al GIT Predial.</t>
  </si>
  <si>
    <t>LMSC 26/08/2016
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 auto de archivo de PRF " que esta  en el FTP, pero no está relacionado como UM y la cual concluye que no hubo detrimento patrimonial por que los predios están a nombre del INCO.
26/10/2016 Se encuentran completas las UM a la fecha, cumpliendo en 100% el PMI. Incluir el informe de Cierre y en este se incluye que hay auto de archivo.
31/10/2016 Mediante memorando 2016-604-013576-3 el G.I.T Predial solicitó incluir la UM 7 "Informe de cierre". Se dio respuesta con memorando radicado bajo el No. 2016-102-014451-3. En la comunicación se describio el PMI definitivo.
06/12/2016 Se tiene pendiente la UM No. 7 informe de cierre y falta actualizar elinforme predial UM2. Y solicitarán el envio del auto de archivo que se encuentra en esta matriz para leerlo e incluirlo si es del caso en el informe de cierre. Solicitaran prorroga para cumplir meta.
15/12/2016 Con memorando No. 2016-500-016080-3 justificaron la solicitud de prórroga de cumplimiento de metas para este hallazgo. La OCI aprueba la prórroga. No se aceptarán más a futuro. Se dio respuesta a la solicitud con memorando No. 2016-102-016533-3 del 21/12/2016
16/12/2016 Pendiente la UM No.7
26/12/2016 mediante correo del 23/12/2016 se constató el avance y se ratifica en el 86% quedando pendiente el informe de cierre.(11-26)</t>
  </si>
  <si>
    <r>
      <t xml:space="preserve">18/01/2017 Se realizó verificación física en el FTP de las unidades de medida. No hay avance. Pendiente UM7 (JDT)
</t>
    </r>
    <r>
      <rPr>
        <b/>
        <sz val="11"/>
        <rFont val="Calibri"/>
        <family val="2"/>
        <scheme val="minor"/>
      </rPr>
      <t>Recomendaciones MM&amp;D:</t>
    </r>
    <r>
      <rPr>
        <sz val="11"/>
        <rFont val="Calibri"/>
        <family val="2"/>
        <scheme val="minor"/>
      </rPr>
      <t xml:space="preserve"> Informe 9, considera que el PMI está formulado en la dirección correcta y que la UM 3 (Concepto en el que se establezca qué se va a hacer con los 11 predios) es la mas importante pues allí se determinará la fórmula correctiva del hallazgo. (LMS)
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
28/02/2017. Se realizó verificación física en el FTP de las unidades de medida. No hay avance. Pendiente UM 7 (SPC)
16/03/2017 BLRC, Pendiente solicitud de aplazamiento y cargue de la UM 2, informe actualizado predial de lo hay a la fecha.
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
28/03/2017 con memorando 2017-102-005014-3 la OCI concede la ampliación del plazo hasta el 30 nov de 2017. Se confirma el porcentaje de avance en el 86%. Se incorpora el informe predial actualizado en el FTP. (JDT)
28/04/2017. Se realizó verificación física en el FTP de las unidades de medida. No hay avance. Pendiente UM 7 (SPC)</t>
    </r>
  </si>
  <si>
    <t>27/10/2017 BLRC se concluye de la reunión: Se cumple con la fecha del plan de mejoramiento. Van solicitar adicionar una unidad de medida relacionada con el Auto de Archivo del proceso fiscal. Queda pendiente el informe de cierre donde aclaran la situación del hallazgo. 
20/11/2017 BLRC mediante memorando No. 2017-604-015981-3 del 20/11/2017 solicitaron modificar el plan de mejoramiento incluyendo una unidad de medida adicional, la cual quedo con el No. 7. El avance es del 88%. Se dio respuests con memorando No. 2017-102-016212-3 del 23/11/2017.
30/11/2017 BLRC mediante memorando No. 2017-604-016684-3 del 30/11/2017 informaron la incorporación de la UM No. 8 informe de cierre. Quedando en 100% el plan de mejoramiento.</t>
  </si>
  <si>
    <r>
      <t xml:space="preserve">Mediante Auto No. 399 del 19 de junio de 2015, resuelve archivar el P.R.F. No  01992. Considera que no se han tipificado los tres elementos constitutivos de la responsabilidad fiscal establecidos en el art. 5o de la Ley 610 de 2000.                                                                                          </t>
    </r>
    <r>
      <rPr>
        <b/>
        <sz val="11"/>
        <rFont val="Calibri"/>
        <family val="2"/>
        <scheme val="minor"/>
      </rPr>
      <t/>
    </r>
  </si>
  <si>
    <t xml:space="preserve">Auto No. 399 del 19-junio-2015
Con Auto No. 0347 del 25/07/2015 confirma la decisión en grado de consulta. </t>
  </si>
  <si>
    <t xml:space="preserve">Mediante Auto No. 399 del 19 de junio de 2015, resuelve archivar el P.R.F. No  01992.Considera que no se han tipificado los tres elementos constitutivos de la responsabilidad fiscal establecidos en el art. 5o de la Ley 610 de 2000 ..."se demostró que la titularidad de los predios comprados por el concesionario SOLARTE SOLARTE, con miras a la construcción de la variante del Puente de Boyacá dentro del proyecto vial BRICEÑO-TUNJA-SOGAMOSO"  quedaron a nombre del INCO,
Con Auto No. 0347 del 25/07/2015 confirma la decisión en grado de consulta. </t>
  </si>
  <si>
    <t xml:space="preserve">Estudio III
INF 9 Rad. 2016-409-119125-2
pag. 24
</t>
  </si>
  <si>
    <t>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t>
  </si>
  <si>
    <t>La CGR describe la causa así: ''Indebida utilización de la figura de modificación del contrato de concesión.''</t>
  </si>
  <si>
    <t>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t>
  </si>
  <si>
    <t xml:space="preserve">Examinar y detectar  los antecedentes del hallazgo, se proferirá un informe de interventoría y jurídico, con el fin de determinar si existió o no implicación alguna. </t>
  </si>
  <si>
    <t>UNIDADES DE MEDIDA CORRECTIVA
1. Informe de Interventoría. 
2. Informe Jurídico.
3. Otrosí 12
4. Acta de liquidación convenio ANI - Invías
UNIDADES DE MEDIDA PREVENTIVA
5. Procedimiento para modificación de contratos de concesión
6. Resolución que regula el comité de contratación 
7. Resolución de Bitácora
8. Manual de Contratación
9. Contrato de nuevo proyecto
INFORME DE CIERRE
10. Informe de cierre
11. Actualización de informe de cierre</t>
  </si>
  <si>
    <t>1-dic-2015: El acta de liquidación no se ha podido suscribir ya que hace falta la aprobación de las pólizas.
21-dic-2015: con memo 2015-500-014873-3 solicitan y justifican prórroga hasta el 30-jun-2015. Se autoriza prórroga.</t>
  </si>
  <si>
    <t>1-jun-2016: El acta de liquidación no se ha podido firmar.
10-jun-2016: con memo 2016-500-007230-3 solicitan y justifican prórroga hasta el 31-dic-2016. Se autoriza prórroga.</t>
  </si>
  <si>
    <r>
      <t xml:space="preserve">22/07/16. Se envio la documentación para estudio Dr. Medellin.
21/09/2016 Con el memorando radicación NO.2016-500-011337-3 enviaron el documento correspondiente a la UM 4, complentando el 100 de las UM y estableciendose un  100% cumplido el hallazgo en su PMI
03/10/2016 Con el memorando No. 2016-102-012236-3 La OCI solicita replantear el hallazgo e incorporar el informe de cierre, en el que se contemplen los argumentos que atacan la causalidad del hallazgo, provenientes de cada unidad de medida.
Mediante memorando No. 2016-500-014186-3 la gerencia del proyecto solicita adicionar las um: UM5 "Procedimiento para modificación de contratos", UM 6 "Resolución que regula el comité de contratación", UM7 "Resolución de bitácora", UM8 "Manual de contratación" y UM9 "Informe de cierre".
19/11/2016 Se dio respuesta mediante comunicación No. 2016-102-014423-3 del 18/11/2016
06/12/2016 Se tiene pendiente la UM informe de cierre. La firma de abogados MM&amp;D hace una recomendación en el informe No. 4 (página 83) la cual fue acogida por el área. El informe de cierre lo incorporarán antes del 30/12/2016. 
16/12/2016 Pendiente la UM No.9
26/12/2016 Mediante correo se remite texto para incorporación en el informe de cierre. Se verifica el cumplimiento de las unidades de medida y se certifica cumplimiento al 100% (11-26). Oficilizado radicado No. 2016-500-016759-3 del 23/12/2016.
</t>
    </r>
    <r>
      <rPr>
        <b/>
        <sz val="11"/>
        <rFont val="Calibri"/>
        <family val="2"/>
        <scheme val="minor"/>
      </rPr>
      <t>Recomendaciones MM&amp;D:</t>
    </r>
    <r>
      <rPr>
        <sz val="11"/>
        <rFont val="Calibri"/>
        <family val="2"/>
        <scheme val="minor"/>
      </rPr>
      <t xml:space="preserve"> Realizar el estudio técnico y financiero para determinar si los recursos de la ANI se vieron afectados y reforzar las medidas de tipo preventivo.
</t>
    </r>
  </si>
  <si>
    <t>27/10/2017 BLRC se concluye de la reunión: Cumplen con la fecha del plan. Solamente esta pendiente el alcance del informe de cierre, el cual entregarán oportunamente.</t>
  </si>
  <si>
    <t>20/11/2017 BLRC mediante memorando No. 2017-500-015864-3 del 16/11/2017 la supervisión del proyecto envio el alcance del informe de cierre y que corresponde a la UM No. 11 cumpliendo con el 100% del plan de mejoramiento.</t>
  </si>
  <si>
    <t>Estudio II
INF.4
RADICADO NO. 2016-409-077657-2
Pag. 81</t>
  </si>
  <si>
    <t>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t>
  </si>
  <si>
    <t>La CGR describe la causa así: ''No se evidencian estudios que soporten la modificación contractual''</t>
  </si>
  <si>
    <t>La CGR describe el efecto así: ''Por otra parte no se evidenciaron los estudios que soporten la ampliación del margen del ingreso esperado con lo cual presuntamente se está incumpliendo lo establecido en el artículo 26 de la Ley 80 de 1993''</t>
  </si>
  <si>
    <t xml:space="preserve">Instaurar mecanismos y procedimientos para que la Entidad establezca controles que eviten adiciones sin los soportes necesarios
</t>
  </si>
  <si>
    <t>Para modificaciones posteriores la entidad seguirá lo establecido en la resolución de bitácora No.959 de 2013, así como lo contenido en el manual de contratación con el seguimiento por parte de la Gerencia de Riesgos.</t>
  </si>
  <si>
    <t>1. Actualización informe Gerencia de Riestos
2. Resolución 959 de 2013 - Bitácora
3. Resolución de creación de la Gerencia de Riesgos
4. Manual de Contratación
5. Informe de cierre</t>
  </si>
  <si>
    <t>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06/12/2016 Esta pendiente el informe de cierre, sin embargo van a analizar integralmente el plan de mejoramiento para hacer ajustes y ampliar el plazo. En la UM No.1 se debe actualizar el informe de la Gerencia de Riesgos.
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
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t>
  </si>
  <si>
    <r>
      <t xml:space="preserve">18/01/2017 Se realizó verificación física en el FTP de las unidades de medida. No hay avance. Pendiente UM5 (JDT)
</t>
    </r>
    <r>
      <rPr>
        <b/>
        <sz val="11"/>
        <rFont val="Calibri"/>
        <family val="2"/>
        <scheme val="minor"/>
      </rPr>
      <t>Recomendaciones MM&amp;D:</t>
    </r>
    <r>
      <rPr>
        <sz val="11"/>
        <rFont val="Calibri"/>
        <family val="2"/>
        <scheme val="minor"/>
      </rPr>
      <t xml:space="preserve"> Informe 9, considera que el PMI está formulado en la dirección correcta. (LMS)
26/01/2017 BLRC en la reunión de Asesoría y Seguimiento se concluye: Hace falta la UM NO. 5 denominada informe de cierre, la cual entregará el supervisor del Contrato antes del 28/02/2017 llegando al 100% de cumplimiento de las UM.
28/02/2017 BLRC se verificó en el FTP la incorporación de las UM planteadas llegando a un avance del 100%..
09/03/2017 BLRC Con memorando No.2017-500-003357-3 del 28/02/2017 el Dr. Javier Humberto Fernández informó la entrega de la UM informe de cierre del PM.</t>
    </r>
  </si>
  <si>
    <t>INF 9 Rad. 2016-409-119125-2
pag. 26</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</si>
  <si>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</si>
  <si>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CR_Ruta Caribe</t>
  </si>
  <si>
    <t>En el contrato de concesión No 008-2007 se observa que los valores agregados en los adicionales No 1 de fecha 10 de julio de 2009 y adicional No 2 del 29 de marzo de 2010 superan los límites establecidos por la norma respecto al contrato inicial de concesión.</t>
  </si>
  <si>
    <t>La CGR describe la causa así: ''Falta de planeación en las adiciones y modificaciones contractuales''</t>
  </si>
  <si>
    <t>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t>
  </si>
  <si>
    <t xml:space="preserve">Determinar conforme a lo establecido por el concepto jurídico, las medidas a implementar en este como en casos similares en la Agencia. </t>
  </si>
  <si>
    <t xml:space="preserve">
1. Implementar en las adiciones contractuales estrictos mecanismos para el seguimiento a las obras contenidas en cada uno de los contratos adicionales para su cumplimiento y protección del patrimonio público.
2. A futuro realizar una planeación adecuada de cada uno de los proyectos con el fin de cubrir las posibles contingencias que puedan generar cambios en la estructuración de los mismos.</t>
  </si>
  <si>
    <t xml:space="preserve">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</si>
  <si>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 No. 2017-102-030-791-1 a la CGR
INFORME DE CIERRE
8. Informe de Cierre
9.- Alcance informe de cierre</t>
  </si>
  <si>
    <t>En correo del 13-jun-2016, la supervisora del proyecto Elizabeth Marín solicitó el retiro de las UM 1 y 2 (1. Concepto jurídico abogado externo 2.Actualización concepto Vicepresidencia Jurídica) por no ser procedentes.</t>
  </si>
  <si>
    <r>
      <t xml:space="preserve">22/07/16. Se envio la documentación para estudio Dr. Medellin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20/10/2016 Con memorando No.2016-500-012189-3 del 30/09/2016 la VE justifica que no es necesario ajustar las UM del hallazgo.
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
Mediante correo de 4/11/2016 la supervisora del proyecto solicita incluir en el PMI las UM5 "Procedimiento para la modificación de contratos" y UM 6 "Resolución que regula el funcionamiento del comité de contratación" y se amplia el plazo a 31/12/2016
09/12/2016 Plan al 100%. Se va a hacer una revisión de la acción de mejoramiento y el objeto del hallazgo. Se va a adicionar como unidad de medida el Informe de Cierre.
19/12/2016 Con memorando No. 2016-500-016147-3 del 15/12/2016 solicitaron adicionar el informe de cierre y ajustar el objetivo del hallazgo. Cumplen el 31/12/2016
26/12/2016 Mediante correo de fecha 21 de diciembre de 2016 se informa el cumplimiento al 100% de las unidades de medida (2-26). Se dio respuesta a la solicitud con memorando No. 2016-102-016540-3 del 21/12/2016
</t>
    </r>
    <r>
      <rPr>
        <b/>
        <sz val="11"/>
        <rFont val="Calibri"/>
        <family val="2"/>
        <scheme val="minor"/>
      </rPr>
      <t>Recomendación MM&amp;D:</t>
    </r>
    <r>
      <rPr>
        <sz val="11"/>
        <rFont val="Calibri"/>
        <family val="2"/>
        <scheme val="minor"/>
      </rPr>
      <t xml:space="preserve">Ninguna modificación al PMI, recomienda corregir inconsistencia entre la ación de mejoramient y el objetivo de la misma. la firma emitirá un concepto relacionado con adiciones superiores al 50% en contratos estatales.
23/12/2016 Con memorando No. 2016-500-016444-3 del 20/12/2016 informaron sobre la incorporación de la UM pendiente. Cumple el plan de memoramiento 100%
</t>
    </r>
  </si>
  <si>
    <t>Estudio II
INF 1 MM&amp;D Rad. RADICADO NO. 2016-409-054480-2 pag. 31
INF.4
RADICADO NO. 2016-409-077657-2 Pag. 83</t>
  </si>
  <si>
    <t>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t>
  </si>
  <si>
    <t>La CGR describe la causa así: ''Esto evidencia inoportunidad en la gestión de INCO en la imposición de la sanción puesto que el incumplimiento se presentó a partir de julio de 2009 y el proceso sancionatorio inicio en marzo de 2011''</t>
  </si>
  <si>
    <t>Adelantar las acciones necesarias que jurídicamente permitan adelantar la liquidación del contrato de interventoría</t>
  </si>
  <si>
    <t>Lograr la liquidación del contrato de interventoría</t>
  </si>
  <si>
    <t>UNIDAD DE MEDIDA CORRECTIVA
1. Laudo arbitral mediante el cual se liquida el contrato de interventoría y se declara a paz y salvo a las partes del contrato
UNIDAD DE MEDIDA PREVENTIVA
2. Manual de Interventoría y Supervisión
INFORME DE CIERRE
3. Informe de cierre
4. incluir como unidad de medida adicional Alcance del informe de cierre, donde se aclare la liquidación.</t>
  </si>
  <si>
    <t>UNIDAD DE MEDIDA CORRECTIVA
1. Laudo arbitral mediante el cual se liquida el contrato de interventoría y se declara a paz y salvo a las partes del contrato
UNIDAD DE MEDIDA PREVENTIVA
2. Manual de Interventoría y Supervisión
INFORME DE CIERRE
3. Informe de cierre
4. Alcance del informe de cierre</t>
  </si>
  <si>
    <r>
      <t xml:space="preserve">Vicepresidencia de Gestión Contractual - </t>
    </r>
    <r>
      <rPr>
        <sz val="11"/>
        <rFont val="Calibri"/>
        <family val="2"/>
        <scheme val="minor"/>
      </rPr>
      <t>Vicepresidencia Jurídica</t>
    </r>
  </si>
  <si>
    <r>
      <t xml:space="preserve">20/09/2016. Incluir el cierre de la Contraloria 
29/09/2016 Con memorando 2016-102-012081-3 la OCI remite para consideración de la VEj, la propuesta de ajuste de unidades de medida, con el fin de procurar la respectiva declaratoria de efectividad por parte de la CGR.
24/11/2016 Se realizó verificación física en el FTP de las unidades de medida. Se actualiza el avance. Estan completas las UM
Mediante correo de fecha 21 de diciembre de 2016 se informa el cumplimiento al 100% de las unidades de medida (2-26)
</t>
    </r>
    <r>
      <rPr>
        <b/>
        <sz val="11"/>
        <rFont val="Calibri"/>
        <family val="2"/>
        <scheme val="minor"/>
      </rPr>
      <t>Recomendación MM&amp;D:</t>
    </r>
    <r>
      <rPr>
        <sz val="11"/>
        <rFont val="Calibri"/>
        <family val="2"/>
        <scheme val="minor"/>
      </rPr>
      <t xml:space="preserve"> Tener en cuenta los laudos arbitrales al momento de analizar los hallazgos.
09/12/2016   Plan al 100%. Se va adicionar UM Informe de Cierre.
19/12/2016 Con memorando No. 2016-500-016147-3 del 15/12/2016 solicitaron adicionar el informe de cierre.Cumplen el 31/12/2016. Se dio respuesta a la solicitud con memorando No. 2016-102-016540-3 del 21/12/2016
23/12/2016 Con memorando No. 2016-500-016444-3 del 20/12/2016 informaron sobre la incorporación de la UM pendiente. Cumple el plan de memoramiento 100%
26/12/2016 Mediante correo de fecha 21 de diciembre de 2016 se informa el cumplimiento al 100% de las unidades de medida (2-26)
</t>
    </r>
  </si>
  <si>
    <r>
      <rPr>
        <b/>
        <sz val="11"/>
        <rFont val="Calibri"/>
        <family val="2"/>
        <scheme val="minor"/>
      </rPr>
      <t>Recomendaciones MM&amp;D:</t>
    </r>
    <r>
      <rPr>
        <sz val="11"/>
        <rFont val="Calibri"/>
        <family val="2"/>
        <scheme val="minor"/>
      </rPr>
      <t xml:space="preserve"> Informe 9, considera que el PMI está formulado en la dirección correcta. (LMS)</t>
    </r>
  </si>
  <si>
    <t>Auto No. 000649 del 14-jun-2011</t>
  </si>
  <si>
    <t>Estudio III
INF 1 Rad. RADICADO NO. 2016-409-054480-2 pag. 32
INF 9 Rad. 2016-409-119125-2
pag. 23</t>
  </si>
  <si>
    <t>CR_Girardot - Ibague - Cajamarca</t>
  </si>
  <si>
    <t>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t>
  </si>
  <si>
    <t>La CGR describe la causa así: ''Lo que refleja deficiencias en la calidad de la carpeta asfáltica instalada''</t>
  </si>
  <si>
    <t>La CGR describe el efecto así: ''Puede llegar a generar deterioros prematuros que afecten la seguridad y operación de la vía''</t>
  </si>
  <si>
    <t>Llevar a cabo los respectivos requerimientos al Concesionario para dar cumplimiento a las especificaciones en la etapa de operación.
Como se incumple  con la calificación mínima exigida de 4.5 para el índice de estado, se interpuso disminución al concesionario hasta su cumplimiento, la cual a la fecha no se ha cumplido.
Se presenta una controversia entre la ANI y el CSR por esta disminución activando el Amigable componedor el cual determinara si se causa o no la disminución.</t>
  </si>
  <si>
    <t xml:space="preserve">
Garantizar el cumplimiento de las obligaciónes contractuales.</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</si>
  <si>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Cerfificacion de disminución por incumplimiento índice de estado por parte de la fiducia del contrato.
9.Resultado fallo amigable componedor</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</si>
  <si>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Certificación de fiducia - disminución
9. Pronuciamiento fallo amigable componedor
10. Informe de cierre</t>
  </si>
  <si>
    <t>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"Informe de cierre" y ampliar el plazo a 30/06/2017</t>
  </si>
  <si>
    <t>18/01/2017 Se realizó verificación física en el FTP de las unidades de medida. No hay avance. Pendiente UM8, UM9 y UM10 (JDT)
28/02/2017. Se realizó verificación física en el FTP de las unidades de medida. No hay avance. Pendiente UM 8,9,10 (SPC)
28/04/2017. Se realizó verificación física en el FTP de las unidades de medida. No hay avance. Pendiente UM 8,9,10 (SPC)
09/05/2017 BLRC se concluye de la reunión: NO asistió la persona encargada. El Ingeniero Carlos lleva el mensaje para la obtención de las UM pendientes.
29/06/2017 BLRC al revisar el FTP se verificó la incorporación de las siguientes UM 8. Certificación de fiducia - disminución, 9. Pronunciamiento fallo amigable componedor, 10. Informe de cierre, quedando en un 100% el plan de mejoramiento.</t>
  </si>
  <si>
    <r>
      <rPr>
        <b/>
        <sz val="11"/>
        <rFont val="Calibri"/>
        <family val="2"/>
        <scheme val="minor"/>
      </rPr>
      <t>Hallazgo 1. Administrativo, Disciplinario, y Fiscal - Modelo Financiero</t>
    </r>
    <r>
      <rPr>
        <sz val="11"/>
        <rFont val="Calibri"/>
        <family val="2"/>
        <scheme val="minor"/>
      </rPr>
      <t>.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t>
    </r>
  </si>
  <si>
    <t>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t>
  </si>
  <si>
    <t>La CGR describe el efecto así: ''Efecto  económico que se mide en un mayor beneficio recibido por el concesionario en cuantía de $3.868 millones de junio de 1994, en valor presente (VPN), ($17.262 millones de 2011).''</t>
  </si>
  <si>
    <t>1. Informe de Interventoría
2. Análisis técnico - financiero
3. Análisis jurídico
4. Oficio de cobro al Concesionario
5. Respuesta del Concesionario
6. Informe Interventoría
7. Establecimiento de mecanismos para el cobro de los recursos de llegar a aplicar
8. Manual de Contratación
9. Manual de Supervisión e Interventoría
10. Resolución 959 de 2013 - Bitácora
11. Res. Que crea y regula el Comité de Contratación
12. Procedimiento para las modificaciones contractuales
13. Informe de cierre</t>
  </si>
  <si>
    <t xml:space="preserve">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10/08/2016 pendiente solicitud de  modificación PMI. Se recomienda  concretar  una sola UM adicional.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El supervisor indica que el cumplimiento de la meta final del plan está sujeta al fallo del tribunal de arbitramento, estimado para el 6/12/2016. Si no se da pedirían prórroga.
15/12/2016 Con memorando No2016-300-016025-3 solicitaron ampliar el cumplimiento final de la meta del plan de mejoramiento, debidamente justificada. Al respecto la OCI aprueba la solicitud. Se dio respuesta a la solicitud con memorando No. 2016-102-016321-3 del 19/12/2016
</t>
  </si>
  <si>
    <t>18/01/2017 Se realizó verificación física en el FTP de las unidades de medida. No hay avance. Pendiente UM13 (JDT).
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
23/02/2017 BLRC. Con memorando No. 2017-300-002868-3 del 21/02/2017 informaron la incorporación de la UM No.13 correspondiente al informe de cierre, cumpliendo así con el 100% del PM.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</si>
  <si>
    <r>
      <rPr>
        <b/>
        <sz val="11"/>
        <rFont val="Calibri"/>
        <family val="2"/>
        <scheme val="minor"/>
      </rPr>
      <t xml:space="preserve">IP No. IUS-2013-237302 auto que ordena la apertura de fecja 23/12/2015 </t>
    </r>
    <r>
      <rPr>
        <sz val="11"/>
        <rFont val="Calibri"/>
        <family val="2"/>
        <scheme val="minor"/>
      </rPr>
      <t>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</si>
  <si>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 xml:space="preserve">CONCEPTO JURÍDICO
Rad.
2017-409-012640-2
</t>
  </si>
  <si>
    <r>
      <rPr>
        <b/>
        <sz val="11"/>
        <rFont val="Calibri"/>
        <family val="2"/>
        <scheme val="minor"/>
      </rPr>
      <t>Hallazgo 2. Administrativo, Disciplinario y Fiscal - Tramo Maicao–Carraipía.</t>
    </r>
    <r>
      <rPr>
        <sz val="11"/>
        <rFont val="Calibri"/>
        <family val="2"/>
        <scheme val="minor"/>
      </rPr>
      <t xml:space="preserve">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t>
    </r>
    <r>
      <rPr>
        <b/>
        <sz val="11"/>
        <rFont val="Calibri"/>
        <family val="2"/>
        <scheme val="minor"/>
      </rPr>
      <t>Hallazgo 429- 5.</t>
    </r>
    <r>
      <rPr>
        <sz val="11"/>
        <rFont val="Calibri"/>
        <family val="2"/>
        <scheme val="minor"/>
      </rPr>
      <t xml:space="preserve">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t>
    </r>
  </si>
  <si>
    <t>La CGR describe la causa así: ''No se tuvo en cuenta el diseño aprobado.''</t>
  </si>
  <si>
    <t>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t>
  </si>
  <si>
    <t>Fortalecer los lineamientos frente a la evaluación y aprobación de modificaciones contractuales y frente al monitoreo y control de los proyectos de concesión.</t>
  </si>
  <si>
    <t>Asegurar el cumplimiento normativo relacionado con las modificaciones contractuales y el logro de los objetivos del proyecto y mejorar el monitoreo y control de los proyectos.</t>
  </si>
  <si>
    <t xml:space="preserve">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 incluyendo los nuevos análisis de no incumplimiento realizados por la nueva interventoría
</t>
  </si>
  <si>
    <t>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t>
  </si>
  <si>
    <r>
      <t>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
10/08/2016. Pendiente solicitud de modificación del PMI. Se recomienda  concretar  una sola UM adicional. 
11/08/2016  Con comunicación 2015-305-007545-3 la  Gerencia del proyecto justifica no considerar las UM 5 y 7 (correo electrónico 10/08/2016 Sergio Caicedo)
23/11/2016 Se cumple con la fecha final de la meta del plan de mejoramiento. Estan pendientes las UM 7 y 13, las incorporarán a más tardar el 15/12/2016
15/12/2016 Con memorando No. 2016-300-015877-3 del 12/12/2016 enviaron la UM denominada Informe de cierre del hallazgo. Se verificó en el FTP y se encuentra incorporada, lo mismo que la UM 7 denominada "Aplicar los mecanismos contractuales en caso de incumplimiento o rédito del concesionario</t>
    </r>
    <r>
      <rPr>
        <b/>
        <sz val="11"/>
        <rFont val="Calibri"/>
        <family val="2"/>
        <scheme val="minor"/>
      </rPr>
      <t xml:space="preserve">, </t>
    </r>
    <r>
      <rPr>
        <sz val="11"/>
        <rFont val="Calibri"/>
        <family val="2"/>
        <scheme val="minor"/>
      </rPr>
      <t>quedando en un 100% el plan de mejoramiento.</t>
    </r>
  </si>
  <si>
    <r>
      <rPr>
        <b/>
        <sz val="11"/>
        <rFont val="Calibri"/>
        <family val="2"/>
        <scheme val="minor"/>
      </rPr>
      <t xml:space="preserve">IP No. IUS-2013-237302 auto que ordena la apertura de fecja 23/12/2015 </t>
    </r>
    <r>
      <rPr>
        <sz val="11"/>
        <rFont val="Calibri"/>
        <family val="2"/>
        <scheme val="minor"/>
      </rPr>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r>
  </si>
  <si>
    <r>
      <rPr>
        <b/>
        <sz val="11"/>
        <rFont val="Calibri"/>
        <family val="2"/>
        <scheme val="minor"/>
      </rPr>
      <t>Hallazgo 16. Administrativo, Disciplinario y Fiscal - Modelo Financiero Otrosí de 2006 y Otrosí Modificatorio No. 3 de 2009</t>
    </r>
    <r>
      <rPr>
        <sz val="11"/>
        <rFont val="Calibri"/>
        <family val="2"/>
        <scheme val="minor"/>
      </rPr>
      <t xml:space="preserve">.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t>
    </r>
  </si>
  <si>
    <t>La CGR describe la causa así: ''Modificaciones contractuales efectuadas mediante el Otrosí del 20 de enero de 2006 al Contrato de Concesión No.503 de 1994, Proyecto Vial Cartagena-Barranquilla, y su modificatorio el Otrosí No.3 del 16 de octubre de 2009''</t>
  </si>
  <si>
    <t>La CGR describe el efecto así: ''Detrimento patrimonial del Estado en la suma de $26.678.5 millones de diciembre de 2011, medido en Valor Presente Neto (VPN)''</t>
  </si>
  <si>
    <t xml:space="preserve">Adelantar las actividades tendientes a dirimir la controversia surgida entre el Concesionario y la Agencia, relacionada con el desequilibrio financiero en contra de los intereses del Estado. </t>
  </si>
  <si>
    <t>Recuperar los recursos del Estado en caso de que aplique</t>
  </si>
  <si>
    <t>1. Concepto Banca de Inversión.
2. Mesa de Trabajo.                                        
3.  Concepto interventoría                    
4. Informe Supervisor         
5. Memorando del área Gestión Contractual a la Gerencia Financiera
6. Gestión de Cobro.
7. Resolución 959 de 2013 - Bitácora del proyecto
8. Manual de Contratación
9. Res. que crea y regula el Comité de Contratación
10. Demanda de reconvención - pretensiones novena y décima
11. Informe de cierre</t>
  </si>
  <si>
    <t>CR_Cartagena - Barranquilla</t>
  </si>
  <si>
    <t>15-jun-2016: por correo de Nora Garzón, se aporta el soporte de la UM 10 y se confirma el 100% de avance del nuevo plan.</t>
  </si>
  <si>
    <r>
      <t xml:space="preserve">Se dio contestación a la demanda interpuesta por el Concesionario (Paraderos) el 16 de mayo de 2016 con demanda de reconvención No. 4385 
Con Resolución No. 715 de 19 de mayo de 2016 la ANI declaró el incumplimiento.
El Concesionario presentó recurso de reposición
Esta en periodo probatorio, en vía Gubernativa.
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
Pretensión: Inversión para el año 2018 por $ 33.385 millones LMSC
estas acciones administrativas no estan incluidas como unidades de medida en 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31 de dic de 2017. Oficializado mediante memorando 2016-300-013748-3 del 2/11/2016.
</t>
    </r>
    <r>
      <rPr>
        <b/>
        <sz val="11"/>
        <rFont val="Calibri"/>
        <family val="2"/>
        <scheme val="minor"/>
      </rPr>
      <t>Recomendación MM&amp;D:</t>
    </r>
    <r>
      <rPr>
        <sz val="11"/>
        <rFont val="Calibri"/>
        <family val="2"/>
        <scheme val="minor"/>
      </rPr>
      <t xml:space="preserve"> Las controversias deben ser resueltas por el Juez del Contrato.  Para conseguir el cierre la gestión debe ser de carácter aclaratorio con relación a la competencia de la CGR frente a las controversias contractuales. Adicionar UM informe de cierre e informe de defensa judicial.</t>
    </r>
  </si>
  <si>
    <t>18/01/2017 Se realizó verificación física en el FTP de las unidades de medida. No hay avance. Pendiente UM11 (JDT)
28/02/2017. Se realizó verificación física en el FTP de las unidades de medida. No hay avance. Pendiente UM 11 (SPC)
02/03/2017 BLRC se acogieron a la recomendación de la firma MM&amp;D Abogados, en la reunión de seguimiento recordar si ven la necesidad de incluir el informe de defensa judicial.
28/04/2017. Se realizó verificación física en el FTP de las unidades de medida. No hay avance. Pendiente UM 11 (SPC)</t>
  </si>
  <si>
    <t xml:space="preserve">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
08/11/2017 BLRC mediante correo electrónico informaron la incorporación de la Um No. 10, quedando pendiente el informe de cierre. Sin embatrgo sobre este plan solicitarán prórroga para cumplimiento del plan. Avance el 91%.
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
</t>
  </si>
  <si>
    <t>Estudio III
INF. 7
MM&amp;D
Rad. No. 2016-409-092155-2 Pag.35</t>
  </si>
  <si>
    <t>Por modificaciones contractuales</t>
  </si>
  <si>
    <t>CR_Bogotá-Villavicencio</t>
  </si>
  <si>
    <t>Desequilibrio ecuación contractual</t>
  </si>
  <si>
    <r>
      <rPr>
        <b/>
        <sz val="11"/>
        <rFont val="Calibri"/>
        <family val="2"/>
        <scheme val="minor"/>
      </rPr>
      <t xml:space="preserve">H 232 - 25 AUD 2009 - ADMINISTRATIVO </t>
    </r>
    <r>
      <rPr>
        <sz val="11"/>
        <rFont val="Calibri"/>
        <family val="2"/>
        <scheme val="minor"/>
      </rPr>
      <t>Se evidencia retrasos en la gestión predial para la adquisición de los terrenos donde se prevé la construcción del Área de Servicio en “Comedores de Cáqueza”, de tal forma que no ha iniciado su construcción</t>
    </r>
    <r>
      <rPr>
        <b/>
        <sz val="11"/>
        <rFont val="Calibri"/>
        <family val="2"/>
        <scheme val="minor"/>
      </rPr>
      <t>.
Hallazgo 45. Administrativo, Disciplinario, (I.P.)- Paraderos y Áreas de Servicio</t>
    </r>
    <r>
      <rPr>
        <sz val="11"/>
        <rFont val="Calibri"/>
        <family val="2"/>
        <scheme val="minor"/>
      </rPr>
      <t>.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t>
    </r>
  </si>
  <si>
    <t>La CGR describe la causa así: ''La obligación contractual no fue adelantada por el concesionario, la cual debió realizarse a más tardar el 01/01/99.''</t>
  </si>
  <si>
    <t>La CGR describe el efecto así: ''Disminución de la calidad del servicio en la operación por parte del Concesionario y demuestra debilidades en la Supervisión por parte del INCO desde el inicio de la ejecución del Contrato de Concesión''</t>
  </si>
  <si>
    <t xml:space="preserve">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t>
  </si>
  <si>
    <t xml:space="preserve">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t>
  </si>
  <si>
    <t>1. Áreas definidas y disponibles para construcción.
2. Informe técnico planeativo Supervisión
3. Contrato estándar 4G
4. Manual de Interventoría y Supervisión                           5.Informe técnico de la Interventoría del proyecto en relación con las áreas de servicios sentido Bogotá-Villavicencio y viceversa; en el cual se evidencia el estado y avance de la construcción de las mismas.
6. Informe de cierre</t>
  </si>
  <si>
    <t>1. Áreas definidas y disponibles para construcción.
2. Informe técnico planeativo Supervisión
3. Contrato estándar 4G
4. Manual de Interventoría y Supervisión                              
5. Informe Técnico de la Interventoría en relación con las áreas de servicio, sentido Bogotá-Villavicencio y Viceversa.
6. Informe de cierre</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</si>
  <si>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
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
30/11/2016 se actualiza el porcentaje de avance, se verifica en el ftp la incorporación de la unidad de medida 5, queda pendiente la unidad de medida 6 informe de cierre.</t>
  </si>
  <si>
    <t>18/01/2017 Se realizó verificación física en el FTP de las unidades de medida. No hay avance. Pendiente UM6 (JDT)
28/02/2017. Se realizó verificación física en el FTP de las unidades de medida. Se actualiza el avance. Cumplimiento 100% (SPC)
01/03/2017 BLRC mediante memorando No. 2017-500-003308-3 del 27/02/2017 enviaron el informe de cierre correspondiente a la UM No. 6</t>
  </si>
  <si>
    <t>Rad. 20174090839852 del 09/08/2017 
COMUNICACIÓN APERTURA INDAGACIÓN PRELIMINAR NRO. 6-026-17 CONTRATO DE CONCESIÓN 444 DE 1994 PRESUNTO DAÑO FISCAL</t>
  </si>
  <si>
    <r>
      <rPr>
        <b/>
        <sz val="11"/>
        <rFont val="Calibri"/>
        <family val="2"/>
        <scheme val="minor"/>
      </rPr>
      <t>Hallazgo 50. Administrativo, Disciplinario y Penal - Adquisición de Predios Tramo II</t>
    </r>
    <r>
      <rPr>
        <sz val="11"/>
        <rFont val="Calibri"/>
        <family val="2"/>
        <scheme val="minor"/>
      </rPr>
      <t>.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t>
    </r>
  </si>
  <si>
    <t>La CGR describe la causa así: ''Gestión antieconómica al comprar predios y no utilizarlos en el proyecto.''</t>
  </si>
  <si>
    <t>La CGR describe el efecto así: ''Incumplimiento de artículo 238 de la ley 1450 de 2011, reglamentado por el decreto 4054 del 31 de octubre de 2011 y los artículos 25 y 26 de la ley 80 de 1993.''</t>
  </si>
  <si>
    <t>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t>
  </si>
  <si>
    <t>Definir el uso de los predios adquiridos</t>
  </si>
  <si>
    <t>1. Solicitar mediante memorando a la Vicepresidencia de Estructuración,  su pronunciamiento sobre la utilización de los predios para la futura doble calzada en el sector de Bogotá-El Tablón .
Solicitar mediante memorando a la Vicepresidencia de Gestión Contractual, su pronunciamiento sobre si la entrega del corredor vial Bogotá-Villavicencio por parte del INVIAS al INCO-hoy ANI, incluyó los predios adquiridos para la Variante de Chipaque
2. Oficio a INVIAS conceptuando sobre los predios.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</si>
  <si>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1. Memorando (2)
2. Oficio (1)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</si>
  <si>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LMSC. 26/08/2016
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
27/09/2016 Con memorando 2016-102-011737-3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6 "Informe de cierre".
14/10/2016 El Ingeniero Dilver solicitará la adición de la unidad de medida de informe de cierre final para explicar el aporte de cada UM.
31/10/2016 Mediante memorando 2016-604-013576-3 el G.I.T Predial solicitó incluir la UM 6 "Informe de cierre". La VGC comparte la misma solicitud.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
16/12/2016 Pendiente la UM No. 6
20/12/2016 Solicitaron con memorando No. 2016-604-016170-3 del 15/12/2016 justificaron la ampliación de cumplimiento del PM hasta el 30/06/2016. Se dio respuesta a la solicitud con memorando No. 2016-102-016675-3 del 22/12/2016</t>
  </si>
  <si>
    <t>18/01/2017 Se realizó verificación física en el FTP de las unidades de medida. No hay avance. Pendiente UM5 (JDT)
28/02/2017. Se realizó verificación física en el FTP de las unidades de medida. No hay avance. Pendiente UM 5 (SPC)
3/4/2017 Pendiente el informe de cierre, sin embargo la supervisión se compromete a solicitar un pronunciamiento de la gerencia predial y de estructuración dado que han transcurrido dos años. Se revisará nuevamente en mayo con los conceptos actualizados (JDT)
26/04/2017. Se realizó verificación física en el FTP de las unidades de medida. No hay avance. Pendiente UM 6 (SPC)
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
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
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t>
  </si>
  <si>
    <t xml:space="preserve">
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
31/07/2017 BLRC mediante correo electrónico remitieron la documentación relacionada con la UM No. 6 denominada "Informe de antecedentes y trazabilidad del hallazgo", lo cual se verificó en el FTP. El avance es del 33%.
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
09/08/2017 Se verfican los soportes en el FTP, se actualiza el avance al 67% pendientes UM 7, 8 y 9 (JDT)
25/08/2017 BLRC se revisa el FTP a la fecha y continuan pendientes las UM Nos. 7, 8 y 9.
30/08/2017 BLRC mediante correo electrónico informan de la incorporación de la UM No. 7 y solicitan una modificación al plan de mejoramiento en el sentido de suprimir la UM No. 8 denominada "Oficio  a la GCR, con fundamento en el informe de antecedentes y trazabilida, por cuando no da lugar mandar la comunicación con el cumplimiento de la UM No. 7." Oficio al INVIAS por competencia, con fundamento en el informe de antecedentes y trazabilidad" la cual da entender que la propiedad de los predios son del INVIAS y nunca se entregaron a la ANI. Queda pendiente la UM No. 8 Informe de cierre.
31/08/2017 BLRC se verificó en el FTP la incorporación del informe de cierre del plan de mejoramiento, cumpliendo así con el 100% del plan. Con memorando No. 2017-604-012050-3 del 31/08/2017 entregaron el informe de cierre.</t>
  </si>
  <si>
    <t>Estudio III</t>
  </si>
  <si>
    <t>Auto del 18/08/2016 por medio del cual se archiva la I.P. No. 6-011-16</t>
  </si>
  <si>
    <t>Deficiencia en la supervisión contractual</t>
  </si>
  <si>
    <t xml:space="preserve">Resultado de las mesas de trabajo interdisciplinarias efectuadas, solicitar un nuevo concepto jurídico con la identificación de las acciones a desplegar   </t>
  </si>
  <si>
    <t>CR_Pereira-La Victoria</t>
  </si>
  <si>
    <r>
      <rPr>
        <b/>
        <sz val="11"/>
        <rFont val="Calibri"/>
        <family val="2"/>
        <scheme val="minor"/>
      </rPr>
      <t xml:space="preserve">Hallazgo 63. Hallazgo Administrativo, Disciplinario y Fiscal - Modelo Financiero. </t>
    </r>
    <r>
      <rPr>
        <sz val="11"/>
        <rFont val="Calibri"/>
        <family val="2"/>
        <scheme val="minor"/>
      </rPr>
      <t>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t>
    </r>
  </si>
  <si>
    <t>La CGR describe la causa así: ''Debido a que en el proceso de la concesión no se realiza la sensibilización de los modelos económicos  para determinar el impacto en la ecuación económica. ''</t>
  </si>
  <si>
    <t>La CGR describe el efecto así: '' No se recibieron las obras oportunamente de acuerdo a lo previsto contractualmente, un desequilibrio económico en las arcas del estado ''</t>
  </si>
  <si>
    <t>Impulsar la  Gestión de cobro al concesionario, por el presunto detrimento patrimonial, originado en el desplazamiento de las inversiones.</t>
  </si>
  <si>
    <t>Recuperar el equilibrio económico del contrato</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</si>
  <si>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t>
  </si>
  <si>
    <t>1.- Analisis y soporte documental
2.- Acciones institucionales preventivas
3.- Acciones de cobro si aplican
4.- Documentos de conclusión
5.- Informe de cierre</t>
  </si>
  <si>
    <r>
      <t xml:space="preserve">25/08/16. Se envio la documentación para estudio Dr. Medellin
LMSC. 12 de sept. de 2016.
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
21/09/2016 Con memorando No.2016-310-011357-3 del 20/09/2016 enviaron los documentos relacionados con la UM No. 11 Análisis  Técnico - Financiero con análisis de de  Diferencia de Opex. Será subido al FTP.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24/10/2016 Se dio respuesta de la incorporación del informe No. 11, queda pendiente dos unidades de media para el cumplimiento del PMI 12.- Gestión de cobro al concesionario y No. 13 informe de cierre.  
</t>
    </r>
    <r>
      <rPr>
        <b/>
        <sz val="11"/>
        <rFont val="Calibri"/>
        <family val="2"/>
        <scheme val="minor"/>
      </rPr>
      <t>Recomendaciones MM&amp;D:</t>
    </r>
    <r>
      <rPr>
        <sz val="11"/>
        <rFont val="Calibri"/>
        <family val="2"/>
        <scheme val="minor"/>
      </rPr>
      <t xml:space="preserve"> Continuar gestión para logro de equilibrio contractual. Actualización del cálculo del efecto financiero del desplazamiento del creonograma; Evaluar activación de MASC.
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
15/12/2016 Con memorando No. 2016-305-015940-3 del 13/12/2016 entregaron una actualización de la UM No.2. Análisis técnico de la supervisión del contrato . Siguen quedando dos UM pendientes: Noa. 12 y 13  . Se dio respuesta a la solicitud con memorando No. 2016-102-016322-3 del 19/12/2016
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
29/12/2016 Con memorando No. 2016-305-017092-3  solicitaron oficialmente la prórroga del plan de mejoramiento hasta el 31/03/2017. Se dio respuesta con el memorando No. 2017-102-000400-3 del  02/01/2017.</t>
    </r>
  </si>
  <si>
    <t>18/01/2017 Se realizó verificación física en el FTP de las unidades de medida. Se actualiza el avance. Pendiente UM13 (JDT).
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"en elaboración".
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
28/02/2017. Se realizó verificación física en el FTP de las unidades de medida. No hay avance. Pendiente UM 13 (SPC)
17/03/2017 BLRC mediante memorando No. 2017-305-004446-3 del 16/03/2017 solicitaron ampliar la fecha de cumplimiento del PMI debidamente justificado, acorde con la conclusión de la mesa de trabajo del 24/02/2017. Se dio respuesta mediante memorando No.2017-102-004746-3 del 23/03/2017.
28/04/2017. Se realizó verificación física en el FTP de las unidades de medida. No hay avance. Pendiente UM 13 (SPC)
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"Demanda Arbitral"</t>
  </si>
  <si>
    <t>Estudio II
INF.4
RADICADO NO. 2016-409-077657-2
Pag. 4</t>
  </si>
  <si>
    <r>
      <rPr>
        <b/>
        <sz val="11"/>
        <rFont val="Calibri"/>
        <family val="2"/>
        <scheme val="minor"/>
      </rPr>
      <t>Hallazgo 74. Administrativo - Cierre Financiero.</t>
    </r>
    <r>
      <rPr>
        <sz val="11"/>
        <rFont val="Calibri"/>
        <family val="2"/>
        <scheme val="minor"/>
      </rPr>
      <t xml:space="preserve">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t>
    </r>
  </si>
  <si>
    <t>La CGR describe la causa así: ''Debido a que la Entidad no dio aplicación a los riesgos que debe de asumir el concesionario tal como lo establece el CONPES 3107 /2001''</t>
  </si>
  <si>
    <t>La CGR describe el efecto así: ''Desplazamiento de los aportes de Equity, Predios e Interventoría, no se realizó la sensibilización en el modelo para determinar el impacto del costo del dinero.''</t>
  </si>
  <si>
    <t>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t>
  </si>
  <si>
    <t>UNIDADES DE MEDIDA CORRECTIVA
1. Búsqueda documental archivo de la Entidad.                                                                         
2. Solicitud de verificación documental al concesionario.                                                                                                                                                                           3.  Documentos Banca de Inversión de la época.                                        
4. Informe Supervisor proyecto.                                     
5. Informe Financiero  ANI.                                                            
6. Concepto Jurídico ANI con acciones a seguir
INFORME DE CIERRE
7. Informe de cierre</t>
  </si>
  <si>
    <t>UNIDADES DE MEDIDA CORRECTIVA
1. Comunicación al de verificación documental al archivo de la Entidad.
2. Comunicación al concesionario Solicitud de verificación documental .                                                                                                                                                                           3.  Documentos, acta, informe Banca de Inversión (lo que aplique).                                      
4. Informe Técnico Supervisor proyecto.                                     
5. Informe Financiero  ANI.                                                            
6. Concepto Jurídico ANI con acciones a seguir
INFORME DE CIERRE
7.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</si>
  <si>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4. Informe Tecnico Supervisor del  proyecto.  7. Informe de cierre. César Parra, apoyo al supervisor revisará el tema e informa el cumplimiento de las UM pendientes y la fecha de incorporación. 
16/12/2016 Estan pendientes de cumplir las  UM Nos. 1,2,3,4 y 7 .
20/12/2016 Con memorando No. 2016-305-016294-3 del 19/12/2016 enviaron el documento de la UM No. 4. Pendiente UM 1, 2, 3 y 7 . Se dio respuesta a la solicitud con memorando No. 2016-102-016676-3 del 22/12/2016
23/12/2016 Mediante radicado No. 2016-305-016616-3 del 22 de dic de 2016 se presentó la UM 3 
26/12/2016 en revisión física al FTP, se confirma la inclusión de las UM 1, UM2, UM3 se actualiza el avance, Pendiente el informe de cierre
30/12/2016 Mediante radicado No. 2016-305-017226-3 se anexa el informe de cierre, dando cumplimiento asi a la totalidad de unidades de medida. Se acredita cumplimiento del 100% del plan.</t>
  </si>
  <si>
    <r>
      <rPr>
        <b/>
        <sz val="11"/>
        <rFont val="Calibri"/>
        <family val="2"/>
        <scheme val="minor"/>
      </rPr>
      <t>Hallazgo 93. Administrativo. Negligencia en el seguimiento a la Gestión Predial, Social y Ambiental de competencia del Concesionario.</t>
    </r>
    <r>
      <rPr>
        <sz val="11"/>
        <rFont val="Calibri"/>
        <family val="2"/>
        <scheme val="minor"/>
      </rPr>
      <t xml:space="preserve">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t>
    </r>
  </si>
  <si>
    <t>La CGR describe la causa así: ''La Agencia, ha sido negligente en la responsabilidad de verificar que la Concesionaria ejecute en orden lógico y en momento oportuno, las actividades derivadas de la gestión social, predial y ambiental atribuidas en virtud del Contrato de Concesión ''</t>
  </si>
  <si>
    <t>La CGR describe el efecto así: ''Con lo anterior se ha incumplido con lo pactado en la Cláusula 25 del Contrato: “Manejo Ambiental del Proyecto”; aumentó el riesgo de la infraestructura existente''</t>
  </si>
  <si>
    <t>Lograr el cumplimiento del concesionario y fortalecer los lineamientos de monitoreo y control de los proyectos</t>
  </si>
  <si>
    <t>UNIDADES DE MEDIDA CORRECTIVA
1. Informe de gestión con soportes  que presenta el seguimiento y control de las actividades prediales, sociales y ambientales, conforme a las mesas  de trabajo realizadas  con el Concesionario.
2.  Pronunciamiento formal de la Vicepresidencia Jurídica  de acuerdo al informe  de Gestión  ambiental  presentado, de la No procedencia de cobro  al Concesionario 
UNIDADES DE MEDIDA PREVENTIVA
3. Contrato Estándar 4G
4. Manual de Supervisión e Interventoría
5. Sistema General de Seguimiento y Control Predial.
INFORME DE CIERRE
6. Informe de cierre
7. Alcance al Informe de cierre</t>
  </si>
  <si>
    <t>UNIDADES DE MEDIDA CORRECTIVA
1. Informe de Gestión.
2, Pronunciamiento Vicepresidencia Jurídica
UNIDADES DE MEDIDA PREVENTIVA
3. Contrato Estándar 4G
4. Manual de Supervisión e Interventoría
5. Sistema General de Seguimiento y Control
INFORME DE CIERRE
6. Informe de cierre
7. Alcance al Informe de cierre</t>
  </si>
  <si>
    <t>9-nov-2015: Se presenta memo de VPRE indicando a la VJ que ya no se debe descontar valor alguno por incumplimientos sociales y ambientales, dentro de la liquidación del contrato. 
22-dic-2015: Se recibe memo 2015-603-015063-3 en el que se detallan las acciones tomadas frente al hallazgo y se confirma el 100% de avance del plan.</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</si>
  <si>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la UM1 "Informe de gestión con soportes...". Esta respuesta se oficializó el 11 /10/2016 mediante memorando No. 2016-300-012570-3.
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
</t>
    </r>
    <r>
      <rPr>
        <b/>
        <sz val="11"/>
        <rFont val="Calibri"/>
        <family val="2"/>
        <scheme val="minor"/>
      </rPr>
      <t>Recomendaciones MM&amp;D:</t>
    </r>
    <r>
      <rPr>
        <sz val="11"/>
        <rFont val="Calibri"/>
        <family val="2"/>
        <scheme val="minor"/>
      </rPr>
      <t xml:space="preserve"> Incluir memorando 2015-603-015063-3 en la UM 1 y modificarla denominandola Informe de gestión;Incluir UM "Memorando 2016-705-008731-3; incluir informe de cierre.
12/12/2016 Con el correo electrónico del 06/12/2016 de Javier Barreto Bermudez, de la VGC, informa la incorporación de dos UM Nos. 1) informe de Gestión y 2) Pronunciamiento de la V.Jurídica.. Queda pendiente el informe de cierre.
16/12/2016 Pendiente la UM No. 5
26/12/2016 mediante correo de 23 dic 2016 se corroboró el cumplimiento de las unidades de medida y se certifica cumplimiento del plan al 100% (10-26) Oficializado mediante radicado No. 2016-304-016626-3 del 22 dic de 2016</t>
    </r>
  </si>
  <si>
    <t>26/10/2017 BLRC se concluye de la reunión: que se cumple con la fecha del plan de mejoramiento. Incorporaran en próximos días la UM No. 6 y entregan en los primeros días de diciembre el alcance del informe de cierre.
09/11/2017 BLRC mediante correo electrónico del 9 de noviembre de 2017 el apoyo a la supervisión informó la incorporación de la UM No. 5, quedando el plan de mejoramiento con un avance del 86%. Queda pendiente la UM No.7.
11/12/2017 BLRC Mediante comunicación No. 2017-304-017325-3 del 05/12/2017 informan la entrega de la UM No. 7 denominada Alcance del informe de Cierre. Se verificó en el FTP y se encuentra incluida, cumpliendo así con el 100% del plan de mejoramiento.</t>
  </si>
  <si>
    <t>INF 6. MM&amp;D  Rad. No. 2016-409-089297-2 pag. 6</t>
  </si>
  <si>
    <t>La CGR describe el efecto así: ''Se esta configurando un doble reconocimiento o pago por parte del INCO (hoy ANI) al Concesionario, por las obras mencionadas.''</t>
  </si>
  <si>
    <t>Auto  No. 00069 del 11-feb-2016.</t>
  </si>
  <si>
    <t xml:space="preserve"> Apertura de Indagación Preliminar 007  de 2014 mediante Auto No. 0107
del 14 de agosto de 2014. LMSC
Mediante Auto No. 069 del 11-feb-2016 se decreta el cierre y archivo de la I.P.  007-2014 LMSC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</si>
  <si>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r>
      <rPr>
        <b/>
        <sz val="11"/>
        <rFont val="Calibri"/>
        <family val="2"/>
        <scheme val="minor"/>
      </rPr>
      <t>Hallazgo 105. Administrativo, Disciplinario y Fiscal- Doble Reconocimiento de Componentes del Proyecto a través del alcance básico y del Adicional No.3</t>
    </r>
    <r>
      <rPr>
        <sz val="11"/>
        <rFont val="Calibri"/>
        <family val="2"/>
        <scheme val="minor"/>
      </rPr>
      <t>. El alcance de las obras a ejecutar a través del Adicional No.3, incluye componentes que forman parte del alcance básico del contrato de concesión No.002 de 2007.</t>
    </r>
  </si>
  <si>
    <t>La CGR describe la causa así: ''Con el Adicional No 3 se contrato nuevamente la construcción de obras las cuales ya hacían parte del  alcance básico del contrato. ''</t>
  </si>
  <si>
    <t>Buscar ante los mecanismos de solución de controversias, la subsanación de lo evidenciado en el hallazgo, buscando la conciliación que subsane el hallazgo</t>
  </si>
  <si>
    <t>Con la suscripción del acuerdo conciliatorio se subsanan los hechos del hallazgo, señalados como pretensiones de la ANI en el Tribunal</t>
  </si>
  <si>
    <t xml:space="preserve">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
</t>
  </si>
  <si>
    <t>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t>
  </si>
  <si>
    <r>
      <t xml:space="preserve">20/09/2016.  Finaliza la construcción en diciembre de 2016. Se analizaron las UM del PMI replanteado, se consideran acertadas para conjurar la causa del hallazgo y se incluye como UM adiconal el auto de archivo de la IP, tiene UM de Informe de cierre.
21/10/2016 Con memorando No. 2016-500-012587-3 del 11/10/2016 el Gerente del proyecto Córdoba-Sucre solicitó modificación del PMI, así: Aclaró la UM No.5 quedando "Informe de cierre integral del hallazgo" y supresión de la UM 10 : Informe de cierre.
24/10/2016 Se dió respuesta mediante comunicación No. 2016-102-013060-3 del 24/10/2016. Se modificó las carpetas del FTP.
24/11/2016 Se realizó verificación física en el FTP de las unidades de medida. Se actualiza el avance. Pendiente UM 5
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
26/12/2016 Mediante correo del 21/12/2016 se informó la incorporación de las unidades de medida faltantes y se certifica el cumplimiento al 100% del plan (13-26)
</t>
    </r>
    <r>
      <rPr>
        <b/>
        <sz val="11"/>
        <rFont val="Calibri"/>
        <family val="2"/>
        <scheme val="minor"/>
      </rPr>
      <t>Recomendaciones MM&amp;D:</t>
    </r>
    <r>
      <rPr>
        <sz val="11"/>
        <rFont val="Calibri"/>
        <family val="2"/>
        <scheme val="minor"/>
      </rPr>
      <t xml:space="preserve"> Ninguna.
16/12/2016 Pendiente la UM No.5
23/12/2016 mediante radicado No. 2016-500-016782-3 se envia el informe de cierre y se certifica el cumplimiento del 100%</t>
    </r>
  </si>
  <si>
    <t>29/09/2017 Mediante el acta No. 164 del consejo directivo con fecha 6 de junio de 2017, se aprueba la reasignación de los contratos de concesión Ruta Caribe y Córdoba-Sucre a la vicepresidencia de gestión contractual. (JDT)</t>
  </si>
  <si>
    <t>Auto  No. 00069 del 11/02/2016,  decide archivar la investigación.
"En torno al doble reconocimiento realizado por estas obras, observa el Despacho que si bien esta fue la conclusión a la que llegó el Grupo Auditor y que dio lugar al inicio de esta indagación preliminar, no existe ningún elemento probatorio que lo demuestre.
Al hacer una lectura del hallazgo fiscal y revisar sus soportes, es claro que a partir del hecho de la doble inclusión de obras se supuso que se había dado también un doble reconocimiento de las mismas...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t>
  </si>
  <si>
    <t>INF. 8 MM&amp;D Rad. No. 2016-409-100777-2 Pag. 51</t>
  </si>
  <si>
    <r>
      <rPr>
        <b/>
        <sz val="11"/>
        <rFont val="Calibri"/>
        <family val="2"/>
        <scheme val="minor"/>
      </rPr>
      <t>Hallazgo 109. Administrativo y Disciplinario - Cesión y Control del Recaudo de Peajes en los Adicionales No.2 y No.3.</t>
    </r>
    <r>
      <rPr>
        <sz val="11"/>
        <rFont val="Calibri"/>
        <family val="2"/>
        <scheme val="minor"/>
      </rPr>
      <t xml:space="preserve">  La cesión de derechos de recaudo de peaje prevista en los Adicionales No. 2 y 3 no se cumple en la fecha pactada.</t>
    </r>
  </si>
  <si>
    <t>La CGR describe la causa así: ''La cesión de derechos de recaudo de peaje prevista en los Adicionales No. 2 y 3 no se cumple en la fecha pactada''</t>
  </si>
  <si>
    <t>La CGR describe el efecto así: ''Esta situación puede generar controversias y/o reclamaciones por parte del concesionario (incumplimiento de Inco y pago de intereses sobre los montos adeudados).''</t>
  </si>
  <si>
    <t>Obtener decisión de la justicia arbitral que resuelva  la eventual controversia con el concesionario.
Fortalecer los lineamientos asociados con el monitoreo y control de los proyectos.</t>
  </si>
  <si>
    <t>Resolver la eventual controversia con el concesionario y mejorar el monitoreo y control de los proyectos</t>
  </si>
  <si>
    <t>1. Acuerdo conciliatorio 
2. Manual de Interventoría y Supervisión
3. Manual de Contratación
4. Contrato Estándar 4G
5.Informe Financiero
6. Informe de cierre</t>
  </si>
  <si>
    <t>1. Acuerdo conciliatorio aprobado
2. Manual de Interventoría y Supervisión
3. Manual de Contratación
4. Contrato Estándar 4G
5. Informe Financiero
6. Informe de cierre</t>
  </si>
  <si>
    <t>Vicepresidencia Jurídica - Vicepresidencia de Gestión Contractual</t>
  </si>
  <si>
    <t>25-nov-2015: Se modifica la unidad de medida 1 - concepto experto sobre el retiro de la pretensión en la reforma y se reemplaza por la unidad de medida Acuerdo Conciliatorio aprobado. Pendiente publicar el acuerdo para acreditar el 100% de avance.
27-nov-2015: llegó el memorando 2015-701-013755-3 en el que se entrega el soporte del acuerdo para su publicación en el ftp. De esta manera, se acredita el 100% de avance.</t>
  </si>
  <si>
    <r>
      <t xml:space="preserve">20/09/2016 Esta pendiente de replantear, lo enviarán el 21/09/2016
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
</t>
    </r>
    <r>
      <rPr>
        <b/>
        <sz val="11"/>
        <rFont val="Calibri"/>
        <family val="2"/>
        <scheme val="minor"/>
      </rPr>
      <t>Recomendaciones MM&amp;D:</t>
    </r>
    <r>
      <rPr>
        <sz val="11"/>
        <rFont val="Calibri"/>
        <family val="2"/>
        <scheme val="minor"/>
      </rPr>
      <t xml:space="preserve"> Incluir informe que contenga análisis financiero de situación descrita en el hallazgo.
19/12/2016 Pendiente Um No. 5
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t>
    </r>
  </si>
  <si>
    <t>18/01/2017 Se realizó verificación física en el FTP de las unidades de medida. No hay avance. Pendiente UM5 y UM6 (JDT)
28/02/2017. Se realizó verificación física en el FTP de las unidades de medida. No hay avance. Pendiente UM 5,6 (SPC)
04/04/2017 BLRC se concluye lo siguiente de la reunión: Queda pendiente las UM Nos 5 y 6, la UM No. 5  es de responsabilidad de la VEjecutiva, ya enviaron memorando para el cumplimiento de ésta y poder hacer el informe de cierre. Se cumple el PM en la fecha indicada. Actualizar Avance
28/04/2017. Se realizó verificación física en el FTP de las unidades de medida. No hay avance. Pendiente UM 5,6 (SPC)
18/05/2017 BLRC se registra en envío de la copia del oficio No. 2017-500-006665-3 del 05/05/2017, relacionada con la UM No.5 la cual no esta incorporada en el FTP.
30/06/2017 BLRC con correo del 29 de junio de 2017 informaron la incorporación de la unidad de medida No. 6, cumpliendo con el 100% del plan</t>
  </si>
  <si>
    <t>INF 8  MM&amp;D Rad.  2016-409-100777-2 pag. 79</t>
  </si>
  <si>
    <t>Fortalecer los lineamientos asociados con el monitoreo y control de los proyectos.</t>
  </si>
  <si>
    <t>Mejorar el monitoreo y control de los proyectos</t>
  </si>
  <si>
    <t xml:space="preserve">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t>
  </si>
  <si>
    <t>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t>
  </si>
  <si>
    <t>La CGR describe el efecto así: ''Posibles deficiencias en la calidad de las obras entregadas por el concesionario, así como del estado de la vía.''</t>
  </si>
  <si>
    <t>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t>
  </si>
  <si>
    <t>Dar un cierre administrativo del contrato de interventoría No. 041 de 2008 y mostrar el seguimiento que se realiza periódicamente en la medición del indice de estado y reflectividad.</t>
  </si>
  <si>
    <r>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t>
    </r>
    <r>
      <rPr>
        <b/>
        <sz val="11"/>
        <rFont val="Calibri"/>
        <family val="2"/>
        <scheme val="minor"/>
      </rPr>
      <t>Recomendaciones MM&amp;D:</t>
    </r>
    <r>
      <rPr>
        <sz val="11"/>
        <rFont val="Calibri"/>
        <family val="2"/>
        <scheme val="minor"/>
      </rPr>
      <t xml:space="preserve">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
16/12/2016 Pendiente la UM No.1,2,3 y 7
19/12/2016 Con memorando No. 2016-500-016142-3 del 15/12/2016 solicitaron ampliar el término de cumplimiento del PMI. Van a considerar la recomendación de la firma MM&amp;D y para ver la necesidad de replantear el PMI.Se dio respuesta con memorando No. 2016-102-016976-3 del 28/12/2016
  </t>
    </r>
  </si>
  <si>
    <t>18/01/2017 Se realizó verificación física en el FTP de las unidades de medida. No hay avance. Pendiente UM1, UM2, UM3 y UM7 (JDT)
28/02/2017. Se realizó verificación física en el FTP de las unidades de medida. No hay avance. Pendiente UM 1,2,3,7 (SPC)
02/03/2017 BLRC revisar en el seguimiento de asesoría y seguimiento la recomendación que realizó la firma MM&amp;DAbogados. A la fecha no la han acogido.
3/4/2017 Se concluye van a realizar una reunión con defensa judicial para determinar si acogen la recomendación de MM&amp;D para aumentar una unidad de medida "acta de cierre de archivo del expediente" donde conste que no se liquido por perdida de competencia y se le adicionará una constancia de compensación buscando así la recuperación de los recursos públicos. Inicialmente se tiene como cumplible, sin embargo, se revisará nuevamente en mayo de 2017 (JDT)
28/04/2017. Se realizó verificación física en el FTP de las unidades de medida. No hay avance. Pendiente UM 1,2,3,7 (SPC)
01/06/2017 BLRC Se concluye de la reunión: Se hizo la reunión con Defensa Judicial donde se acuerda que es necesario hacer ajuste al plan de mejoramiento, por cuanto los términos para liquidar el contrato vencieron. Cambiarán la UM 1. "Concepto de  la Gerencia de Defensa Judicial, con relación a la liquidación del contrato de Interventoría" por "Acta de cierre y archivo del expediente contractual", solicitarán prórroga debidamente justificada. La OCI solicita anexar el acta de la reunión con Defensa Judicial y la fecha de terminación debe ser antes del mes de diciembre. Se hará seguimiento cada dos meses al PMI.
06/06/2017 BLRC mediante memorando No. 2017-500-007854-3 del 01/06/2017 solicitaron modificación al plan de mejoramiento en el sentido de cambiar la UM No. 1 denominada "Concepto de la Gerencia de Defensa Judicial, con relación a la liquidación del contrato de interventoría" por "Acta de cierre y Archivo del Expediente Administrativo". Se da plazo hasta el 31/10/2017, mediante memorando No. 2017-102-008309-3, y se hará seguimiento cada dos meses. Se solicita presentar avances sobre las UM pendientes.</t>
  </si>
  <si>
    <r>
      <t xml:space="preserve"> Apertura de Indagación Preliminar 007  de 2014 mediante Auto No. 0107
del 14 de agosto de 2014.
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</si>
  <si>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al considerar que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</si>
  <si>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53</t>
  </si>
  <si>
    <t xml:space="preserve">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 Las obligaciónes antes señaladas no fueron cumplidas por la firma interventora y debían cumplirse desde el inicio del contrato de interventoría y mantenerse hasta la fecha de terminación. </t>
  </si>
  <si>
    <t>La CGR describe el efecto así: ''Incumplimiento de obligaciónes contractuales, que afectan el adecuado control al proyecto,.''</t>
  </si>
  <si>
    <t>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t>
  </si>
  <si>
    <t>Dar un cierre administrativo del contrato de interventoría No. 041 de 2008 y mostrar la disponibilidad de una página web por parte de la interventoría.</t>
  </si>
  <si>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16/12/2016 Pendiente la UM No.1, 2, 3, 7.
19/12/2016 Con memorando No. 2016-500-016142-3 del 15/12/2016 solicitaron ampliar el término de cumplimiento del PMI. Van a considerar la recomendación de la firma MM&amp;D y para ver la necesidad de replantear el PMI. Se dio respuesta con memorando No. 2016-102-016976-3 del 28/12/2016
  </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</si>
  <si>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</si>
  <si>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</si>
  <si>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66</t>
  </si>
  <si>
    <t>Obligaciones interventoría</t>
  </si>
  <si>
    <t>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t>
  </si>
  <si>
    <t>La CGR describe la causa así: ''Deficiencia en el seguimiento y control de las obligaciónes contractuales.''</t>
  </si>
  <si>
    <t>La CGR describe el efecto así: ''La posible ocurrencia de siniestros sin que se encuentran debidamente amparados. ''</t>
  </si>
  <si>
    <t>1. Laudo arbitral
2. Adopción de procedimiento
3. Realizar  verificacion  de las garantías constituìdas en los contratos vigentes 
4. Sistema de información y seguimiento de garantías
5. Manual de Interventoría y Supervisión
6. Manual de Contratación
7. Contrato Estándar 4G
8. Informe de Defensa Judicial
9. Informe de cierre</t>
  </si>
  <si>
    <t>25-nov-2015: se confirma que está en las pretensiones de la reforma. Pendiente publicar la reforma a la demanda para acreditar el 100% de avance.
27-nov-2015: llegó el memorando 2015-701-013755-3 en el que se entrega el soporte de la reforma a la demanda para su publicación en el ftp. De esta manera, se acredita el 100% de avance.</t>
  </si>
  <si>
    <r>
      <t xml:space="preserve">20/09/2016 Están replanteando el PMI, considerando el resultado del laudo arbitral
</t>
    </r>
    <r>
      <rPr>
        <b/>
        <sz val="11"/>
        <rFont val="Calibri"/>
        <family val="2"/>
        <scheme val="minor"/>
      </rPr>
      <t>Recomendaciones MM&amp;D:</t>
    </r>
    <r>
      <rPr>
        <sz val="11"/>
        <rFont val="Calibri"/>
        <family val="2"/>
        <scheme val="minor"/>
      </rPr>
      <t xml:space="preserve"> Actualizar la UM; Modificar la UM 1 incluyendo el laudo; incluir un infiorme de defensa judicial; modificar la denominación de la UM por la de Laudo Arbitral e incluir dentro de ella lareforme de la demanda de reconvención y el laudo.</t>
    </r>
  </si>
  <si>
    <t>18/01/2017 Se realizó verificación física en el FTP de las unidades de medida. No hay avance. Pendiente UM2, UM3 UM4 y UM8 (JDT)
28/02/2017. Se realizó verificación física en el FTP de las unidades de medida. No hay avance. Pendiente UM 2,3,4,8 (SPC)
02/03/2017 BLRC revisar en el seguimiento de asesoría y seguimiento la recomendación que realizó la firma MM&amp;DAbogados. A la fecha no la han acogido.
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"aprobación y administración de pólizas y garantía". Se cumple con la fecha del PM. Subirán UM Nos. 4. Queda pendiente Informe de Defensa Judicial, Subir el Laudo e informe de Cierre, actualizar avance
07/04/2017 Mediante memorando No. 2017-703-005531-3 la Vicepresidencia Jurídica solicita modificación al PMI así: modificar la UM1 quedando como "laudo arbitral"; la adición de la UM8 "Informe de defensa judicial", desplazando el informe de cierre como UM9. Por lo anterior el nuevo plan queda con 9UM, con un avance del  33 % (3 unidades completas de 9) (JDT). Respuesta memorando No. 2017-102-005839-3 del 17/04/2017.
28/04/2017. Se realizó verificación física en el FTP de las unidades de medida. No hay avance. Pendiente UM 1,2,3,4,8 y 9 (SPC)
29/06/2017 se verificó en el FTP encontrándose la incorporación de las UM Nos. 1 y 2, siguen pendientes las Nos. 3, 4, 8 y 9. Avance del 56%
30/06/2017 BLRC mediante correo electrónico informaron la incorporación de la UM No. 3, 4, 8 y 9. Se cumple el 100% del plan.</t>
  </si>
  <si>
    <t>INF. 8 MM&amp;D Rad. No. 2016-409-100777-2 Pag. 80</t>
  </si>
  <si>
    <r>
      <t xml:space="preserve">Hallazgo 149. Administrativo y Disciplinario - Alcance Básico Hitos 3, 4, 6 y 7. </t>
    </r>
    <r>
      <rPr>
        <sz val="11"/>
        <rFont val="Calibri"/>
        <family val="2"/>
        <scheme val="minor"/>
      </rPr>
      <t>Se evidenció  que a la fecha el Concesionario no ha cumplido con la ampliación a Ley 105 de 1993, en lo referente a la ampliación de bermas, en algunos hitos del contrato básico.</t>
    </r>
  </si>
  <si>
    <t>La CGR describe la causa así: ''Incumplimiento de la Ley 105 de 1993. Deficiencias en el seguimiento y control de la Interventoría.''</t>
  </si>
  <si>
    <t>La CGR describe el efecto así: ''Atrasos en la ejecución de las obras, desplazamiento de cronogramas.''</t>
  </si>
  <si>
    <t>Ajustar los lineamientos contractuales relacionados con el impacto financiero producido por el desplazamiento de cronograma y los lineamientos asociados con el monitoreo y control de los proyectos.</t>
  </si>
  <si>
    <t>Incentivar al concesionario a cumplir con los objetivos de cronograma establecidos en el contrato y mejorar el monitoreo y control de los proyectos.</t>
  </si>
  <si>
    <t>1. Acuerdo conciliatorio aprobado (frente a la ampliación en pasos urbanos)
2.. Laudo Arbitral 
3. Manual de Interventoría y Supervisión
4. Manual de Contratación
5. Contrato Estándar 4G
6. Informe de cierre</t>
  </si>
  <si>
    <t>1. Acuerdo conciliatorio aprobado (frente a la ampliación en pasos urbanos)
2. Laudo Arbitral 
3. Manual de Interventoría y Supervisión
4. Manual de Contratación
5. Contrato Estándar 4G
6. Informe de cierre</t>
  </si>
  <si>
    <t>25-nov-2015: se elimina la UM correspondiente al tribunal y se agregan las dos primeras 1. Acuerdo conciliatorio aprobado (frente a la ampliación en pasos urbanos)
2. Reforma a la demanda de reconvención (frente a la ampliación en pasos rurales - pretensiones 4.1 y 7.1). Pendiente publicar los soportes correspondientes para acreditar 100% de avance.
27-nov-2015: llegó el memorando 2015-701-013755-3 en el que se entrega el soporte de las unidades de medida 1 y 2 para su publicación en el ftp. De esta manera, se acredita el 100% de avance.</t>
  </si>
  <si>
    <r>
      <t xml:space="preserve">20/09/2016 Están replanteando el PMI, considerando el resultado del laudo arbitral
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Actualizar UM 1 incluyendo el laudo proferido en el proceso arbitral; informe de defensa judicial; y verificar los soportes de las UM 1 y 2 que están invertidos.
19/12/2016 Pendiente Um No. 6
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t>
    </r>
  </si>
  <si>
    <t>18/01/2017 Se realizó verificación física en el FTP de las unidades de medida. No hay avance. Pendiente UM2 y UM6 (JDT)
28/02/2017. Se realizó verificación física en el FTP de las unidades de medida. No hay avance. Pendiente UM 2,6 (SPC)
04/04/2017 BLRC se concluye lo siguiente de la reunión: Que se cumple con el PM, solamente queda pendiente el informe de Cierre.
28/04/2017. Se realizó verificación física en el FTP de las unidades de medida. No hay avance. Pendiente UM 6 (SPC)
30/06/2017 mediante correo del 30/06/2017 informaron la incorporación de la UM No. 6 correspondiente al informe de cierre. Se cumple el 100% del plan.</t>
  </si>
  <si>
    <t>INF 8  MM&amp;D Rad.  2016-409-100777-2 pag. 81</t>
  </si>
  <si>
    <r>
      <rPr>
        <b/>
        <sz val="11"/>
        <rFont val="Calibri"/>
        <family val="2"/>
        <scheme val="minor"/>
      </rPr>
      <t>Hallazgo 152. Administrativo y Disciplinario (I.P.) - Precios de Mercado en Otrosíes Nos. 1, 3 y Adicional No.2 de la Concesión Córdoba-Sucre</t>
    </r>
    <r>
      <rPr>
        <sz val="11"/>
        <rFont val="Calibri"/>
        <family val="2"/>
        <scheme val="minor"/>
      </rPr>
      <t>.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t>
    </r>
  </si>
  <si>
    <t>La CGR describe la causa así: ''La Entidad no cuenta con base de datos de precios del mercado para realizar comparación con precios de las obras presentadas por el Concesionario.''</t>
  </si>
  <si>
    <t>La CGR describe el efecto así: ''Incertidumbre sobre los valores con posible riesgo de que se hayan contratados con sobrecostos.''</t>
  </si>
  <si>
    <t>Ajustar los lineamientos contractuales relacionados  con los riesgos asumidos por el concesionario, los lineamientos asociados con el monitoreo y control de los proyectos y obtener la base de precios del INVÍAS</t>
  </si>
  <si>
    <t>Reducir la incertidumbre relacionada con sobrecostos eventuales de las obras realizadas por el concesionario.</t>
  </si>
  <si>
    <t>1. Laudo Arbitral
2. Manual de Interventoría y Supervisión
3. Manual de Contratación
4. Contrato Estándar 4G
5. Base de precios INVÍAS
6. Informe de cierre</t>
  </si>
  <si>
    <t>25-nov-2015: Se ajusta la UM 1: 1. Reforma a la demanda de reconvención (pretensiones 12.1 a 12.3, 20.1 a 20.3 y 25.1 a 25.3). Pendiente publicar los respectivos soportes para acreditar el 100% de avance.
27-nov-2015: llegó el memorando 2015-701-013755-3 en el que se entrega el soporte de la reforma para su publicación en el ftp. De esta manera, se acredita el 100% de avance.</t>
  </si>
  <si>
    <r>
      <t xml:space="preserve">20/09/2016 Están replanteando el PMI, considerando el resultado del laudo arbitral.
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Revisar denominación de la  UM 1 ; Incluir el laudo proferido en el proceso arbitral; informe de defensa judicial.
19/12/2016 Pendiente Um No. 6
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t>
    </r>
  </si>
  <si>
    <t>18/01/2017 Se realizó verificación física en el FTP de las unidades de medida. No hay avance. Pendiente UM1 y UM6 (JDT)
28/02/2017. Se realizó verificación física en el FTP de las unidades de medida. No hay avance. Pendiente UM 1,6 (SPC)
04/04/2017 BLRC se concluye lo siguiente de la reunión: Cumplen con la fecha de PM, solamente falta el informe de cierre.
28/04/2017. Se realizó verificación física en el FTP de las unidades de medida. No hay avance. Pendiente UM 6 (SPC)
30/06/2017 mediante correo electrónico comunicó la incorporación de la UM No. 6 informe de cierre., cumpliendo con el 100% del plan.</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</si>
  <si>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r>
      <rPr>
        <b/>
        <sz val="11"/>
        <rFont val="Calibri"/>
        <family val="2"/>
        <scheme val="minor"/>
      </rPr>
      <t xml:space="preserve">
</t>
    </r>
    <r>
      <rPr>
        <sz val="11"/>
        <rFont val="Calibri"/>
        <family val="2"/>
        <scheme val="minor"/>
      </rPr>
      <t xml:space="preserve">
</t>
    </r>
  </si>
  <si>
    <t>Auto  No. 00069 del 11/02/2016.</t>
  </si>
  <si>
    <t xml:space="preserve">Auto  No. 00069 del 11/02/2016, decide archivar la investigación.
 "Al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
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
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
</t>
  </si>
  <si>
    <t>INF 8  MM&amp;D Rad.  2016-409-100777-2 pag. 83</t>
  </si>
  <si>
    <r>
      <rPr>
        <b/>
        <sz val="11"/>
        <rFont val="Calibri"/>
        <family val="2"/>
        <scheme val="minor"/>
      </rPr>
      <t>Hallazgo 155. Administrativo - Rezago en la adquisición predial requerida para la construcción del puente vehicular en Lorica del adicional No. 2</t>
    </r>
    <r>
      <rPr>
        <sz val="11"/>
        <rFont val="Calibri"/>
        <family val="2"/>
        <scheme val="minor"/>
      </rPr>
      <t xml:space="preserve">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t>
    </r>
  </si>
  <si>
    <t>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t>
  </si>
  <si>
    <t>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</si>
  <si>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 xml:space="preserve">
Aplicar debidamente la metodología establecida para la valoración de las construcciones existentes en los predios requeridos para los l proyectos
</t>
  </si>
  <si>
    <t xml:space="preserve">Obtener  avalúos comerciales ajustados a la metodología establecida en la normatividad, específicamente en lo relacionado con la valoración de las construcciones existentes en los predios requeridos para los proyectos
</t>
  </si>
  <si>
    <t xml:space="preserve">UNIDADES DE MEDIDA CORRECTIVA
1. Solicitar a la interventoría un Informe predial que manifieste la adquisición de los predios requeridos. 
2. Solicitar a la Interventoría un informe respecto a la terminación de las obras del puente de Lorica.
UNIDADES DE MEDIDA PREVENTIVA
3. Solicitar al Concesionario la implementación de un sistema de control de calidad de los avalúos comerciales y la continua aplicación del protocolo de la ANI para avalúos en zonas rurales y urbanas.
4. Solicitar a la interventoría la verificación de la aplicación de la metodología respectiva en la elaboración de los avalúos
INFORME DE CIERRE
5. Elaborar el informe de cierre
</t>
  </si>
  <si>
    <t>UNIDADES DE MEDIDA CORRECTIVA
1. Un oficio de la ANI a Ia interventoría solicitando el informe predial del puente de Lorica. 
2. Un oficio de la ANI a Ia interventoría solicitando el informe sobre la terminación de la obra del puente de Lorica 
UNIDADES DE MEDIDA PREVENTIVA
3. Un oficio de la ANI al concesionario solicitando la implementación de un sistema de control de calidad a los avalúos comerciales elaborados por la lonja
4. Un oficio de la ANI a la interventoría solicitando la verificación de la aplicación metodológica
INFORME DE CIERRE
5. Un informe de cierre</t>
  </si>
  <si>
    <t>LMSC. 26/08/2016
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12/10/2016 Incluir las UM faltantes, revisar la UM No.8 denominada Auto de Archivo, e incluir la UM  informe de cierre.
31/10/2016 Mediante memorando 2016-604-013576-3 el G.I.T Predial solicitó incluir la UM 9 "Informe de cierre",Se dio respuesta con memorando radicado bajo el No. 2016-102-014451-3. En la comunicación se describio el PMI definitivo.
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
16/12/2016 Pendiente la UM No. 1, 2, 3, 8 y 9
20/12/2016 Solicitaron mediante memorando No. 2016-604-016170-3 del 15/12/2016 ajuste de plan de mejoramiento en el sentido de quitar la UM No. 3 denominada "Pronunciamiento de la VGC" por cuanto no es procedente. Se dio respuesta a la solicitud con memorando No. 2016-102-016675-3 del 22/12/2016
26/12/2016 Mediante correo de fecha 20 de dic de 2016 se confirma el cumplimiento al 100% de las unidades de medida (4-26).</t>
  </si>
  <si>
    <t>18/09/2017 Se modifica el nombre del vicepresidente responsable del plan de mejoramiento institucional, pasando del dr. Jaime García Méndez al dr. Fernanado Iregui Mejía. Lo anterior notificado mediante resolución 1281 del 18 de septiembre de 2017. (JDT)
29/09/2017 Mediante el acta No. 164 del consejo directivo con fecha 6 de junio de 2017, se aprueba la reasignación de los contratos de concesión Ruta Caribe y Córdoba-Sucre a la vicepresidencia de gestión contractual. (JDT)</t>
  </si>
  <si>
    <r>
      <rPr>
        <b/>
        <sz val="11"/>
        <rFont val="Calibri"/>
        <family val="2"/>
        <scheme val="minor"/>
      </rPr>
      <t>Hallazgo 159. Administrativo y Fiscal – Equilibrio Económico del Contrato de Concesión por Desplazamiento de la Etapa de Operación en la Ingeniería Financiera de la Fase I</t>
    </r>
    <r>
      <rPr>
        <sz val="11"/>
        <rFont val="Calibri"/>
        <family val="2"/>
        <scheme val="minor"/>
      </rPr>
      <t>.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t>
    </r>
  </si>
  <si>
    <t>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t>
  </si>
  <si>
    <t>La CGR describe el efecto así: ''Modificación de la estructura del contrato, vulnerando los principios de transparencia y selección objetiva.''</t>
  </si>
  <si>
    <t>Ajustar las disposiciones contractuales que producen efectos en el modelo financiero por el desplazamiento del cronograma.</t>
  </si>
  <si>
    <t>Concepto jurídico y financiero sobre si hay efecto financiero por el desplazamiento del cronograma y desarrollo de nuevo estándar de contrato que elimine el efecto financiero por dicho desplazamiento.</t>
  </si>
  <si>
    <t xml:space="preserve">1. Concepto jurídico
2. Contrato estándar 4G
3. Concepto a la interventoría (Bajo el alcance señalado por el Dr. Carlos Medellín)
4. Análisis financiero del posible desplazamiento
5. Informe de cierre </t>
  </si>
  <si>
    <t>CR_Fontibon - Facatativa - Los Alpes</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</si>
  <si>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UM4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incorporar la UM 4 Análisis financiero del posible desplazamiento, modificar la UM3 adicionarle el texto "Bajo el alcance señalado por el Dr. Carlos Medellín"; Por lo anterior solicitan prórroga hasta 30 de junio de 2017. Se dió respuesta mediante comunicación No. 2016-102-015825-3 del 12/12/2016 
</t>
    </r>
    <r>
      <rPr>
        <b/>
        <sz val="11"/>
        <rFont val="Calibri"/>
        <family val="2"/>
        <scheme val="minor"/>
      </rPr>
      <t>Recomendaciones MM&amp;D:</t>
    </r>
    <r>
      <rPr>
        <sz val="11"/>
        <rFont val="Calibri"/>
        <family val="2"/>
        <scheme val="minor"/>
      </rPr>
      <t xml:space="preserve"> El hallazgo requiere de un anlaisis financiero mas profundo, ya que la la conclusión transcrita no es clara frente a la existencia del desplazamiento y sus efectos. Complementar descripción de meta y denominación de  UM  1 "Concepto técnico, jurídico y financiero de la interventoría".
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
  </t>
    </r>
  </si>
  <si>
    <t>18/01/2017 Se realizó verificación física en el FTP de las unidades de medida. No hay avance. Pendiente UM3, UM4 y UM5 (JDT)
28/02/2017. Se realizó verificación física en el FTP de las unidades de medida. No hay avance. Pendiente UM 3,4,5 (SPC)
28/04/2017 BLRC se mantienen las UM para el plan y el término. Se ubicará el auto de apertura del proceso fiscal para el envío a la VEjecutiva.
28/04/2017. Se realizó verificación en el  FTP  y se encuentran incorporadas la totalidad de las UM cumpliendo con el 100% del plan.
30/06/2017 BLRC con memorando No. 2017-500-009276-3 del 30/06/2017 entregaron el informe de cierre.</t>
  </si>
  <si>
    <r>
      <rPr>
        <b/>
        <sz val="11"/>
        <rFont val="Calibri"/>
        <family val="2"/>
        <scheme val="minor"/>
      </rPr>
      <t>PRF No. 2015-01240       Auto  No. 863del 17/12/2015 - Dirección de investigaciones fiscales</t>
    </r>
    <r>
      <rPr>
        <sz val="11"/>
        <rFont val="Calibri"/>
        <family val="2"/>
        <scheme val="minor"/>
      </rPr>
      <t xml:space="preserve">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
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
Finalmente, la cuantía del presunto daño fiscal se estimó en la suma de 712 millones de pesos en el año de 1994, que a diciembre de 2014 equivalen a la suma de $ 3.338,65 millones
</t>
    </r>
  </si>
  <si>
    <t>INF 5 MM&amp;D Rad. No. 2016-409-089295-2 Pag. 5</t>
  </si>
  <si>
    <r>
      <rPr>
        <b/>
        <sz val="11"/>
        <rFont val="Calibri"/>
        <family val="2"/>
        <scheme val="minor"/>
      </rPr>
      <t xml:space="preserve">Hallazgo 162. Administrativo y Disciplinario Indebida planeación. Desnaturalización del contrato de concesión. </t>
    </r>
    <r>
      <rPr>
        <sz val="11"/>
        <rFont val="Calibri"/>
        <family val="2"/>
        <scheme val="minor"/>
      </rPr>
      <t xml:space="preserve">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t>
    </r>
  </si>
  <si>
    <t>La CGR describe la causa así: ''Con las diferentes modificaciones contractuales que se le han realizado al contrato de concesión.''</t>
  </si>
  <si>
    <t>La CGR describe el efecto así: ''Se ha presentado desnaturalización del contrato de concesión, lo que evidencia falta de planeación del proyecto desde su estructuración.''</t>
  </si>
  <si>
    <t>Mediante concepto de abogado externo fortalecer la posición de la entidad respecto a la viabilidad de incluir condiciones dentro de los documentos contractuales.
Establecer lineamientos rigurosos para evaluar y aprobar modificaciones a los contratos.</t>
  </si>
  <si>
    <t>Concepto Jurídico de Asesor Externo.
Asegurar el cumplimiento normativo relacionado con las modificaciones contractuales y el logro de los objetivos del proyecto.</t>
  </si>
  <si>
    <t xml:space="preserve">UNIDAD DE MEDIDA CORRECTIVA
1. Concepto Jurídico.
UNIDADES DE MEDIDA PREVENTIVA
2. Oficio radicación  No. 2017-102-030-791-1 del 21/09/2017 dirigido a la CGR, el cual está relacionado con consideraciones frente al informe final de AR2016. Supeditados al resultado de los procesos fiscales, penales o disciplinarios
3. Manual de Contratación
4. Res. 959 de 2013 - Bitácora del Proyecto
5. Res. Que crea y regula el Comité de Contratación
6. Procedimiento para las modificaciones contractuales
INFORME DE CIERRE
7. Informe cierre hallazgo supervisión
8. Alcance de Informe de cierre
</t>
  </si>
  <si>
    <t>UNIDAD DE MEDIDA CORRECTIVA
1. Concepto Jurídico.
UNIDADES DE MEDIDA PREVENTIVA
2. Oficio radicación  No. 2017-102-030-791-1 del 21/09/2017 dirigido a la CGR
3. Manual de Contratación
4. Res. 959 de 2013 - Bitácora del Proyecto
5. Res. Que crea y regula el Comité de Contratación
6. Procedimiento para las modificaciones contractuales
INFORME DE CIERRE
7. Informe cierre hallazgo supervisión
8. Alcance de Informe de cierre</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</si>
  <si>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Incluir UM de Informe de cierre.
12/12/2016 Se concluye de la reunión que cumplen el plan de mejoramiento con la fecha indicada. Pendiente el informe de cierre que lo entregan antes del 23/12/2016
16/12/2016 Pendiente la UM No.5.
20/12/2016 Con memorando No. 2016-500-016356-3 del 19/12/2016 enviaron el informe de cierre. Plan de mejoramiento en un 100%</t>
    </r>
  </si>
  <si>
    <t>INF 5 MM&amp;D Rad. No. 2016-409-089295-2 Pag. 9</t>
  </si>
  <si>
    <r>
      <rPr>
        <b/>
        <sz val="11"/>
        <rFont val="Calibri"/>
        <family val="2"/>
        <scheme val="minor"/>
      </rPr>
      <t>Hallazgo 163. Administrativo. - Activación de la FASE II sin el cumplimiento de las condiciones inicialmente establecidas en el contrato 0937/95</t>
    </r>
    <r>
      <rPr>
        <sz val="11"/>
        <rFont val="Calibri"/>
        <family val="2"/>
        <scheme val="minor"/>
      </rPr>
      <t>.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t>
    </r>
  </si>
  <si>
    <t>La CGR describe la causa así: ''Deficiencias en el control sobre el cumplimiento de los requisitos pactados en el contrato. ''</t>
  </si>
  <si>
    <t>La CGR describe el efecto así: ''Lo que puede impactar el cumplimiento de los compromisos adquiridos en materia económica.''</t>
  </si>
  <si>
    <t>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t>
  </si>
  <si>
    <t>UNIDADES DE MEDIDA CORRECTIVA
1. Firma de documento contractual
2. Acta de entrega y finalización de las obras.
UNIDADES DE MEDIDA PREVENTIVA
3. Manual de Contratación
4. Res. 959 de 2013 - Bitácora del Proyecto
5. Res. Que crea y regula el Comité de Contratación
6. Procedimiento para las modificaciones contractuales
7. Manual de Supervisión e Interventoría
INFORME DE CIERRE
8. Informe cierre hallazgo supervisión
9. Actualización de informe de cierre.</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</si>
  <si>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Aclarar acciones tipo preventivo y correctivo; Incluir UM de Informe de cierre.
12/12/2016 Se concluye de la reunión que cumplen el plan de mejoramiento con la fecha indicada. Pendiente el informe de cierre que lo entregan antes del 23/12/2016
16/12/2016 Pendiente la UM No.7
20/12/2016 Con memorando No. 2016-500-016356-3 del 19/12/2016 enviaron el informe de cierre. Plan de mejoramiento en un 100%</t>
    </r>
  </si>
  <si>
    <t>INF 5 MM&amp;D Rad. No. 2016-409-089295-2 Pag. 10</t>
  </si>
  <si>
    <r>
      <t xml:space="preserve">Hallazgo 165. Administrativo, Disciplinario, Fiscal y Penal Indebida destinación de recursos. </t>
    </r>
    <r>
      <rPr>
        <sz val="11"/>
        <rFont val="Calibri"/>
        <family val="2"/>
        <scheme val="minor"/>
      </rPr>
      <t>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t>
    </r>
  </si>
  <si>
    <t>La CGR describe la causa así: ''Con lo pactado en el contrato de distribuir  en partes iguales 50%  y 50% los ingresos que superen el exceso en peajes.''</t>
  </si>
  <si>
    <t>La CGR describe el efecto así: ''Se está vulnerando lo establecido en el artículo 33 de la Ley 105 de 1993.''</t>
  </si>
  <si>
    <t>1. Concepto Interventoría
2. Solicitud instauración tribunal de arbitramento
3. Manual de Contratación
4. Res. Que crea y reglamenta el Comité de Contratación
5. Res. 959 de 2013 - Bitácora del Proyecto
6. Procedimiento para las modificaciones contractuales</t>
  </si>
  <si>
    <r>
      <t xml:space="preserve">08/07/16. Se remitio la documentación al Dr. Medellín. 22/07/16 memorando 2016-300-009110-3 VGC   solicitaron  modificar el termino de cumplimiento de metas, más adelante pueden adicionar UM de acuerdo a estudio que están realizando.
LMSC 01/09/2016 Concepto dr. Medellín.
"De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
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
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 a pesar de que la acción desarrollada sea tendiente a subsanar las causas de los hallazgos, hasta que no se profiera una decisión definitiva en el marco del tribunal de arbitramento, el equipo auditor no declarará la efectividad de las mismas. 
Finalmente, es muy importante que se modifique la fecha de terminación de la meta y que se establezca una fecha que sea cumplible para la realización de todas las unidades propuestas".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prórroga hasta 30 de junio de 2017, justificado en que a la fecha no se ha convocado a tribunal de arbitramento por parte de defensa judicial. Se dió respuesta mediante memorando No. 2016-102-015825-3 del 12/12/2016.
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t>
    </r>
    <r>
      <rPr>
        <b/>
        <sz val="11"/>
        <rFont val="Calibri"/>
        <family val="2"/>
        <scheme val="minor"/>
      </rPr>
      <t xml:space="preserve">
Recomendaciones MM&amp;D: </t>
    </r>
    <r>
      <rPr>
        <sz val="11"/>
        <rFont val="Calibri"/>
        <family val="2"/>
        <scheme val="minor"/>
      </rPr>
      <t>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 Hasta que no se profiera la decisión del Tribunal de arbitramento el equipo auditor no declarará la efectividad del PMI" 
30/12/2016 Se ajusta el porcentaje de avance, para atender las recomendaciones y analizar el plan de de mejoramiento en virtud de las pretensiones en tribunal.</t>
    </r>
  </si>
  <si>
    <t xml:space="preserve">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
28/02/2017. Se realizó verificación física en el FTP de las unidades de medida. No hay avance. Pendiente UM 2 (SPC)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
28/04/2017. Se realizó verificación física en el FTP de las unidades de medida. No hay avance. Pendiente UM 2 (SPC)
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
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"Una vez se obtenga pronunciamiento arbitral respecto del tribunal convocado por la ANI con DEVIMED... se procederá o no a la radicación del tribunal". No se registra avance. Se mantiene el avance en el 83%, pendiente la UM 2. Se concede la prórroga hasta el 31/10/2017, mediante memorando No. 2017-102-008680-3, seguimientos segundo semestre, </t>
  </si>
  <si>
    <t>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
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t>
  </si>
  <si>
    <r>
      <rPr>
        <b/>
        <sz val="11"/>
        <rFont val="Calibri"/>
        <family val="2"/>
        <scheme val="minor"/>
      </rPr>
      <t>Proceso de Responsabilidad Fiscal No. 2015-01240. Auto de apertura  No. 863 del 17/12/2015</t>
    </r>
    <r>
      <rPr>
        <sz val="11"/>
        <rFont val="Calibri"/>
        <family val="2"/>
        <scheme val="minor"/>
      </rPr>
      <t xml:space="preserve">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t>
    </r>
  </si>
  <si>
    <t>Estudio I
INF. 3 MM&amp;D Rad. No. 2016-409-061729-2 Pag. 6</t>
  </si>
  <si>
    <r>
      <rPr>
        <b/>
        <sz val="11"/>
        <rFont val="Calibri"/>
        <family val="2"/>
        <scheme val="minor"/>
      </rPr>
      <t>Hallazgo 166. Administrativo, Disciplinario y Fiscal – Ejecución del Objeto del Contrato</t>
    </r>
    <r>
      <rPr>
        <sz val="11"/>
        <rFont val="Calibri"/>
        <family val="2"/>
        <scheme val="minor"/>
      </rPr>
      <t xml:space="preserve">. El contrato de Concesión en su cláusula primera establece dentro del alcance básico y adicional de la construcción, entre otras obras, </t>
    </r>
    <r>
      <rPr>
        <b/>
        <u/>
        <sz val="11"/>
        <rFont val="Calibri"/>
        <family val="2"/>
        <scheme val="minor"/>
      </rPr>
      <t>ampliación del viaducto existente en La Caro, ampliación  del puente sobre el Río Bogotá, así como el paso subterráneo de acceso a la Universidad de la Sabana, Tercer Carril – La Caro – Centro Chía,</t>
    </r>
    <r>
      <rPr>
        <sz val="11"/>
        <rFont val="Calibri"/>
        <family val="2"/>
        <scheme val="minor"/>
      </rPr>
      <t xml:space="preserve">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t>
    </r>
  </si>
  <si>
    <t>La CGR describe la causa así: ''Incumplimiento de los cronogramas de inversión de las obras del alcance básico.''</t>
  </si>
  <si>
    <t>La CGR describe el efecto así: ''Esta situación muestra menores inversiones en obras que las contractualmente definidas en el alcance básico, a pesar que el término de quince años inicialmente previsto en la concesión, se ha superado y beneficio para el Concesionario ''</t>
  </si>
  <si>
    <t>Control y seguimiento a las obligaciones contractuales establecidas
Restablecer el equilibrio económico del contrato, en cumplimiento de la decisión proferida por el Tribunal de Arbitramento sobre el desplazamiento de inversiones.</t>
  </si>
  <si>
    <t>Garantizar el equilibrio económico contractual</t>
  </si>
  <si>
    <t>UNIDADES DE MEDIDA CORRECTIVA
1. Presentación demanda de Reconvención
2. Laudo Arbitral.
3. Informe de Interventoría.
4. Acuerdo Conciliatorio
5. Acta de Aprobación Acuerdo Conciliatorio
6. Otrosí, cumplimiento Acuerdo Conciliatorio.
UNIDADES DE MEDIDA PREVENTIVA
7. Contrato Estándar 4G
8. Auto de archivo de Indagación preliminar 008 de 2014 CGR
INFORME DE CIERRE
9. Informe de cierre
10. Alcance Informe de Cierre.</t>
  </si>
  <si>
    <r>
      <t xml:space="preserve">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No.5. 22/07/16 memorando 2016-300-009110-3 VGC   solicitaron  adicionar UM No.6. El termino continua igual.
22/07/16. Se envio la documentación para estudio Dr. Medellin
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
7. Informe de cierre
29/10/2016 Está pendiente la UM No. 7. Informe de cierre. 
10/11/2016 Hector Leonel Reyes, supervisor del contrato, informó el 9/11/2016 sobre el pronunciamiento del Leudo Arbitral con relación a la demanda presentada. Se le dió respuesta sobre la solicitado en el correo el 10/11/2016. 
17/11/2016 La unidad de medida "informe de cierre" lo entregarán el 28 /11/2016. La firma Medellín, Martínez y Durán abogados conceptúo sobre este hallazgo, la cual fue acogida, exceptuando el informe de Defensa Juridicial. Sobre esta recomendación lo mencionarán en el informe de cierre.
28/11/2016 Se verificó en el FTP la incorporación de la unidad de medida No. 7 denominada Informe de cierre; confirmado mediante comunicado 2016-306-015056-3 del 29 de nov de 2016. Cumple el plan de mejoramiento propuesto en un 100%. 
</t>
    </r>
    <r>
      <rPr>
        <b/>
        <sz val="11"/>
        <rFont val="Calibri"/>
        <family val="2"/>
        <scheme val="minor"/>
      </rPr>
      <t xml:space="preserve">Recomendaciones MM&amp;D: </t>
    </r>
    <r>
      <rPr>
        <sz val="11"/>
        <rFont val="Calibri"/>
        <family val="2"/>
        <scheme val="minor"/>
      </rPr>
      <t xml:space="preserve">Para conseguir el cierre la gestión debe ser aclaratoria de la competencia de la CGR frente a las controversias contractuales que se resuelven de forma exclusiva, por el juez del contrato, y se emitirá concepto general. Incluir infoeme de defensa judicial; </t>
    </r>
  </si>
  <si>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r>
  </si>
  <si>
    <t>30/10/2017 Se concluye de la reunión: Cumplen con el plan de mejoramiento en la fecha prevista. Informan de la incorporación del documento en la UM No.2., queda pendiente las UM Nos. 3 y 10 las cuales incorporarán a mediados del mes de noviembre del presente año. Avance del 80%.
20/11/2017 BLRC mediante memorando No. 2017-305-015804-3 del 15/11/2017 enviaron el informe de cierre. Al verificar el FTP se encuentra la totalidad de las UM cumplimiendo así en un 100% con el plan.</t>
  </si>
  <si>
    <t>Fiscal - Disciplinario</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</si>
  <si>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</si>
  <si>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00332 del 27 de mayo de 2016</t>
  </si>
  <si>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t>
  </si>
  <si>
    <t xml:space="preserve">Estudio II
INF 2 Rad. 2016-409-054482 pag. 3
 INF.4
RADICADO NO. 2016-409-077657-2 Pag. 8
CONCEPTO JURÍDICO
Rad.
2017-409-012640-2
</t>
  </si>
  <si>
    <r>
      <rPr>
        <b/>
        <sz val="11"/>
        <rFont val="Calibri"/>
        <family val="2"/>
        <scheme val="minor"/>
      </rPr>
      <t>Complementario por alcance.
Auto del 18/08/2016 por medio del cual se archiva la I.P. No. 6-011-16</t>
    </r>
    <r>
      <rPr>
        <sz val="11"/>
        <rFont val="Calibri"/>
        <family val="2"/>
        <scheme val="minor"/>
      </rPr>
      <t xml:space="preserve">
</t>
    </r>
    <r>
      <rPr>
        <b/>
        <sz val="11"/>
        <rFont val="Calibri"/>
        <family val="2"/>
        <scheme val="minor"/>
      </rPr>
      <t>Ataca la causalidad del hallazgo. Como unidad de medida aporta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t>
    </r>
  </si>
  <si>
    <t xml:space="preserve">Por alcance </t>
  </si>
  <si>
    <r>
      <rPr>
        <b/>
        <sz val="11"/>
        <rFont val="Calibri"/>
        <family val="2"/>
        <scheme val="minor"/>
      </rPr>
      <t>Hallazgo 181. Administrativo y Disciplinario – Cierres Ambientales</t>
    </r>
    <r>
      <rPr>
        <sz val="11"/>
        <rFont val="Calibri"/>
        <family val="2"/>
        <scheme val="minor"/>
      </rPr>
      <t>.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t>
    </r>
  </si>
  <si>
    <t>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t>
  </si>
  <si>
    <t>La CGR describe el efecto así: ''Que no haya dado la debida protección del medio ambiente y se generen requerimiento por parte del Ministerio de Medio Ambiente y la CAR.''</t>
  </si>
  <si>
    <t>gestiónar a través de la Gerencia Socio-Ambiental el seguimiento a cada una de estas actividades para proceder al cierre de estos permisos</t>
  </si>
  <si>
    <t>Realizar los respectivas gestiónes para la obtención de los  cierres ante las Entidades Municipales</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</si>
  <si>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unifcar las acciones efectuadas y avance de los cierres.
7. Informe de cierre</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</si>
  <si>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unificar las acciones efectuadas y avance de los cierres.
7. Informe de cierre</t>
  </si>
  <si>
    <t xml:space="preserve">LMSC 26/08/2016
Estan pendientes las UM 4,5 y 6 están vacías a agosto de 2016. Según el PMI el cumplimiento se debe dar a diciember de 2016. 
26/08/2016 En reunión de seguimiento se recomienda " Se debe subir la última versión de supervisión e interventoría". Verificarán si es necesario modificar el PMI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puntualmente el informe de cierre. 
Esta respuesta se oficializó el 11 /10/2016 mediante memorando No. 2016-300-012570-3. 
26/10/2016 Siguen pendientes las UM 4,5,6 y 7. Se solicita cumplir con las unidades de medida antes del 10/12/2016. Se envia correo al Gerente de Gestión Ambiental.
23/11/2016 Se cumple con la fecha de la meta e incorporarán las UM pendientes antes del 15 de diciembre de 2016.
24/11/2016 Se realizó verificación física en el FTP de las unidades de medida. Se actualiza el avance. Pendiente UM 4, UM 6 y UM 7
15/12/2016 Hicieron solicitud de prórroga en relación con la fecha de finalización de las UM hasta el 30/06/2017. La OCI acepta y es la única prórroga que se da. Memorando No. 2016-605-016055-3 del 14/12/2016. Se dio respuesta a la solicitud con memorando No. 2016-102-016534-3 del 21/12/2016
</t>
  </si>
  <si>
    <t>18/01/2017 Se realizó verificación física en el FTP de las unidades de medida. No hay avance. Pendiente UM4, UM6 y UM7 (JDT)
28/02/2017. Se realizó verificación física en el FTP de las unidades de medida. No hay avance. Pendiente UM 4,6,7 (SPC)
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
28/02/2017. Se realizó verificación física en el FTP de las unidades de medida. No hay avance. Pendiente UM 4,6,7 (SPC) 
En las UM 4,6 y 7 del FTP está en documento prorroga.pdf. 
08/05/2017 BLRC el Concesionario dio respuesta hasta la semana pasada, en este momento la interventoría esta evaluando la documentación recibida para actualizar los conceptos de las UM Nos. 4, 6 y 7 informe de cierre. Se cumple.
22/06/2017 Se realizó verificación física en el FTP de las unidades de medida. Se constata la incorporación de la UM6. Se actualiza el avance al 86%. Pendientes UM 4 y 7.
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t>
  </si>
  <si>
    <r>
      <rPr>
        <b/>
        <sz val="11"/>
        <rFont val="Calibri"/>
        <family val="2"/>
        <scheme val="minor"/>
      </rPr>
      <t>Hallazgo 188. Administrativo y Disciplinario – Box UniSabana.</t>
    </r>
    <r>
      <rPr>
        <sz val="11"/>
        <rFont val="Calibri"/>
        <family val="2"/>
        <scheme val="minor"/>
      </rPr>
      <t xml:space="preserve">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t>
    </r>
  </si>
  <si>
    <t>La CGR describe la causa así: ''El Concesionario no ha ejecutado la obra que hace parte del alcance básico del proyecto, incumpliendo esta obligación contractual.''</t>
  </si>
  <si>
    <t>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t>
  </si>
  <si>
    <t>Verificación por parte de la interventoría la finalización de la construcción del puente peatonal por parte del ICCU. Obra que sustituye la funcionalidad del Box Unisabana.</t>
  </si>
  <si>
    <t>Realizar la modificación contractual de la exclusión del Box coulvert</t>
  </si>
  <si>
    <t>UNIDADES DE MEDIDA CORRECTIVA
1. Informe de interventoría.
2. Alcance Informe de Interventoría.
3. Informe técnico.
4. Acta de Inicio
5. Documento de Modificación
6. Concepto Jurídico
7. Otrosí No. 60, en el cual se excluye del alcance del contrato el BOX de Unisabana.
UNIDAD DE MEDIDA PREVENTIVA
8. Manual de Supervisión e Interventoría
INFORME DE CIERRE
9. Informe de cierre
10. Alcance Informe de Cierre.</t>
  </si>
  <si>
    <t>07-07-2016.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No.7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 informe de cierre. Esta respuesta se oficializó el 11 /10/2016 mediante memorando No. 2016-300-012570-3.
29/10/2016 Queda pendiente la UM No. 8 Informe de Cierre.
17/11/2016 el Informe de cierre lo entregarán antes del 28/11/2016
28/11/2016 Se verificó en el FTP la incorporación de la unidad de medida No. 8 denominada Informe de cierre. Cumple el plan de mejoramiento propuesto en un 100%.
Se verificó incorporacion de la UM 8 informe de cierre; se acredita cumplimiento del 100%; confirmado mediante comunicado 2016-306-015056-3 del 29 de nov de 2016.</t>
  </si>
  <si>
    <t>30/10/2017 Se concluye de la reunión: Cumplen con el plan de mejoramiento en la fecha prevista. Informan de la incorporación del documento en la UM No.7, queda pendiente las UM Nos. 2 y 10 las cuales incorporarán a mediados del mes de noviembre del presente año. Avance del 70%.
20/11/2017 BLRC  mediante memorando No. 2017-305-015804-3 del 15/11/2017 enviaron el informe de cierre. Al verificar el FTP se encuentra la totalidad de las UM cumplimiendo así en un 100% con el plan.</t>
  </si>
  <si>
    <r>
      <rPr>
        <b/>
        <sz val="11"/>
        <rFont val="Calibri"/>
        <family val="2"/>
        <scheme val="minor"/>
      </rPr>
      <t>Hallazgo 197. Administrativo y Disciplinario - Accidentalidad.</t>
    </r>
    <r>
      <rPr>
        <sz val="11"/>
        <rFont val="Calibri"/>
        <family val="2"/>
        <scheme val="minor"/>
      </rPr>
      <t xml:space="preserve">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t>
    </r>
  </si>
  <si>
    <t>La CGR describe la causa así: ''Deficiencias en el seguimiento y control de la accidentalidad, tanto por el Concesionario como la Interventoría ''</t>
  </si>
  <si>
    <t>La CGR describe el efecto así: ''Incertidumbre sobre el nivel de servicio en la vía concesionada, en lo relativo a la garantía de calidad y seguridad que debe ofrecer a los usuarios,''</t>
  </si>
  <si>
    <t>La Interventoría hará seguimiento mensual , análisis de las estadísticas y conforme lo anterior requerir al concesionario para efectuar campañas de seguridad enfocadas a los usuarios e incrementar operativos de control de velocidad y estado de los conductores.</t>
  </si>
  <si>
    <t>Contar con información confiable que determina el seguimiento sobre campañas educativas para la reducción de accidentalidad</t>
  </si>
  <si>
    <t>UNIDADES DE MEDIDA CORRECTIVA
1. Informe de interventoría que evidencie el seguimiento a las campañas efectuadas
2. Informe del Concesionario
3. Laudo Arbitral.
4. Alcance al Informe de interventoría, donde se evidencia el cumplimiento de la implementación de campañas educativas.
UNIDAD DE MEDIDA PREVENTIVA
5. Manual de interventoría y supervisión
INFORME DE CIERRE
6. Informe de cierre
7. Alcance Informe de Cierre.</t>
  </si>
  <si>
    <t>07-07-2016. El 3 de junio de 2016 el Concesionario DIVINORTE entregó el informe de las capañas de Seguridad Vial realizadas. Corresponde al cumplimiento de la Unidad de Medida No. 4</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</si>
  <si>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la UM 5 "Informe de cierre". Esta respuesta se oficializó el 11 /10/2016 mediante memorando No. 2016-300-012570-3. Los ajustes fueron: incorporar el informe de Cierre y ampliar plazo hasta el 30/11/2016
29/10/2016 Pendiente UM No.5 Informe de cierre. 
17/11/2016 el Informe de cierre lo entregarán antes del 28/11/2016
28/11/2016 Se verificó en el FTP la incorporación de la unidad de medida No. 5 denominada Informe de cierre. Cumple el plan de mejoramiento propuesto en un 100%.
Se verificó incorporacion de la UM 5 informe de cierre; se acredita cumplimiento del 100%; confirmado mediante comunicado 2016-306-015056-3 del 29 de nov de 2016.</t>
  </si>
  <si>
    <t>30/10/2017 Se concluye de la reunión: Cumplen con el plan de mejoramiento en la fecha prevista. Están pendientes las UM Nos. 3 y 7 las cuales incorporarán a mediados del mes de noviembre del presente año. Avance del 71%.
20/11/2017 BLRC mediante memorando No. 2017-305-015804-3 del 15/11/2017 enviaron el informe de cierre. Al verificar el FTP se encuentra la totalidad de las UM cumplimiendo así en un 100% con el plan.</t>
  </si>
  <si>
    <r>
      <rPr>
        <b/>
        <sz val="11"/>
        <rFont val="Calibri"/>
        <family val="2"/>
        <scheme val="minor"/>
      </rPr>
      <t>H32-47 Rendimientos de Aportes Estatales</t>
    </r>
    <r>
      <rPr>
        <sz val="11"/>
        <rFont val="Calibri"/>
        <family val="2"/>
        <scheme val="minor"/>
      </rPr>
      <t>.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t>
    </r>
    <r>
      <rPr>
        <b/>
        <sz val="11"/>
        <rFont val="Calibri"/>
        <family val="2"/>
        <scheme val="minor"/>
      </rPr>
      <t xml:space="preserve"> H136-209: </t>
    </r>
    <r>
      <rPr>
        <sz val="11"/>
        <rFont val="Calibri"/>
        <family val="2"/>
        <scheme val="minor"/>
      </rPr>
      <t xml:space="preserve">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t>
    </r>
    <r>
      <rPr>
        <b/>
        <sz val="11"/>
        <rFont val="Calibri"/>
        <family val="2"/>
        <scheme val="minor"/>
      </rPr>
      <t>H200-291</t>
    </r>
    <r>
      <rPr>
        <sz val="11"/>
        <rFont val="Calibri"/>
        <family val="2"/>
        <scheme val="minor"/>
      </rPr>
      <t xml:space="preserve"> Rendimientos Financieros : EL INCO pactó la disposición de los rendimientos de los Aportes Estatales por fuera de la Ley, en consecuencia no han sido reintegrados al Tesoro Nacional 
</t>
    </r>
    <r>
      <rPr>
        <b/>
        <sz val="11"/>
        <rFont val="Calibri"/>
        <family val="2"/>
        <scheme val="minor"/>
      </rPr>
      <t>Hallazgo 436 -12. - AE2011 - Santa Marta Riohacha Paraguachón</t>
    </r>
    <r>
      <rPr>
        <sz val="11"/>
        <rFont val="Calibri"/>
        <family val="2"/>
        <scheme val="minor"/>
      </rPr>
      <t xml:space="preserve"> - Administrativo – Rendimientos sin Reintegrar al Tesoro. Reposan en la cartera colectiva BBVA-FAM a 30 de octubre de 2011, recursos por valor de $8.589 millones para el cumplimiento de lo estipulado en el adicional  No.9 del contrato de Concesión No.445 de 1994. </t>
    </r>
    <r>
      <rPr>
        <b/>
        <sz val="11"/>
        <rFont val="Calibri"/>
        <family val="2"/>
        <scheme val="minor"/>
      </rPr>
      <t xml:space="preserve">
Hallazgo 537 -113.AE2011 -Córdoba Sucre</t>
    </r>
    <r>
      <rPr>
        <sz val="11"/>
        <rFont val="Calibri"/>
        <family val="2"/>
        <scheme val="minor"/>
      </rPr>
      <t xml:space="preserv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
</t>
    </r>
    <r>
      <rPr>
        <b/>
        <sz val="11"/>
        <rFont val="Calibri"/>
        <family val="2"/>
        <scheme val="minor"/>
      </rPr>
      <t>Hallazgo 585 -161. - AE2011-Fontibón Facatativá Los Alpes</t>
    </r>
    <r>
      <rPr>
        <sz val="11"/>
        <rFont val="Calibri"/>
        <family val="2"/>
        <scheme val="minor"/>
      </rPr>
      <t xml:space="preserve"> -Administrativo, Disciplinario y Fiscal – .Rendimientos Financieros. Los Rendimientos Financieros generados en las cuentas: Recursos del Proyecto, Predios, Peajes, y Cuenta Especial del INCO, suman $26.685 millones, 
</t>
    </r>
    <r>
      <rPr>
        <b/>
        <sz val="11"/>
        <rFont val="Calibri"/>
        <family val="2"/>
        <scheme val="minor"/>
      </rPr>
      <t xml:space="preserve">Hallazgo 596 -172. AE-2011-DEVINORTE </t>
    </r>
    <r>
      <rPr>
        <sz val="11"/>
        <rFont val="Calibri"/>
        <family val="2"/>
        <scheme val="minor"/>
      </rPr>
      <t xml:space="preserve">-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t>
    </r>
    <r>
      <rPr>
        <b/>
        <sz val="11"/>
        <rFont val="Calibri"/>
        <family val="2"/>
        <scheme val="minor"/>
      </rPr>
      <t xml:space="preserve">Hallazgo 627-203. AE-2011 - ZMB </t>
    </r>
    <r>
      <rPr>
        <sz val="11"/>
        <rFont val="Calibri"/>
        <family val="2"/>
        <scheme val="minor"/>
      </rPr>
      <t>-Administrativo, Fiscal y Disciplinario – Rendimientos Financieros. Los rendimientos financieros generados por los recursos que la entidad ha entregado a la concesión a título de aportes estatales a entre enero 17 de 2008 y febrero 29 de 2012, ascienden a la suma de $373.9 millones</t>
    </r>
  </si>
  <si>
    <t>La CGR describe la causa así: ''Omisión al cumplimiento de lo establecido en el Parágrafo 2 del artículo 16 del Decreto 111 de 1996.''</t>
  </si>
  <si>
    <t>La CGR describe el efecto así: ''El Estado ha dejado de percibir los rendimientos financieros del contrato de concesión 002/06, lo que genera un presunto detrimento patrimonial.''</t>
  </si>
  <si>
    <t>Establecer lineamientos relacionados con la destinación de los rendimientos financieros</t>
  </si>
  <si>
    <t>Asegurar el cumplimiento normativo y jurisprudencial de la destinación de los rendimientos financieros de los proyectos de concesión.</t>
  </si>
  <si>
    <t>1. Art. 24 de la ley 1508 de 2012
2. Concepto de la sala de consulta y servicio civil del Consejo de Estado del 3 de marzo de 2007 sobre destinación de rendimientos
3. Contrato estándar 4G
4. Concepto de dr. Gabriel de la Vega
5. Informe de Cierre financiero H.537-113 de Cordoba Sucre
6. Informe de Cierre financiero H.627-203-ZMB
7. Informe de Cierre financiero H32-47 - En relación con los rendiemientos financieros de BTS
8. Acta de Liquidación contrato de Concesión ZMB
9. Concepto abogado externo
10. Informe de cierre</t>
  </si>
  <si>
    <t>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</si>
  <si>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t>
  </si>
  <si>
    <r>
      <t xml:space="preserve">18/01/2017 Se realizó verificación física en el FTP de las unidades de medida. No hay avance. Pendiente UM5, UM6, UM7, UM8, UM9 y UM10 (JDT)
28/02/2017. Se realizó verificación física en el FTP de las unidades de medida. No hay avance. Pendiente UM 5,6,7,8,9,10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
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
28/04/2017. Se realizó verificación física en el FTP de las unidades de medida. No hay avance. Pendiente UM 5,6,7,8,9,10 (SPC)
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t>
    </r>
  </si>
  <si>
    <t>18/07/2017 BLRC se cumple con la fecha del plan de mejoramiento. Las unidades financieras están elaborando el informe de cierre de acuerdo con los proyectos mencionados en la descripción del hallazgo. Pendientes las UM Nos. de la 5 a la 10. Avance  del 40%.
18/07/2017 BLRC por correo electrónico informaron la incorporación de la UM No. 9 en el FTP, se verificó su incorporación. Avance del 50%.
24/08/2017 BLRC se verificó en el FTP y el avance es del 50% y están pendienetes las siguientes UM 5, 6, 7, 8, 10.
31/08/2017 BLRC incluyeron las UM Nos 5 y 8. Pendiente 6, 7 y 10
31/08/2017 BLRC se verificó en el FTP y se encuentra la documentación de las UM Nos. 6, 7 y 10 llegando al cumplimiento del 100% del plan de mejoramiento.
04/09/2017 BLRC con memorando No. 2017-500-012015-3 del 31/08/2017 remitieron los informes financieros para los hallazgos Nos. 627-203 proyecto ZMB; H32-47 BTS; 585-161 Bogotá-Facatativá- Los Alpes.
05/09/2017 BLRC mediante memorando No. 2017-300-012063-3 del 31/08/2017 enviaron el informe de cierre del hallazgo.</t>
  </si>
  <si>
    <t xml:space="preserve">Indagación Preliminar No. 6-052-12, adelantada por “…presuntas irregularidades de carácter fiscal derivadas del no giro al tesoro nacional de los rendimientos financieros, generados por los aportes realizados por la Nación para el proyecto Zipaquirá – Palenque.
Por similitud en la causalidad del hallazgo, considerar el Auto No. 51 del 16/02/2015 confirmado en Grado de Consulta por Auto No. 00100 del 24/03/2015, Cierra y archiva. Proyecto: BOGOTÁ -VILLETA  "…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                                                                                                                                                                                                Se apoya en Concepto de la sala de Consulta y Servicio Civil, 07/03/20017.-Radicación número: 11001-03-06-000-2007-00005-00(1802) .                                                                                                                                                                                                                                                                                                                                                                                                                   </t>
  </si>
  <si>
    <t>Auto inhibitorio del 30/10/2017 de archivo de antecedente fiscal con rad. ANI No. 20174091250082 del 23/11/2017
Auto del 22 de abril de 2013 de la Dirección de Vigilancia Fiscal de la Contraloría General de la República.</t>
  </si>
  <si>
    <t>Auto inhibitorio del 30/10/2017 
Mediante el cual se ordena el archivo del antececente fiscal 203 rendimientos financieros AN-82114-2012-14943 por haber operado el fenómeno de caducidad de la acción fiscal.
“… a pesar de que pudo haberse generado un daño patrimonial por los hechos objeto de análisis, también es cierto que, de conformidad con lo antes enunciado, ya expiró la oportunidad para el ejercicio de la acción fiscal"
______________________________________________
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</si>
  <si>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Directo
Por alcance </t>
  </si>
  <si>
    <t>SI
CONCEPTO JURÍDICO 
MM&amp;D Rad. 2016-409-118083-2</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</si>
  <si>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</si>
  <si>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r>
      <rPr>
        <b/>
        <sz val="11"/>
        <rFont val="Calibri"/>
        <family val="2"/>
        <scheme val="minor"/>
      </rPr>
      <t xml:space="preserve">H 137- 210 - AR2008 - Administrativo - </t>
    </r>
    <r>
      <rPr>
        <sz val="11"/>
        <rFont val="Calibri"/>
        <family val="2"/>
        <scheme val="minor"/>
      </rPr>
      <t>Se evidenciaron inconsistencias en los supuestos del modelo financiero de la reestructuración del 15/06/05 de APM, situación que crea incertidumbre sobre si el plazo otorgado es el adecuado. Lo anterior se sustenta en los siguientes hechos: 
-Para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t>
    </r>
    <r>
      <rPr>
        <b/>
        <sz val="11"/>
        <rFont val="Calibri"/>
        <family val="2"/>
        <scheme val="minor"/>
      </rPr>
      <t xml:space="preserve">
Hallazgo 226. Administrativo (I.P.) - Ingeniería Financiera del Otrosí del 15 de Junio de 2005</t>
    </r>
    <r>
      <rPr>
        <sz val="11"/>
        <rFont val="Calibri"/>
        <family val="2"/>
        <scheme val="minor"/>
      </rPr>
      <t>.Se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t>
    </r>
  </si>
  <si>
    <t>La CGR describe la causa así: ''Falta de verificación de la ecuación contractual con las obras de construcción y otros conceptos pactadas en el otrosí del 15 de junio de 2005.''</t>
  </si>
  <si>
    <t>La CGR describe el efecto así: ''Desequilibrio en la ecuación contractual a favor del concesionario.''</t>
  </si>
  <si>
    <t>1) Adelantar mesas de trabajo permanentes entre el área financiera, técnica y jurídica de la agencia y la interventoría para la reconstrucción del modelo financiero que detalle y sustente la diferencia de los $91,681 millones en beneficio del concesionario
2) Una vez reconstruido el modelo financiero, se propenderá por obtener su validación por parte de una banca de inversión
3) Socializar a la Gerencia Jurídica y otras, los resultados de los conceptos técnicos y financieros, con el fin de determinar las acciones a que haya lugar.</t>
  </si>
  <si>
    <t>Realizar las gestiónes tendientes al restablecimiento del equilibrio de la ecuación financiera del contrato en caso a que haya lugar (presentación de los documentos que respaldan la demanda)</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</si>
  <si>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</si>
  <si>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</si>
  <si>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
22-dic-2015: con memo 2015-300-014924-3 se solicitó y justificó prórroga hasta el 30-jun-2016. Se autorizó prórroga.</t>
  </si>
  <si>
    <t>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
Se carga en el FTP la convocatoria a tribunal de arbitramento con fecha de radicado en Camara de Comercio 17 de mayo de 2016. Con este soporte se acredita el 100% de avance.</t>
  </si>
  <si>
    <r>
      <t xml:space="preserve">Mediante radicado ANI 20161020071533 del 9 de junio de 2016 se remirio al Dr. Andrade análisis de efectividad del PMI con relacion a los hallazgos: 650-226, 651-227 y 656-232. 
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
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Esperar a que se produzca el Laudo; La gestión debe ser aclaratoria respecto de la competencia de la CGR frente a las controvesrias contracuales sometidas a juez del contrato. Incluir UM de informe de defensa judicial; y Modificar la denominación de la UM 5 por "Convocatoria Tribunal de Arbitramento"
30/12/2016 Se ajusta el porcentaje de avance, para atender las recomendaciones y analizar el plan de de mejoramiento en virtud de las pretensiones en tribunal.</t>
    </r>
  </si>
  <si>
    <t>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Se actualiza el avance. Cumplimiento del 100% (SPC)
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modificar la UM N5 de "Planteamiento de Controversia" por "Tribunal de Arbitramento", se realizó la modificación en el FTP. Se modifica el concepto clave por "Casos sometidos a Tribunal de Arbitramento". El avance es del 88% quedando pendiente la UM No. 5 "Tribunal en Curso". Se dio respuesta con Memorando interno No. 2017-102-005879-3 del 18/04/2017.
28/04/2017 Se realizó verificación física en el FTP de las unidades de medida. No hay avance. Pendiente UM5 (JDT)</t>
  </si>
  <si>
    <t>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"Resolución 959 de 2015-Bitacora del proyecto" por informe de cierre.
El avance es del 75%.Pendientes las UM Nos. 5 y 8. Se dio respuesta con memorando No. 2017-102-017799-3  del 15/12/2017.</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</si>
  <si>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</si>
  <si>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INF 6. MM&amp;D  Rad. No. 2016-409-089297-2 pag. 9</t>
  </si>
  <si>
    <r>
      <rPr>
        <b/>
        <sz val="11"/>
        <rFont val="Calibri"/>
        <family val="2"/>
        <scheme val="minor"/>
      </rPr>
      <t>Hallazgo 227. Administrativo, Disciplinario y Fiscal - Modelo Financiero del Otrosí de Junio 16 de 2005</t>
    </r>
    <r>
      <rPr>
        <sz val="11"/>
        <rFont val="Calibri"/>
        <family val="2"/>
        <scheme val="minor"/>
      </rPr>
      <t xml:space="preserve">.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
</t>
    </r>
    <r>
      <rPr>
        <b/>
        <sz val="11"/>
        <rFont val="Calibri"/>
        <family val="2"/>
        <scheme val="minor"/>
      </rPr>
      <t xml:space="preserve">H141-214 </t>
    </r>
    <r>
      <rPr>
        <sz val="11"/>
        <rFont val="Calibri"/>
        <family val="2"/>
        <scheme val="minor"/>
      </rPr>
      <t>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t>
    </r>
  </si>
  <si>
    <t>La CGR describe la causa así: ''Desplazamiento del la inversión por construcción pactada para ejecutarla en el 2008''</t>
  </si>
  <si>
    <t>La CGR describe el efecto así: ''Mayor beneficio para el concesionario y aumento de la rentabilidad.''</t>
  </si>
  <si>
    <t>1) Requerimiento formal al concesionario solicitándole restablecer el equilibrio económico por desplazamiento de la inversión
2) Implementar medidas para resarcir los efectos de desplazamiento de la inversión
3) Socializar a la Gerencia Jurídica y otras, los resultados de los conceptos técnicos y financieros, con el fin de determinar las acciones a que haya lugar.
4) Teniendo en cuenta que no fue posible llegar a un acuerdo directo con el Concesionario, la acción de la ANI se encamina a dirimir la controversia vía instancias judiciales y extrajudiciales que determine la Agencia.</t>
  </si>
  <si>
    <t>1. Informe de interventoría - ANI sobre el programa de ejecución real de las obras 
2. Informe técnico
3. Evaluación del impacto financiero por desplazamiento de inversión
4. Remisión de resultados técnicos y financieros a Gerencia Jurídica
5. Concepto jurídico
6. Contrato estándar 4G
7. Expediente judicial
8. Convocatoria Tribunal de Arbitramento
9. Informe de cierre</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</si>
  <si>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Jurídica</t>
    </r>
  </si>
  <si>
    <r>
      <t xml:space="preserve">22/07/16 memorando 2016-300-009110-3 VGC  no hicieron modificación del PMI.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incorpora el informe de cierre y ampliar plazo hasta el 30/11/2016
29/10/2016 Tiene las siguientes UM pendientes: 4. Remisión de resultados técnicos y financieros a Gerencia Jurídica, 7. Expediente judicial, 
8. Documento Acuerdo conciliatorio o demanda, 9. Informe de cierre. Cuando ingrese el documento de la UM No. 8 se debe cambiar el concepto clave por el acuerdo conciliatorio.  
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
</t>
    </r>
    <r>
      <rPr>
        <b/>
        <sz val="11"/>
        <rFont val="Calibri"/>
        <family val="2"/>
        <scheme val="minor"/>
      </rPr>
      <t xml:space="preserve">Recomendaciones MM&amp;D: </t>
    </r>
    <r>
      <rPr>
        <sz val="11"/>
        <rFont val="Calibri"/>
        <family val="2"/>
        <scheme val="minor"/>
      </rPr>
      <t>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"Convocatoria Tribunal de Arbitramento") (No es coherente, parece copia del anterior)</t>
    </r>
  </si>
  <si>
    <t>18/01/2017 Se realizó verificación física en el FTP de las unidades de medida. No hay avance. Pendiente UM4, UM7, UM8 y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4,7,8,9 (SPC)
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17/04/2017 BLRC mediante comunicación No. 2017-300-005814-3 del 12/04/2017 la VGC solicitó prórroga para cumplir el PM hasta el  31/12/2017 y modificar la UM N8 de "Documento acuerdo conciliatorio " por " Convocatoria Tribunal de Arbitramento., se realizó la modificación en el FTP. Se modifica el concepto clave por "Casos sometidos a Tribunal de Arbitramento". Avance del 56%. Se dio respuesta con Memorando interno No. 2017-102-005879-3 del 18/04/2017.
26/04/2017. Se realizó verificación física en el FTP de las unidades de medida. No hay avance. Pendiente UM 4,7,8,9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</si>
  <si>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modificar la UM No. 8 por "Convocatoria Tribunal de Arbitramento". Avance del 56% pendientes las UM Nos 4, 7, 8 y 9.  Se dio respuesta con memorando No. 2017-102-017799-3  del 15/12/2017.
</t>
  </si>
  <si>
    <t>Estudio III
 INF 2 Rad. 2016-409-054482 pag.  7
INF 6. MM&amp;D  Rad. No. 2016-409-089297-2 pag. 12</t>
  </si>
  <si>
    <r>
      <t xml:space="preserve">Hallazgo 232. Administrativo, Fiscal y Penal - Distribución del Exceso del Ingreso Mínimo Garantizado. </t>
    </r>
    <r>
      <rPr>
        <sz val="11"/>
        <rFont val="Calibri"/>
        <family val="2"/>
        <scheme val="minor"/>
      </rPr>
      <t>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t>
    </r>
  </si>
  <si>
    <t>La CGR describe la causa así: ''La cláusula contractual, contraría lo estipulado en el artículo 33 de la ley 105 de 1993''</t>
  </si>
  <si>
    <t>La CGR describe el efecto así: ''Se le reconoció al concesionario la suma de $ 5.312,2 millones, como una utilidad adicional, sin que legalmente este permitido''</t>
  </si>
  <si>
    <t xml:space="preserve">Análisis de las inversiones efectuadas por el concesionario derivadas de la distribución del 50% de los excedentes de recaudo de peaje, por impacto en los costos de operación y mantenimiento derivados del mayor tráfico
Como resultado del anterior análisis, se promoverá la revisión de la estipulación contractual con el objetivo de garantizar que los excedentes de ingresos se destinen a labores de mantenimiento y operación
Realizar informe que contenga el análisis del Contrato de Concesión inicialmente y los efectos financieros y beneficios tanto para el Concesionario como para la ANI derivados  del Acuerdo. </t>
  </si>
  <si>
    <t>Restablecimiento del equilibrio en las condiciones financieras pactadas por las partes.
Mantener el equilibrio económico del Contrato de Concesión.</t>
  </si>
  <si>
    <t>1. Concepto interventoría
2. Concepto técnico
3. Concepto financiero 
4. Concepto jurídico con acciones a seguir
5. GCSP-P-017 Consolidación y reconocimiento de deudas y necesidades
6. Contrato estándar 4G
7. Manual de Interventoría y Supervisión
8. Informe comparativo del Contrato inicial vs post- acuerdo verificando condiciones financieras y beneficios de las partes. 
9. Informe de cierre</t>
  </si>
  <si>
    <t>FISCAL Y PENAL</t>
  </si>
  <si>
    <t>En reunión del 7-jun-2016, se confirma que esa distribución fue acordada entre las partes por lo que no pareciera razonable incluirla en la demanda ante el tribunal. Sin embargo, se deberá analizar esta posibilidad.</t>
  </si>
  <si>
    <r>
      <t xml:space="preserve">22/07/16 memorando 2016-300-009110-3 VGC  solicitaron modificación del Objetivo. No hicieron modificación de UM ni Termino.
22/07/16. Se envio la documentación para estudio Dr. Medellin. 02/08/2016 Pendiente UM relacionada con informe comparativo del Contrato Inicial Vs post-Acuerdo). Se informará a la Dependencia. 
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
31/08/2016 Con memorando No. 2016-300-010609-3 del 31/08/2016 el área correspondiente cumplío con la UM 8) Informe comparativo del Contrato inicial vs post- acuerdo verificando condiciones financieras y beneficios de las partes" y como complemento las Gerencias correspondientes solicitaron anexarle a esta UM el informe de interventoria  radicado con el No. 2016-300-010609-3 del 31/08/2016. Cumplieron con el 100% de las UM. Memorando No. 2016-300-010609-3 del 31/08/2016
07/09/2016 Con memorando radicado No.2016-102010862-3 del 07/09/2016 se dío respuesta al informe radicado con el No. 2016-300-010609-3 dejando como una recomendación el siguiente texto para lograr la efectividad del PMI "El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para el 30/11/2016
29/10/2016 Pendiente la UM NO. 9 Informe de cierre.  Se debe cambiar el concepto clave por el acuerdo conciliatorio cuando se tenga certeza, pregunar en la reunión de seguimiento. 
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
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Propone reformunlar acciones de mejoramiento y prorrogar la fecha de terminación de las metas.</t>
    </r>
  </si>
  <si>
    <t>18/01/2017 Se realizó verificación física en el FTP de las unidades de medida. No hay avance. Pendiente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9 (SPC)
31/03/2017 Mediante memorando No. 2017-300-005303-3 la dependencia remite el soporte de la unidad de medida 9 Informe de cierre, dando así cumplimiento al plan. Se verifica el soporte en el FTP y se certifica el cumplimiento del 100%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</si>
  <si>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t>
  </si>
  <si>
    <t>Estudio II
INF 2 Rad. 2016-409-054482 pag. 9
 INF.4
RADICADO NO. 2016-409-077657-2  Pag. 20
Concepto MM&amp;D
Rad. 2017-409-034572-2</t>
  </si>
  <si>
    <r>
      <rPr>
        <b/>
        <sz val="11"/>
        <rFont val="Calibri"/>
        <family val="2"/>
        <scheme val="minor"/>
      </rPr>
      <t>Hallazgo 249. Administrativo y Disciplinario (I.P.) - Obras Contrato Básico</t>
    </r>
    <r>
      <rPr>
        <sz val="11"/>
        <rFont val="Calibri"/>
        <family val="2"/>
        <scheme val="minor"/>
      </rPr>
      <t>.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t>
    </r>
  </si>
  <si>
    <t>La CGR describe la causa así: ''Incumplimiento contractual de la ejecución de obras de la etapa de construcción  por parte del Concesionario. ''</t>
  </si>
  <si>
    <t>La CGR describe el efecto así: ''Baja calidad en  las  condiciones de infraestructura de circulación y de servicios que deben existir para la operación vehicular, lo cual genera un presunto detrimento patrimonial. ''</t>
  </si>
  <si>
    <t>Terminación de obras de Circasia 1
Iniciar la construcción o sustituir previo análisis técnico, y jurídico del contrato aquellas obras que no se requieran por inconveniencia de carácter técnico, social, o ambiental 
Suscripción Acuerdo de devolución de Recursos de la Estación de Pesaje La María
Suscripción Acuerdo de devolución de Recursos de la Estación de Pesaje La María</t>
  </si>
  <si>
    <t>Asegurar el cumplimiento de la normatividad en relación con la construcción de la estación de pesaje en la María
Devolución de Recursos de la Estación de Pesaje la Maria por parte del Concesionario.
Devolución de Recursos de la Estación de Pesaje la Maria por parte del Concesionario.</t>
  </si>
  <si>
    <t>1. Acta de terminación Circasia 1
2. Concepto Interventoría sobre viabilidad de la construcción de la estación.
3. Informe integral Documento de alternativas de localización de la estación o sustitución de la obligación
4. Contrato estándar 4G
5. Documento de Devolución de recursos de la estación de pesaje la Maria.
6. Convocatoria Tribunal de Arbitramento
7. Informe de cierre</t>
  </si>
  <si>
    <t>1. Acta de terminación Circasia 1
2. Concepto Interventoría sobre viabilidad de la construcción de la estación.
3. Informe integral Documento de alternativas de localización de la estación o sustitución de la obligación
4. Contrato estándar 4G
5. Acuerdo de Pago de los recursos de la Estación de Pesaje la Maria.
6. Convocatoria Tribunal de Arbitramento
7. Informe de cierre</t>
  </si>
  <si>
    <r>
      <t xml:space="preserve">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
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
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
10/08/2016. Cumplieron con la UM No.4. Contrato estandar 4G. Queda pendiente la UM No.5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al 30/11/2016
29/10/2016 Están pendinetes las siguientes UM 5. Acuerdo de Pago de los recursos de la Estación de Pesaje la Maria. 6. Informe de cierre. 
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 xml:space="preserve"> AQjustar la UM 5para reflejar el estado actual del hallazgo.</t>
    </r>
  </si>
  <si>
    <t>18/01/2017 Se realizó verificación física en el FTP de las unidades de medida. No hay avance. Pendiente UM5 y UM6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5,6 (SPC)
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adicionar una UM denominada " Convocatoria Tribunal de Arbitramento", la cual quedo como UM No. 6., se realizó la modificación en el FTP. Se modifica el concepto clave por "Casos sometidos a Tribunal de Arbitramento". Avance del 57%.Se dio respuesta con Memorando interno No. 2017-102-005879-3 del 18/04/2017.
26/04/2017. Se realizó verificación física en el FTP de las unidades de medida. No hay avance. Pendiente UM 5,6,7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</si>
  <si>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incluir una nueva unidad de medida denominada "Convocatoria Tribunal de Arbitramento", la cual al verificar en el Plan de Mejoramiento ya se encuentra en el plan como unidad de medida No. 6. Avance del 71%, pendientes las unidades de medida Nos. 6 y 7.  Se dio respuesta con memorando No. 2017-102-017799-3  del 15/12/2017.
</t>
  </si>
  <si>
    <t>INF 6. MM&amp;D  Rad. No. 2016-409-089297-2 pag. 19</t>
  </si>
  <si>
    <t>CR_Desarrollo Vial del Oriente de Medellín</t>
  </si>
  <si>
    <t>Incumplimiento de obligaciones</t>
  </si>
  <si>
    <t>La CGR describe la causa así: ''Deficiencias en la planeación ''</t>
  </si>
  <si>
    <r>
      <rPr>
        <b/>
        <sz val="11"/>
        <rFont val="Calibri"/>
        <family val="2"/>
        <scheme val="minor"/>
      </rPr>
      <t>Hallazgo 255. Administrativo y Disciplinario - Estudios de Conveniencia y Oportunidad</t>
    </r>
    <r>
      <rPr>
        <sz val="11"/>
        <rFont val="Calibri"/>
        <family val="2"/>
        <scheme val="minor"/>
      </rPr>
      <t>.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t>
    </r>
  </si>
  <si>
    <t>La CGR describe el efecto así: ''Incumple con lo establecido en el artículo 25, numeral 7 de la Ley 80 de 1993. ''</t>
  </si>
  <si>
    <t>Establecer lineamientos para la estricta documentación de las modificaciones contractuales.</t>
  </si>
  <si>
    <t>Asegurar los soportes técnicos, jurídicos y financieros que soportan las modificaciones contractuales.</t>
  </si>
  <si>
    <t>VAF
1. Contrato de Firma
2. Índice
3. Memorando Interno a VGC
4. Numeración actos Admón. Por Orfeo
5. Circular
VGC
6. Acta de Revisión Documental
JURÍDICA
7. Resolución 959 de 2013 - Procedimiento Bitácoras para modificaciones contractuales
8. Res. Que crea y regula el Comité de Contratación
9. Procedimiento para las modificaciones contractuales
INFORME DE CIERRE
10. Informe Cierre hallazgo supervisión
11. Alcance Informe de Cierre</t>
  </si>
  <si>
    <t>El 22-dic-2015 se recibió correo volviendo a aportar el acta de búsqueda documental.</t>
  </si>
  <si>
    <t>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Se verificó en el FTP  y están cumplidas las UM de la 1 a 7, pendiente la UM 8 informe de cierre por parte de la supervisión y cumplen con la meta final del plan de mejoramiento.
23/12/2016 COn radicado No. 2016-305-016747-3 la VGC remite confirmación del informe de cierre, se verifica en el FTP y se certifica el cumplimiento del 100% en el Plan.</t>
  </si>
  <si>
    <t>PGN. Expediente No. IUS-2013-236751.
Mediante auto del 20 de febrero de 2014 la PGN Resolvió abstenerse de iniciar actuación disciplinaria.</t>
  </si>
  <si>
    <t>Auto del 20 de febrero de 2014</t>
  </si>
  <si>
    <t>Mediante auto del 20 de febrero de 2014 la PGN Resolvió abstenerse de iniciar actuación disciplinaria respecto de los hallazgos 255 y 256 por haber operado la prescripción de la acción disciplinaria. 
(Información extractada del Auto de Apertura de investigación Disciplinaria 13/05/2015 que cobija los hallazgos 252 y 257 y ordena incorporar al  IUS-2013-236751 el expediente No. 056 de 2012 allegado por la ANI con oficio 2014-402-009205-1 radicado el 21//05/2014)</t>
  </si>
  <si>
    <r>
      <rPr>
        <b/>
        <sz val="11"/>
        <rFont val="Calibri"/>
        <family val="2"/>
        <scheme val="minor"/>
      </rPr>
      <t>Hallazgo 256. Administrativo, Disciplinario y Penal - Adiciones al Contrato 275-1996</t>
    </r>
    <r>
      <rPr>
        <sz val="11"/>
        <rFont val="Calibri"/>
        <family val="2"/>
        <scheme val="minor"/>
      </rPr>
      <t>.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t>
    </r>
  </si>
  <si>
    <t>La CGR describe la causa así: ''Deficiencias en el control y seguimiento.''</t>
  </si>
  <si>
    <t>La CGR describe el efecto así: ''Presunta desviación de procedimiento,   previstos en la Ley 80 de 1993 y el Código Penal''</t>
  </si>
  <si>
    <t>Fortalecer los lineamientos asociados con las modificaciones contractuales.</t>
  </si>
  <si>
    <t>Asegurar que las modificaciones contractuales cumplen con la normatividad vigente y con los objetivos del proyecto.</t>
  </si>
  <si>
    <t xml:space="preserve">UNIDADES DE MEDIDA CORRECTIVA
1. Concepto integral (técnico-financiero y jurídico)
2. Informe de seguimiento y gestión predial
UNIDADES DE MEDIDA PREVENTIVA
3. Manual de Contratación - Capítulo Adiciones
4. Procedimiento para modificaciones de contratos de concesión
5. Res. Que regula el funcionamiento del Comité de Contratación
6. Res. 959 de 2013 - Bitácora del Proyecto
7. Contrato Estándar 4G.
INFORME DE CIERRE
8. Informe de Cierre
</t>
  </si>
  <si>
    <r>
      <t xml:space="preserve">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22/07/16 memorando 2016-300-009110-3 VGC  solicitaron adicionar una UM, la No. 9 y ampliaron el término de metas.
26/10/2016 Con memorando No. 2016-604-013157-3 la Coordinadora del GIT Predial remitió el documento de la Unidad de Medida No. 9 denominado "Informe de Seguimiento y Gestión Predial", de esta forma se cumple con el 100% de las Unidades de Medidas, la cual fue sugerida por la firma Medellín, Martinez y Durán Abogados, con radicado No. 2016-409-061729-2 del 21 de julio de 2016.
17/11/2016 mediante memorando 2016-102-013752-3 la jefatura de la OCI confirma el avance del 100% en las acciones de mejoramiento planteadas para lograr la efectividad de la causa del hallazgo.
</t>
    </r>
    <r>
      <rPr>
        <b/>
        <sz val="11"/>
        <rFont val="Calibri"/>
        <family val="2"/>
        <scheme val="minor"/>
      </rPr>
      <t xml:space="preserve">Recomendaciones MM&amp;D: </t>
    </r>
    <r>
      <rPr>
        <sz val="11"/>
        <rFont val="Calibri"/>
        <family val="2"/>
        <scheme val="minor"/>
      </rPr>
      <t>Centrar el PM en las adiciones de dinero a obras iniciales con presunta insuficiencia en la estimación de los predios; ajustar la acción de mejoramiento; Incluir la UM Informe de seguimiento y gestión predial. Modificar la fecha de terminación de la meta.</t>
    </r>
  </si>
  <si>
    <t>26/10/2017 BLRC se concluye de la información: Se cumple con la fecha del plan. Solamente esta pendiente el informe de cierre y un ajuste al plan, cuyo memorando esta firma.</t>
  </si>
  <si>
    <t xml:space="preserve">Estudio I
INF. 3 MM&amp;D Rad. No. 2016-409-061729-2 Pag.  11 </t>
  </si>
  <si>
    <r>
      <rPr>
        <b/>
        <sz val="11"/>
        <rFont val="Calibri"/>
        <family val="2"/>
        <scheme val="minor"/>
      </rPr>
      <t xml:space="preserve">Hallazgo 8. Administrativo - Bienes Dados en Concesión Modo Portuario. </t>
    </r>
    <r>
      <rPr>
        <sz val="11"/>
        <rFont val="Calibri"/>
        <family val="2"/>
        <scheme val="minor"/>
      </rPr>
      <t>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t>
    </r>
  </si>
  <si>
    <t>La CGR describe la causa así: ''No obstante, que la Entidad realizo los requerimientos pertinentes con el fin de establecer el Inventario valorizado de los mismos. ''</t>
  </si>
  <si>
    <t>La CGR describe el efecto así: ''Esta situación genera incertidumbre en cuantía indeterminada sobre la razonabilidad de las Cuentas de Orden (934618), subestimando el saldo de la cuenta.''</t>
  </si>
  <si>
    <t>gestiónar la ubicación de la información de inventarios y/o avalúos entregada al momento de la suscripción  de los contratos, licencias y autorizaciones temporales de las 55 sociedades Portuarias, con el fin de registrarla en los Estados Contables de la Entidad</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</si>
  <si>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</si>
  <si>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4 concesiones pendientes
10. Informe de cierre</t>
  </si>
  <si>
    <r>
      <t>Vicepresidencia de Gestión Contractual</t>
    </r>
    <r>
      <rPr>
        <b/>
        <sz val="11"/>
        <rFont val="Calibri"/>
        <family val="2"/>
        <scheme val="minor"/>
      </rPr>
      <t xml:space="preserve"> - Vicepresidencia Administrativa y Financiera</t>
    </r>
  </si>
  <si>
    <t>Se unifican los planes del 690 con el 911 ya que comparten la misma causalidad. Se ajusta el plan, avance y fecha de finalización</t>
  </si>
  <si>
    <t>12/09/2016 Sergio confirmo la existencia de todas las UM incluidos los registros contables.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con soporte de registro de 4 concesiones pendientes" y se amplia el plazo a 31/12/2016. Esta respuesta se oficializó el 11 /10/2016 mediante memorando No. 2016-300-012570-3. Mediante correo de fecha 31 de oct de 2016 se incorporó la UM 10 "informe de cierre" y se prórroga para 31/03/2017. Oficializado mediante memorando 2016-300-013748-3 del 2/11/2016.</t>
  </si>
  <si>
    <t>18/01/2017 Se realizó verificación física en el FTP de las unidades de medida. No hay avance. Pendiente UM8 y UM9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8,9 (SPC)
30/03/2017 mediante memorando 2017-308-005074-3 la dependencia remite el soporte de la UM 9 informe con soporte de registro de 4 concesiones pendientes. Se actualiza el avance al 90% (JDT)
30/03/2017 mediante memorando 2017-308-005178-3 la dependencia remite el soporte de la UM 10 informe de cierre. Se verifica el soporte en el FTP. Se certifica el cumplimiento al 100% del plan (JDT)</t>
  </si>
  <si>
    <t>Gerencia Jurídico Predial</t>
  </si>
  <si>
    <r>
      <rPr>
        <b/>
        <sz val="11"/>
        <rFont val="Calibri"/>
        <family val="2"/>
        <scheme val="minor"/>
      </rPr>
      <t xml:space="preserve">Hallazgo 46. Administrativo – Recursos Ola Invernal.   </t>
    </r>
    <r>
      <rPr>
        <sz val="11"/>
        <rFont val="Calibri"/>
        <family val="2"/>
        <scheme val="minor"/>
      </rPr>
      <t xml:space="preserve"> 
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t>
    </r>
  </si>
  <si>
    <t>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
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t>
  </si>
  <si>
    <t>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
''</t>
  </si>
  <si>
    <t>Reforzar la supervisión de los proyectos de Estructuración y Gestión Contractual que hacen parte de los objetos de los Convenios interadministrativos 008 de 2011, 003 de 2012 y 092 de 2012.</t>
  </si>
  <si>
    <t>Asegurar el cumplimiento de los objetivos de los proyectos relacionados con la Ola Invernal</t>
  </si>
  <si>
    <t>UNIDADES DE MEDIDA CORRECTIVA
1. Informe Semestral No 1 (Diciembre de 2014)
2. Informe Semestral No 2 (Junio de 2015)
3. Informe No.3 (agosto 2016)
4. Informe No. 4 (diciembre 2016)
5.- Informe No.5 ( periodo comprendido entre el 1 de enero al 30 de septiembre de 2017)
6.- Informe Final de obra puntos críticos.</t>
  </si>
  <si>
    <t xml:space="preserve">Silvia Urbina Restrepo (Gerente de Proyecto) </t>
  </si>
  <si>
    <t>15/07/2016. Con memorando No.2016-300-008762-3 solicitados dos UM adicionales y ampliación de la fecha de terminación de las Metas.
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
30/12/2016 Se revisa FTP y estan completas las unidades de medida. Se certifica cumplimiento del 100%.</t>
  </si>
  <si>
    <r>
      <t>HECHO No 1- RECURSOS ASIGNADOS PARA LA  ADQUISICIÓN PREDIAL -</t>
    </r>
    <r>
      <rPr>
        <sz val="11"/>
        <rFont val="Calibri"/>
        <family val="2"/>
        <scheme val="minor"/>
      </rPr>
      <t>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t>
    </r>
  </si>
  <si>
    <t>La CGR describe la causa así: ''Ahora bien, respecto a los factores  incidentes en dicho incremento están :
• Incremento de las áreas, ya que para el tramo 3, correspondió al orden de 356.432 m², y para el tramo 3A de 81.065 m²
• Compra de franjas adicionales debido a que se constituyen áreas que con base a lo normado a nivel municipal no son desarrollables.
• Incremento del presupuesto estimado en el tema de compensaciones sociales, tema regulado a través de la Resolución 545 de 2008.''</t>
  </si>
  <si>
    <t>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t>
  </si>
  <si>
    <t>Realizar en la etapa de estructuración del proyecto un estudio predial cuyo alcance permita  determinar el valor de la adquisición de los predios conforme a las necesidades técnicas del proyecto y a  la realidad socioeconómica de los predios</t>
  </si>
  <si>
    <t>Garantizar que los recursos determinados en la etapa de estructuración del proyecto, sean suficientes para la adquisición de los predios, incluyendo la eventualidad de adquirir áreas adicionales, áreas remanentes no desarrollables y las compensaciones socioeconómicas</t>
  </si>
  <si>
    <t>LMSC  26/08/2016
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"Recopilar documentos que soporten que los recursos fueron situados por el MINHACIENDA (5 resoluciones de contingencia).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El ingeniero Dilver adicionará la UM denominada "Informe de Cierre".
31/10/2016 Mediante memorando 2016-604-013576-3 el G.I.T Predial solicitó incluir la UM 7 "Informe de cierre". Se dio respuesta con memorando radicado bajo el No. 2016-102-014451-3. En la comunicación se describio el PMI definitivo.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
16/12/2016 16/12/2016 Pendiente la UM No. 2 y 7
26/12/2016 Mediante correo del 22 de diciembre de 2016 se informa el cumplimiento de las unidades de medida faltantes y se da el cumplimiento del 100% (6-26)</t>
  </si>
  <si>
    <t xml:space="preserve">Adquirir los predios conforme al valor establecido en un avalúo debidamente soportado </t>
  </si>
  <si>
    <r>
      <t>H</t>
    </r>
    <r>
      <rPr>
        <b/>
        <sz val="11"/>
        <rFont val="Calibri"/>
        <family val="2"/>
        <scheme val="minor"/>
      </rPr>
      <t xml:space="preserve">ECHO No. 7- PREDIO 4-116 - MAYOR RECONOCIMIENTO FRENTE AL AVALÚO: </t>
    </r>
    <r>
      <rPr>
        <sz val="11"/>
        <rFont val="Calibri"/>
        <family val="2"/>
        <scheme val="minor"/>
      </rPr>
      <t xml:space="preserve">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t>
    </r>
  </si>
  <si>
    <t>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t>
  </si>
  <si>
    <t>La CGR describe el efecto así: ''Sin embargo es de anotar que no se ha cancelado el total de dicho valor.''</t>
  </si>
  <si>
    <t>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t>
  </si>
  <si>
    <t>1. Informe de Interventoría sobre el valor pagado y el valor que efectivamente debe ser reconocido por el concesionario.
2. Informe de concesionario sobre la gestión predial adelantada y los valores pagados según los documentos de la adquisición.
3. Informe Gerencia Predial
4. Contrato estándar 4G
5. Procedimientos para Gestión Predial
6. Protocolo de Avalúos
7. Informe de cierre</t>
  </si>
  <si>
    <t>1. Informe de Interventoría 
2. Informe de concesionario
3. Informe Gerencia Predial
4. Contrato estándar 4G
5. Procedimientos para Gestión Predial
6. Protocolo de avalúos
7. Informe de cierre</t>
  </si>
  <si>
    <t>LMSC 26/08/2016
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se ratifica las recomendaciones del día 26/08/2016. Se queda con el Ingeniero Dilver de actualizar el informe de la Gerencia Predial, donde se explique que paso con el proceso de prescripción agraría.
Mediante memorando 2016-400-012858-3 del 19 oct de 2016 se comunica la decisión del Consejo Directivo, sesión del 18 de octubre de 2016, de cambiar de responsable del proyecto, pasando de ser la Vicepresidencia de Gestión Contractual, a ser responsable la Vicepresidencia Ejecutiva.</t>
  </si>
  <si>
    <t>18/01/2017 Se realizó verificación física en el FTP de las unidades de medida. No hay avance. Pendiente UM7 (JDT)
28/02/2017. Se realizó verificación física en el FTP de las unidades de medida. No hay avance. Pendiente UM 7 (SPC)
3/4/2017 Pendiente informe de cierre. Se cumplirá en el término establecido (JDT)
26/04/2017. Se realizó verificación física en el FTP de las unidades de medida. No hay avance. Pendiente UM 7 (SPC)
29/06/2017 BLRC mediante correo electrónico el GIT predial informó la incorporación de la UM No. 7 informe de cierre, cumpliendo así con el 100% del plan de mejoramiento. Con memorando No. 2017-604-009116-3 del 29/06/2017 entregaron el informe de cierre.</t>
  </si>
  <si>
    <r>
      <t>HECHO No. 8 – PREDIO 4 – 035 - RECONOCIMIENTO FACTOR SOCIAL – FISCAL:</t>
    </r>
    <r>
      <rPr>
        <sz val="11"/>
        <rFont val="Calibri"/>
        <family val="2"/>
        <scheme val="minor"/>
      </rPr>
      <t xml:space="preserve">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t>
    </r>
  </si>
  <si>
    <t>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t>
  </si>
  <si>
    <t>La CGR describe el efecto así: ''Por lo anterior se determina un presunto detrimento por el valor de dicho reconocimiento por el orden de $22.08 millones''</t>
  </si>
  <si>
    <t>Efectuar un control y seguimiento a la aplicación de la resolución 545 de 2008</t>
  </si>
  <si>
    <t>Fortalecimiento al seguimiento de las obligaciones sociales del concesionario establecidas en el contrato de concesión y la correcta aplicación de las compensaciones socioeconómicas según Resolución 545 de 2008</t>
  </si>
  <si>
    <t xml:space="preserve">UNIDADES DE MEDIDA CORRECTIVA
1. Informe del concesionario sobre la compensación socioeconómica del predio 4-035
2. Concepto interventoría sobre el cumplimiento del concesionario al plan de compensaciones socioeconómicas. Res 545 2008
3. Informe de alcance aclaratorio de la Gerencia Social y Ambiental sobre la aplicación de las compensaciones socio económicas. 
4. Concepto jurídico de la ANI sobre el reconocimiento de compensación socio-económicas.
5. Auto de cierre de la indagación preliminar N°6-036-16 del 14 de diciembre de 2016
UNIDAD DE MEDIDA PREVENTIVA
6. Revisión del procedimiento GCSP-P-005 Seguimiento a la gestión social en proyectos concesionados.
INFORME DE CIERRE
7. Informe de cierre
8. Alcance al Informe de cierre </t>
  </si>
  <si>
    <t>UNIDADES DE MEDIDA CORRECTIVA
1. Informe del concesionario
2. Concepto interventoría
3. Informe de la Gerencia Social y Ambiental
4. Concepto jurídico de la ANI
5. Auto de cierre y archivo de la indagación preliminar 
UNIDAD DE MEDIDA PREVENTIVA
6. Procedimiento GCSP-P-005 Seguimiento a la gestión social en proyectos concesionados.
INFORME DE CIERRE
7. Informe de Cierre.
8. Alcance Informe de cierre</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</si>
  <si>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Jurídica - Vicepresidencia de Planeación, Riesgos y Entorno</t>
    </r>
  </si>
  <si>
    <t>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t>
  </si>
  <si>
    <r>
      <t xml:space="preserve">LMSC. 26/08/2016
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y la OCI incorporó la UM6 "Informe de cierre". Esta respuesta se oficializó el 11 /10/2016 mediante memorando No. 2016-300-012570-3. Se acogieron al informe de Cierre.
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21/11/2016 En resumen las UM quedan así: Unidades cumplidas 3, 4 y 5. Unidades de medida pendientes: 1, 2 y 6 .
26/12/2016 Mediante correo de fecha 16 de diciembre de 2016 se confirma el cumplimiento al 100% de las unidades de medida (3-26)
</t>
    </r>
    <r>
      <rPr>
        <b/>
        <sz val="11"/>
        <rFont val="Calibri"/>
        <family val="2"/>
        <scheme val="minor"/>
      </rPr>
      <t>Recomendaciones MM&amp;D:</t>
    </r>
    <r>
      <rPr>
        <sz val="11"/>
        <rFont val="Calibri"/>
        <family val="2"/>
        <scheme val="minor"/>
      </rPr>
      <t xml:space="preserve"> Incluir UM  informe de cierre y mencionar la resolución No.1776 de la ANI del 2015.
13/12/2016 Se concluye de la reunión de asesoría y seguimiento: Pendiente UM informe de cierre, se cumple con el plazo estipulado antes del 22/12/2016
16/12/2016 Pendiente la UM No. 6
20/12/2016 Con memorando No. 2016-603-016222-3 del 16/12/2016 enviaron el informe de cierre, cumpliendo en un 100% con las UM.</t>
    </r>
  </si>
  <si>
    <t>27/10/2007 se concluye de la reunión: Cumplen con la fecha prevista del plan de mejoramiento. Esta pendiente de incorporar en el FTP las unidades de medida Nos. 5 y 8. Avance del 75%. Cumpliran con el plan antes del 28 de diciembre de 2017. 
27/10/2017 Mediante correo electrónico de la fecha informaron la incorporación de la UM No. 5 "Auto de cierre y archivo de la indagación preliminar", quedando pendiente la UM No.8, el avance es del 88%.
29/11/2017 BLRC con memorando No. 2017-603-016610-3 del 29/11/2017 informaron la incorporación del informe de cierre al FTP, cumpliendose el plan en un 100%.</t>
  </si>
  <si>
    <t>Auto 85112 radicado ANI 2016-409-097518-2 del 27 de octubre de 2016 Comunica Apertura de IP No. 6-036-16 relacionada con los factores sociales denominado factor económico predio 4-035 en el contrato de concesión No. 444 de 1994.
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t>
  </si>
  <si>
    <t xml:space="preserve">Mediante radicación ANI 2017-409-017240-2  se informa del Auto del 14/12/2016 </t>
  </si>
  <si>
    <t>No se conoce el auto que ya fue solicitado por la Coordinación de Atención a Órganos de Control</t>
  </si>
  <si>
    <t>Estudio III, INF. 7 MM&amp;D  Rad. No. 2016-409-092155-2 Pag. 12</t>
  </si>
  <si>
    <t xml:space="preserve">
1. Hecho Presuntamente Irregular N° 1, Administrativo, Disciplinario y Fiscal – Contraprestación Aplicada a Puerto Drummond.
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t>
  </si>
  <si>
    <t>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
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t>
  </si>
  <si>
    <t>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
De no corregirse el valor real del pago, esta diferencia seguirá incrementándose hasta el final del contrato.''</t>
  </si>
  <si>
    <t>gestiónar los trámites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</si>
  <si>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gestiónar las acciones de cobro pertinentes</t>
  </si>
  <si>
    <t>1.Oficio a SPT 
2.Oficio a DIMAR 
3.Informe Técnico.
4.Informe Financiero.
5.Informe Jurídico.
6.Tomar las acciones pertinentes derivadas del Concepto Jurídico
7. Procedimiento Modificación de Contratos de Concesión.
8. Manual de interventoría y Supervision Código GCSP -M-0002, desde el momento de la solicitud de concesion y la solicitud de modificacion del contrato de concesion. 
9. Manual de contratación
10. Resolución 959 - Bitácora de proyecto
11. Informe de cierre</t>
  </si>
  <si>
    <t>CP_American Port Puerto Drummond</t>
  </si>
  <si>
    <t xml:space="preserve">28/07/2016. Con correo del 22 de julio de 2016, la Ingeniera Enid Sofia Acero V, del GIT Puertos y Ferreo P8, indica que "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
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 El PMI se cumplío su término el 30/06/2016. Se incluye el texto del correo en la carpeta de la UM6. 
29/09/2016 Con memorando 2016-102-011941-3 la OCI remite para consideración de la VGC, la propuesta de ajuste de unidades de medida, con el fin de procurar la respectiva declaratoria de efectividad por parte de la CGR.
La VGC mediante correo de fecha 30/09/2016 emitió respuesta pendiente de revisión. Esta respuesta se oficializó el 11 /10/2016 mediante memorando No. 2016-300-012570-3. Mediante correo de 31/10/2016 la VGC solicitó incorporar la UM9 "Manual de contratación", UM10 "Bitácora de proyecto" , UM11 "Informe de cierre" y ampliación del plazo hasta 31/03/2017. Oficializado mediante memorando 2016-300-013748-3 del 2/11/2016.
</t>
  </si>
  <si>
    <t>18/01/2017 Se realizó verificación física en el FTP de las unidades de medida. Se actualiza el avance. Pendiente UM11 (JDT).
24/02/2017 BLRC de la reunión de asesoría y seguimiento se concluye: Se cumplirá el plan de mejoramiento propuesto en   la fecha indicada, 31/03/2017.
28/02/2017. Se realizó verificación física en el FTP de las unidades de medida. No hay avance. Pendiente UM 11 (SPC)
14/03/2017 BLRC con correo electrónico del día 14/03/2017 informaron la incorporación en el FTP de la UM No. 11 "Informe de Cierre" cumpliendo con el 100% de avance de las unidades de medida. Se verificó en el FTP la incorporación. 
16/03/2017 BLRC mediante memorando No. 2017-303-004125-3 del 10/03/2017 informan la incorporación en el FTP del informe de cierre. El cual estaba pendiente. Se verificó la incorporación. Se encuentra en un 100% el avance del presente plan de mejoramiento.
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t>
  </si>
  <si>
    <t xml:space="preserve">
3. Hecho Presuntamente Irregular N° 3, Administrativo y Disciplinario Interventoría.
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
</t>
  </si>
  <si>
    <t>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t>
  </si>
  <si>
    <t>La CGR describe el efecto así: ''La situación descrita da lugar a una observación administrativa con presunta incidencia disciplinaria, que denota la falta de supervisión, evaluación y control al contrato de concesión por parte de la Entidad responsable.''</t>
  </si>
  <si>
    <t>Establecer la necesidad de contratar interventoría en el contrato de concesión portuaria American Port Company Inc</t>
  </si>
  <si>
    <t>Asegurar la contratación de interventorías en las concesiones portuarias que lo requieran.</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</si>
  <si>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</si>
  <si>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t>
  </si>
  <si>
    <t>Solo está pendiente el contrato estándar portuario por parte de Estructuración.</t>
  </si>
  <si>
    <t>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
16/12/2016 Queda pendiente la UM No. 8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</si>
  <si>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incorporación de la UM No. 12 "Alcance del informe de Cierre", cumpliendo así con el 100% de las UM del plan de mejoramiento.</t>
  </si>
  <si>
    <t>Optimizar las labores de seguimiento, inspección, vigilancia y control a los contratos de concesión portuaria</t>
  </si>
  <si>
    <t xml:space="preserve">
6. Hecho Presuntamente Irregular N° 6, Administrativo y Disciplinario -Indicadores de Gestión.
Dentro de las funciones que corresponde ejercer a la Agencia Nacional de Infraestructura, no se realiza una supervisión y evaluación sobre los indicadores que reflejan el comportamiento de los niveles de prestación del servicio portuario, 
</t>
  </si>
  <si>
    <t>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t>
  </si>
  <si>
    <t>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t>
  </si>
  <si>
    <t>Plantear al Ministerio de Transporte, la conformación de un comité interinstitucional, que incluya el seguimiento a los indicadores de gestión y medir los indicadores de gestión que estén alineados a la competencia de la ANI.</t>
  </si>
  <si>
    <t>1. Resolución de creación de comité interinstitucional de seguimiento portuario                                                2. Oficio al Ministerio de traslado por no competencia
3. Concepto jurídico sobre alcance de las competencias de la ANI frente a la medición de los indicadores de gestión versus la Superinterdencia de Puertos y Transporte
4. Reportes de medición de los indicadores definidos según el alcance de competencia de la ANI</t>
  </si>
  <si>
    <t>3-jun-2016: están pendientes las UM:3. Concepto jurídico sobre alcance de las competencias de la ANI frente a la medición de los indicadores de gestión versus la Superinterdencia de Puertos y Transporte y
4. Reportes de medición de los indicadores definidos según el alcance de competencia de la ANI</t>
  </si>
  <si>
    <t>03/08/2016. Oficio de la CGR, Director Vigilancia Fiscal, confirma no efectividad de este hallazgo. Radicación No. 2016-409-065121-2</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</si>
  <si>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No hay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</si>
  <si>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</si>
  <si>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t>CP_Sociedad Portuaria Regional de Cartagena</t>
  </si>
  <si>
    <t xml:space="preserve">Interventoría- Contrato sin interventoría </t>
  </si>
  <si>
    <t>La CGR describe la causa así: ''Falta de supervisión, evaluación y control al contrato de concesión por parte de la Entidad.''</t>
  </si>
  <si>
    <t>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t>
  </si>
  <si>
    <t>Establecer la necesidad de contratar interventoría en el contrato de concesión portuaria Sociedad Portuaria Regional de Cartagena</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</si>
  <si>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</si>
  <si>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t>
  </si>
  <si>
    <t xml:space="preserve">3-jun-2016: está pendiente 8. Modelo de los nuevos Contrato Portuarios de Estructuración evidenciando la incorporación de interventorías de obra y reversión. </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</si>
  <si>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10 "Contrato de interventoría actual". Esta respuesta se oficializó el 11 /10/2016 mediante memorando No. 2016-300-012570-3.
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
16/12/2016 Pendiente la UM No. 8 y 9.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</si>
  <si>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entrega de la UM No. 13 cumpliendo así con el 100% del plan.</t>
  </si>
  <si>
    <r>
      <rPr>
        <b/>
        <sz val="11"/>
        <rFont val="Calibri"/>
        <family val="2"/>
        <scheme val="minor"/>
      </rPr>
      <t>Registro de Predios Concesiones Viales.</t>
    </r>
    <r>
      <rPr>
        <sz val="11"/>
        <rFont val="Calibri"/>
        <family val="2"/>
        <scheme val="minor"/>
      </rPr>
      <t xml:space="preserve">
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t>
    </r>
  </si>
  <si>
    <t>1) Actualizar y/o Identificar el número de predios con áreas remanentes no desarrollables y el número de predios sobrantes adquiridos en cada uno de los proyectos de infraestructura.
2) Efectuar un seguimiento de las áreas remanentes no desarrollables y los predios sobrantes adquiridos  para su custodia y alinderamiento. 
3) Mejorar el control y seguimiento por parte de los Concesionarios sobre las áreas no desarrollables y  los predios sobrantes adquiridos.
4) Determinar si las áreas remanentes no desarrollables y los predios sobrantes podrían o no ser utilizados en otros proyectos de infraestructura
5) Consolidar las áreas remanentes no desarrollables y los predios sobrantes adquiridos que no se utilizaron para proceder a su venta  o para transferir a Central de Inversiones - CISA para su posterior venta.</t>
  </si>
  <si>
    <t>UNIDADES DE MEDIDA CORRECTIVA
1).-Elaborar y remitir oficio a cada interventoría o concesionario, solicitando la  actualización y/o identificación de las áreas remanentes NO desarrollables y los predios sobrantes adquiridos.
2). Elaborar un cronograma de  seguimiento a las áreas remanentes no desarrollables y los predios sobrantes adquiridos por proyecto.
3) Elaborar un oficio a los concesionarios solicitando concepto respecto de si las áreas serán utilizadas para el desarrollo de obras en el proyecto.
4)  Elaborar un Memorando a Vicepresidencia de Estructuración solicitando certificación de si los predios sobrantes serán utilizados para proyectos actuales o para proyectos futuros.
5) Elaborar un oficio de remisión a Central de Inversiones - CISA de los predios sobrantes que no serán utilizados para proyectos de infraestructura y/o determinar la política si estos bienes se van a vender,  evitando un posible detrimento patrimonial.
6).- Un informe de la Gerencia Predial analizando la situación de las áreas.
INFORME DE CIERRE
7) Informe de cierre</t>
  </si>
  <si>
    <t>UNIDADES DE MEDIDA CORRECTIVA
1).-Oficio a cada interventoría y/o concesionario, solicitando la  actualización y/o identificación de las áreas remanentes NO desarrollables y los predios sobrantes adquiridos
2). Cronograma de seguimiento a las áreas remanentes no desarrollables y los predios sobrantes adquiridas por proyecto.
3) Oficio a los concesionarios solicitando concepto respecto de si las áreas remanentes no desarrollables  serán utilizadas para el desarrollo de obras en el proyecto.
4)  Memorando a Vicepresidencia de Estructuración solicitando certificación de si los predios sobrantes serán utilizados para proyectos actuales o para proyectos futuros.
5) Oficio de remisión a Central de Inversiones- CISA de los predios sobrantes que no serán utilizados para proyectos de infraestructura y/o procedimiento de venta
6).- Informe de la Gerencia Predial analizando la situación de las áreas remanentes no desarrollables y los predios sobrantes.
INFORME DE CIERRE
7) Informe de cierre.</t>
  </si>
  <si>
    <t>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
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
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
Se dio respuesta a la solicitud con memorando No. 2016-102-016675-3 del 22/12/2016
19/12/2016 Con correo electrónico del 19/12/2016 El señor Dilver Pintón solicitó anticipar la fecha de cumplimiento para este hallazgo, por cuanto ya cumplieron con el plan de mejoramiento, queda para el 31/12/2016.</t>
  </si>
  <si>
    <t>26/04/2017 Mediante radicado ANI No. 2017-409-040772-2 del 19 de abril de 2017, la CGR comunica observación No. 15, de incidencia administrativa - seguimiento al plan de mejoramiento, indicando lo siguiente: "el saldo de la cuenta 171101, aún continúa afectada por predios adquiridos y pagados por la ANI y que a la fecha no han sido utilizados." y determina que está incumplido el plan de mejoramiento, dándole un 30% de avance al cumplimiento de la causa del hallazgo (JDT)</t>
  </si>
  <si>
    <r>
      <rPr>
        <b/>
        <sz val="11"/>
        <rFont val="Calibri"/>
        <family val="2"/>
        <scheme val="minor"/>
      </rPr>
      <t>Desplazamiento de Cronograma de Obras y Mantenimientos</t>
    </r>
    <r>
      <rPr>
        <sz val="11"/>
        <rFont val="Calibri"/>
        <family val="2"/>
        <scheme val="minor"/>
      </rPr>
      <t xml:space="preserve">
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t>
    </r>
  </si>
  <si>
    <t>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t>
  </si>
  <si>
    <t>Resolver esta controversia a través del tribunal de arbitramento que se instauró a través de la ANI contra la UTDVVCC 
Nota: En el informe de Auditoría  de la Contraloría no se tuvo en cuenta la actualización de las acciones de mejoramiento acordadas y aportadas  en junio de 2015.</t>
  </si>
  <si>
    <t>Determinar los mecanismos  contractuales para restablecer el equilibrio en la ecuación contractual.</t>
  </si>
  <si>
    <t>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t>
  </si>
  <si>
    <t xml:space="preserve">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                             </t>
  </si>
  <si>
    <r>
      <rPr>
        <b/>
        <sz val="11"/>
        <rFont val="Calibri"/>
        <family val="2"/>
        <scheme val="minor"/>
      </rPr>
      <t>Vicepresidencia Ejecutiva</t>
    </r>
    <r>
      <rPr>
        <sz val="11"/>
        <rFont val="Calibri"/>
        <family val="2"/>
        <scheme val="minor"/>
      </rPr>
      <t xml:space="preserve"> - Vicepresidencia Jurídica</t>
    </r>
  </si>
  <si>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el laudo arbitral al analizar los hallazgos; incluir medidas de fortalecimiento de control sobre la ejecución de los proyectos. Informe página 36 del informe 1 y página 59 del informe 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</si>
  <si>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No hay avance. Pendiente UM5,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5,6,7 (SPC)
16/03/2017 BLRC pendiente la solicitud de aplazamiento justificada. Pendiente las UM Nos. 6 y 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28/03/2017 Mediante memorando No. 2017-102-005017-3 la OCI concede la prórroga hasta el 30 de nov de 2017 con base en la justificación presentada. (JDT)
28/04/2017. Se realizó verificación física en el FTP de las unidades de medida. No hay avance. Pendiente UM 6 y 7 (SPC)</t>
    </r>
  </si>
  <si>
    <t>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
21/11/2017 BLRC mediante memorando No. 2017-500-015995-3 del 20/11/2017 solicitaron la prórroga del plan de mejoramiento debidamente justificada hasta el 31/12/2018 y adición al plan de mejoramiento con la UM denominada "7. Acta de liquidación del Contrato de Concesión No. 005 de 1999". El avance a la fecha es del 75% y queda pendiente la UM No. 7 y 8.Se dio respuesta con memorando No. 2017-102-016278-3 del 24/11/2017. El plazo se otorgó hasta el 31/07/2017.</t>
  </si>
  <si>
    <t>Indagación Preliminar</t>
  </si>
  <si>
    <t xml:space="preserve">Estudio II
INF 1 MM&amp;D Rad. RADICADO NO. 2016-409-054480-2 pag. 36
INF.4
RADICADO NO. 2016-409-077657-2 Pag. 59
CONCEPTO JURÍDICO
Rad.
2017-409-012640-2
</t>
  </si>
  <si>
    <r>
      <rPr>
        <b/>
        <sz val="11"/>
        <rFont val="Calibri"/>
        <family val="2"/>
        <scheme val="minor"/>
      </rPr>
      <t>Base Gravable y Tasa Impositiva de Renta del Contrato Adicional 13 de 2006 y Otrosí  02 de 2008</t>
    </r>
    <r>
      <rPr>
        <sz val="11"/>
        <rFont val="Calibri"/>
        <family val="2"/>
        <scheme val="minor"/>
      </rPr>
      <t xml:space="preserve">
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t>
    </r>
  </si>
  <si>
    <t>La CGR describe la causa así: ''la anomalías detectadas en los modelos marginales de los modificatorios mencionados, la CGR no observa que a la fecha se haya subsanado tal inconsistencia, ni que se haya restablecido la ecuación económica del contrato.''</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</si>
  <si>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</si>
  <si>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</si>
  <si>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los laudos arbitrales al analizar los hallazgos. Informe 1 página 38 y informe 4 página 64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</si>
  <si>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Se actualiza el avance. Pendiente UM7 y UM8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7,8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28/04/2017. Se realizó verificación física en el FTP de las unidades de medida. No hay avance. Pendiente UM 7,8 (SPC).</t>
    </r>
  </si>
  <si>
    <t>27/10/2017 BLRC se concluye de la reunión: Se cumple con la fecha del plan. El avance es del 88%, queda pendiente el informe de cierre que lo incorporan antes del 28/11/2017.
30/11/2017 BLRC con memorando No. 2017-500-016663-3 del 30/11/2017 entregaron el informe de cierre. Se verificó en el FTP la incorporación, quedando en 100% el plan de mejoramiento.</t>
  </si>
  <si>
    <t xml:space="preserve">Estudio II
INF 1 MM&amp;D Rad. RADICADO NO. 2016-409-054480-2 pag. 38
INF.4
RADICADO NO. 2016-409-077657-2
CONCEPTO JURÍDICO
Rad.
2017-409-012640-2
</t>
  </si>
  <si>
    <r>
      <rPr>
        <b/>
        <sz val="11"/>
        <rFont val="Calibri"/>
        <family val="2"/>
        <scheme val="minor"/>
      </rPr>
      <t>Avance de obra Contrato Adicional 13</t>
    </r>
    <r>
      <rPr>
        <sz val="11"/>
        <rFont val="Calibri"/>
        <family val="2"/>
        <scheme val="minor"/>
      </rPr>
      <t xml:space="preserve">
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t>
    </r>
  </si>
  <si>
    <t>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t>
  </si>
  <si>
    <t xml:space="preserve">Resolver esta controversia a través del tribunal de arbitramento que se instauró a través de la ANI contra la UTDVVCC 
Nota: En el informe de la Contraloría no se tuvo en cuenta la actualización de las acciones de mejoramiento acordadas en la revisión 2015.
</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</si>
  <si>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 monitoreo del estado del tramo Media Canoa - loboguerrero.
8. Informe de avance y adopción de medidas para la atención de emergencia y mitigación de riesgos, sobre el corredor en cuestión Junio 2017
9. Informe de la alternativa contractual que será adoptada para la finalización de las obras Junio 2017
10. Informe de Cierre</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</si>
  <si>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8. Informe de avance y adopción de medidas para la atención de emergencia y mitigación de riesgos
9. Informe de la alternativa contractual
10. Informe de Cierre</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</si>
  <si>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09/12/2016 La firma MM&amp;D hizo recomendación al plan de mejoramiento en el informe No. 6 página 44
</t>
    </r>
    <r>
      <rPr>
        <b/>
        <sz val="11"/>
        <rFont val="Calibri"/>
        <family val="2"/>
        <scheme val="minor"/>
      </rPr>
      <t>Recomendaciones MM&amp;D:</t>
    </r>
    <r>
      <rPr>
        <sz val="11"/>
        <rFont val="Calibri"/>
        <family val="2"/>
        <scheme val="minor"/>
      </rPr>
      <t xml:space="preserve"> Incorporar informe de defensa Judicial e informe de cierre. Se emitirá concepto general respecto de la competencia de la CGR frente a asutos sometidos a juex del contrato.
22/12/2016 Con memorando No. 2016-500-016441-3 del 20/12/2016 Solicitaron ajustar el plan de mejoramiento y ampliar el termino de cumplimiento, debidamente justificado. Se dio respuesta a la solicitud con memorando No. 2016-102-016930-3 del 27/12/2016.</t>
    </r>
  </si>
  <si>
    <t>18/01/2017 Se realizó verificación física en el FTP de las unidades de medida. Se actualiza el avance. Pendiente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6,7 (SPC)
16/03/2017 BLRC pendiente la solicitud de aplazamiento. Informan que van a solicitar ajuste del PM, adicionando 3 UM y eliminando UM No.6.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
29/03/2017 La aceptación se oficializa mediante respuesta de la OCI, con radicado No. 2017-102-005101-3, quedando en firme el plan de mejoramiento contentivo de 10 unidades de medida y un avance del 50%.
28/04/2017. Se realizó verificación física en el FTP de las unidades de medida. No hay avance. Pendiente UM 6,7,8,9 Y 10 (SPC)</t>
  </si>
  <si>
    <t>27/10/2017 BLRC se concluye de la reunión: Estan pendientes de cumplir con las siguientes UM Nos. 7,8, 9 y 10. Con relación a la UM No.  9. "Informe de la alternativa contractual que será adoptada para la finalización de las obras Junio 2017"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
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"informe de interventoría", queda pendiente el informe final sobre el cumplimiento de la causa del hallazgo y la unidad de medida No. 10 informe de cierre a la fecha el avance es del 80%.</t>
  </si>
  <si>
    <t>Radicación ANI 2017-409-101770-2 del del 22/09/2017
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</si>
  <si>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INF 6 MM&amp;D Rad. No. 2016-409-089297-2 Pag. 44
CONCEPTO JURÍDICO
Rad.
2017-409-012640-2
</t>
  </si>
  <si>
    <r>
      <rPr>
        <b/>
        <sz val="11"/>
        <rFont val="Calibri"/>
        <family val="2"/>
        <scheme val="minor"/>
      </rPr>
      <t xml:space="preserve">Compromisos con las Comunidades Afro descendientes en Consulta Previa </t>
    </r>
    <r>
      <rPr>
        <sz val="11"/>
        <rFont val="Calibri"/>
        <family val="2"/>
        <scheme val="minor"/>
      </rPr>
      <t xml:space="preserve">
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t>
    </r>
  </si>
  <si>
    <t>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t>
  </si>
  <si>
    <t>Suscribir el Convenio con el Municipio de Santander de Quilichao, para el desembolso de los recursos.
Nota: No obstante la suscripción del Convenio con el Municipio de Santander de Quilichado en diciembre de 2014 el municipo no allego los documentos correspondientes antes del vencimiento del convenio. Procede la suscripción de un nuevo convenio</t>
  </si>
  <si>
    <t>Finalizar el cumplimiento de los acuerdos de consulta previa adquiridos con las comunidades de Santander de Quilichao.</t>
  </si>
  <si>
    <t>1. Suscripción del nuevo Convenio entre el Municipio de Santander de Quilichao y ANI.
2. Manual de interventoría y supervisión
3. Informe de cierre</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</si>
  <si>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
</t>
    </r>
    <r>
      <rPr>
        <b/>
        <sz val="11"/>
        <rFont val="Calibri"/>
        <family val="2"/>
        <scheme val="minor"/>
      </rPr>
      <t>Recomendaciones MM&amp;D:</t>
    </r>
    <r>
      <rPr>
        <sz val="11"/>
        <rFont val="Calibri"/>
        <family val="2"/>
        <scheme val="minor"/>
      </rPr>
      <t xml:space="preserve"> La suscripción de un nuevo convenio entre Santander de Quilichao y la ANI, incluir la UM de informe de cierre.
22/12/2016 Con memorando No. 2016-500-016441-3 del 20/12/2016 Solicitaron ampliar el termino de cumplimiento del plan de mejoramiento debidamente justificado.  Se dio respuesta a la solicitud con memorando No. 2016-102-016930-3 del 27/12/2016.</t>
    </r>
  </si>
  <si>
    <t>28/02/2017. Se realizó verificación física en el FTP de las unidades de medida. No hay avance. Pendiente UM 1 (SPC)
28/04/2017. Se realizó verificación física en el FTP de las unidades de medida. No hay avance. Pendiente UM 1 (SPC)</t>
  </si>
  <si>
    <t>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
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t>
  </si>
  <si>
    <t>INF 6 MM&amp;D Rad. No. 2016-409-089297-2 Pag. 49</t>
  </si>
  <si>
    <r>
      <rPr>
        <b/>
        <sz val="11"/>
        <rFont val="Calibri"/>
        <family val="2"/>
        <scheme val="minor"/>
      </rPr>
      <t>Riesgos de Lesión al Patrimonio del Estado, Concesión Vial Ruta del Sol I</t>
    </r>
    <r>
      <rPr>
        <sz val="11"/>
        <rFont val="Calibri"/>
        <family val="2"/>
        <scheme val="minor"/>
      </rPr>
      <t xml:space="preserve">
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t>
    </r>
  </si>
  <si>
    <t>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
Mediante la suscripción del otrosí 8 se definieron  las características del nuevo tramo I y llevar este trazado a Estudios y Diseños a Fase III
Con el saldo del Contrato de Concesión se definieron las obras a ejecutar por parte del concesionario actual.</t>
  </si>
  <si>
    <t>Cumplir con el avance de obra conforme lo estipulado en el otrosí 8</t>
  </si>
  <si>
    <t>UNIDADES DE MEDIDA CORRECTIVA
1. Soporte contratación de un tercero que definirá el nuevo corredor para el Tramo 1
2. Informe con las conclusiones emitidas por el tercero contratado
3. Informe de la ANI con el plan de acción a seguir de conformidad con el informe final del tercero contratado.
4. Documento soporte con el resultado de la negociación acordada entre la ANI y el Concesionario sobre la afectación al Contrato de Concesión por el cambio de trazado en el Tramo 1
5. Informe Final SCI, para definir las características del nuevo tramo
6. Otrosí 8, en el cual se define características del nuevo trazado, y se definen obras a ejecutar por parte del concesionario y longitud desafectada
7. Informe ANI estado actual
INFORME DE CIERRE
8. Informe de cierre</t>
  </si>
  <si>
    <t>UNIDADES DE MEDIDA CORRECTIVA
1. Contrato
2. Informe 
3. Informe ANI
4. Documento de negociación
5. Informe Final SCI
6. Otrosí 8
7. Informe ANI estado actual
INFORME DE CIERRE
8. Informe de cierre</t>
  </si>
  <si>
    <t>CR_Ruta del Sol - Sector 1</t>
  </si>
  <si>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actualiza el avance. Pendiente UM 6 y UM 7.
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
19/12/2016 Esta pendiente la UM No. 7.
23/12/2016 Con memorando No. 2016-500-016443-3 del 20/12/2016 enviaron la UM No.7.Cumplen con el 100% de las UM
</t>
  </si>
  <si>
    <t>06/07/2017 BLRC con memorando No. 2017-500-009255-3 del 30/06/2017 entregaron el informe de cierre para este hallazgo, el cual se cumplió el 31/12/2016 y no tenía esta unidad de medida. Se incorporó el informe de cierre en el FTP en una carpeta de otros.</t>
  </si>
  <si>
    <t>INF 8  MM&amp;D Rad.  2016-409-100777-2 pag. 31</t>
  </si>
  <si>
    <r>
      <rPr>
        <b/>
        <sz val="11"/>
        <rFont val="Calibri"/>
        <family val="2"/>
        <scheme val="minor"/>
      </rPr>
      <t xml:space="preserve">Trámite para la Instalación y Entrega de la Estación de Peaje Pailitas </t>
    </r>
    <r>
      <rPr>
        <sz val="11"/>
        <rFont val="Calibri"/>
        <family val="2"/>
        <scheme val="minor"/>
      </rPr>
      <t xml:space="preserve">
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t>
    </r>
  </si>
  <si>
    <t>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t>
  </si>
  <si>
    <r>
      <rPr>
        <b/>
        <sz val="11"/>
        <rFont val="Calibri"/>
        <family val="2"/>
        <scheme val="minor"/>
      </rPr>
      <t>1. Acción Preventiva</t>
    </r>
    <r>
      <rPr>
        <sz val="11"/>
        <rFont val="Calibri"/>
        <family val="2"/>
        <scheme val="minor"/>
      </rPr>
      <t xml:space="preserve">. Elaboración de una directriz para que la infraestructura vial que sea recibida por la Agencia Nacional de Infraestructura, de parte del INVÍAS o cualquiera otra Entidad Pública o Privada, se haga de forma completa tanto física como documentalmente. </t>
    </r>
    <r>
      <rPr>
        <b/>
        <sz val="11"/>
        <rFont val="Calibri"/>
        <family val="2"/>
        <scheme val="minor"/>
      </rPr>
      <t xml:space="preserve">2. Acción Correctiva. </t>
    </r>
    <r>
      <rPr>
        <sz val="11"/>
        <rFont val="Calibri"/>
        <family val="2"/>
        <scheme val="minor"/>
      </rPr>
      <t>Remisión de todos los soportes y actuaciones surtidas, objeto del presente hallazgo, a la Oficina de Control Interno Disciplinario para lo de su competencia.</t>
    </r>
  </si>
  <si>
    <t>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"Pailitas", al Concesionario.</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</si>
  <si>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sobre la gestión que se realiza conforme la metodología que se establece para la instalación de nuevas estaciones de peajes.
18 Una comunicación (Circular) a los supervisores sobre los trámites previos para la entrega de infraestructura
INFORME DE CIERRE
9. Informe de cierre
10. actualización de informe de cierre</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</si>
  <si>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de gestión y aplicación de metodología establecía en instalación de peajes 
8. Una comunicación (Circular) a los supervisores sobre los trámites previos para la entrega de infraestructura
INFORME DE CIERRE
9. Informe de cierre
10. actualización de informe de cierre</t>
  </si>
  <si>
    <t>CR_Ruta del Sol - Sector 2</t>
  </si>
  <si>
    <t xml:space="preserve">Estudio III
INF. 8 MM&amp;D Rad. No. 2016-409-100777-2 Pag. 7
</t>
  </si>
  <si>
    <r>
      <rPr>
        <b/>
        <sz val="11"/>
        <rFont val="Calibri"/>
        <family val="2"/>
        <scheme val="minor"/>
      </rPr>
      <t>Impacto en la Adquisición de Predios en el Desarrollo de Obras</t>
    </r>
    <r>
      <rPr>
        <sz val="11"/>
        <rFont val="Calibri"/>
        <family val="2"/>
        <scheme val="minor"/>
      </rPr>
      <t xml:space="preserve">
La falta de oportunidad en la adquisición de algunos predios, ha generado demoras para la finalización de algunas obras
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t>
    </r>
  </si>
  <si>
    <t>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t>
  </si>
  <si>
    <t>Predios en enajenación: Establecer un plan de  adquisición para los predios faltantes. 
Predios en expropiación judicial: Verificar que el trámite de valoración de los inmuebles se acompase con el procedimiento técnico y legal</t>
  </si>
  <si>
    <t>Disponer oportunamente de los predios pendientes por recibir y que limitan el desarrollo de la obra</t>
  </si>
  <si>
    <r>
      <t xml:space="preserve">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
11/08/2016  Se recibe  memorando 2016-601-009761-3 del 08/08/2016 formalizando la modificación del PMI.
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
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
26/12/2016 Mediante correo  de fecha 26 dic 2016 se confirma el cumplimeinto del 100% de las unidades de medida. (1-26)
</t>
    </r>
    <r>
      <rPr>
        <b/>
        <sz val="11"/>
        <rFont val="Calibri"/>
        <family val="2"/>
        <scheme val="minor"/>
      </rPr>
      <t>Recomendaciones MM&amp;D:</t>
    </r>
    <r>
      <rPr>
        <sz val="11"/>
        <rFont val="Calibri"/>
        <family val="2"/>
        <scheme val="minor"/>
      </rPr>
      <t>Incrementar labores para adquirir predios faltantes y adicionar UM de Informe defensa judicial proceso penal.
16/12/2016 Están pendientes las UM No.6, 7, 8 y 9</t>
    </r>
  </si>
  <si>
    <t>INF 6 MM&amp;D Rad. No. 2016-409-089297-2 Pag. 50</t>
  </si>
  <si>
    <r>
      <rPr>
        <b/>
        <sz val="11"/>
        <rFont val="Calibri"/>
        <family val="2"/>
        <scheme val="minor"/>
      </rPr>
      <t>Contribución Especial por Contratos de Concesión Viales y Portuarias</t>
    </r>
    <r>
      <rPr>
        <sz val="11"/>
        <rFont val="Calibri"/>
        <family val="2"/>
        <scheme val="minor"/>
      </rPr>
      <t xml:space="preserve">
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t>
    </r>
  </si>
  <si>
    <t>Controlar que los concesionarios cumplan con los pagos que deben realizar al estado</t>
  </si>
  <si>
    <t>UNIDADES DE MEDIDA CORRECTIVA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UNIDADES DE MEDIDA PREVENTIVA
6.- Propuesta de Decreto aclaratorio del pago de contribución especial por parte de las Concesiones.
7.- Comunicación al Contralor delegado Sector Infraestructura Física y Telecomunicaciones, Comercio Exterior y Desarrollo Regional sobre la no competencia del seguimiento.
INFORME DE CIERRE
8.- Informe de cierre (V Jurídica Deysi Barbosa)796-26 (VGC+VPRE+VJur)</t>
  </si>
  <si>
    <r>
      <rPr>
        <b/>
        <sz val="11"/>
        <rFont val="Calibri"/>
        <family val="2"/>
        <scheme val="minor"/>
      </rPr>
      <t>Vicepresidencia de Gestión Contractual</t>
    </r>
    <r>
      <rPr>
        <sz val="11"/>
        <rFont val="Calibri"/>
        <family val="2"/>
        <scheme val="minor"/>
      </rPr>
      <t xml:space="preserve"> - Vicepresidencia Jurídica</t>
    </r>
  </si>
  <si>
    <t>3-jun-2016: están pendiente el documento explicativo de la gestión de la ANI y los vacíos que tiene la norma, que permite que haya concesionarios que no hagan la contribución requerida. Por lo anterior, se sabe que está en desarrollo un decreto aclaratorio del Min Hacienda</t>
  </si>
  <si>
    <t>28 de julio de 2016 se adiciona a los responsables el GIT financiero de la VGC.2/08/16 Pendiente una UM "Documento explicativo que detalle la gestión adelantada para el cobro de la contribución, que incluya el reporte. 
25/08/2016. Andrea Gil informa que el lunes incorporarán la UM pendiente en el archivo FTP e informarán por correo.
31/08/2016 Con memorando No. 2016-308-010585-3 cumplieron con la UM No. 3 denominada" Documentos explicativos que detalle la gestión adelantada para el cobro de la contribución",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</si>
  <si>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26/04/2017 Mediante radicado ANI No. 2017-409-040772-2 del 19 de abril de 2017, la CGR comunica observación No. 15, de incidencia administrativa - seguimiento al plan de mejoramiento, indicando lo siguiente: "se evidencia, que a pesar de que la ANI ha realizado gestiones junto con MinInterior y DIAN, a la fecha de las 59 comunicaciones a las concesiones sobre el pago de contribución especial por contratos, 32 no han dado respuesta." y determina que está incumplido el plan de mejoramiento, dándole un 50% de avance al cumplimiento de la causa del hallazgo (JDT)</t>
  </si>
  <si>
    <r>
      <rPr>
        <b/>
        <sz val="11"/>
        <rFont val="Calibri"/>
        <family val="2"/>
        <scheme val="minor"/>
      </rPr>
      <t>No registra valor.</t>
    </r>
    <r>
      <rPr>
        <sz val="11"/>
        <rFont val="Calibri"/>
        <family val="2"/>
        <scheme val="minor"/>
      </rPr>
      <t xml:space="preserve"> Ordena cerrar y archivar  la indagación preliminar No. 6-018-15, según radicado 2016-409-026988-2 del 06/04/2016, pero ordena apertura  de cada hecho individualmente considerado. No se conoce el Auto de archivo. Pendiente</t>
    </r>
  </si>
  <si>
    <t>Auto de fecha  06/04/2016, no conocemos el numero, pues no se cita en la comunicación. Pendiente</t>
  </si>
  <si>
    <t>En los anteproyectos de presupuesto anuales se continuará incluyendo la solicitud de recursos para este tipo de pagos.</t>
  </si>
  <si>
    <r>
      <rPr>
        <b/>
        <sz val="11"/>
        <rFont val="Calibri"/>
        <family val="2"/>
        <scheme val="minor"/>
      </rPr>
      <t>Intereses Corrientes y Moratorios en Pago del Laudo Arbitral del 14-06-2007 - Contrato de Concesión 444/1994</t>
    </r>
    <r>
      <rPr>
        <sz val="11"/>
        <rFont val="Calibri"/>
        <family val="2"/>
        <scheme val="minor"/>
      </rPr>
      <t xml:space="preserve">
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</si>
  <si>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</si>
  <si>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4.- Informe donde se evidencie el envío de esta circular a los concesionarios.</t>
  </si>
  <si>
    <t>1. Documento de anteproyecto de presupuesto
2. Información de Marco de Gasto de Mediano Plazo propuesto por la entidad
3. Circular Externa MHCP programación anteproyecto de Presupuesto
4. Manual de supervisión e interventoría
5. Procedimientos para la elaboración de anteproyectos
6. Procedimiento para el reconocimiento de deudas 
7. Contrato Estándar 4G
8. Recopilación de antecedentes de la gestión de los recursos para la gestión del pago por parte de la gerencia de Planeación.
9. Informe de cierre</t>
  </si>
  <si>
    <t>Se confirman los soportes en el FTP con base en el replanteamiento, donde se adicionó la unidad de medida Recopilación de antecedentes de la gestión de los recursos para la gestión del pago por parte de la gerencia de Planeación.
Se acredita el 100% de avance del plan. Este hallazgo esta pendiente de ser revisado por el Dr. Medellín. En atención al memo 20166010064563 del 24-may-2016, se complementó la asignación de responsabilidad sobre el hallazgo al incluir a la VGC</t>
  </si>
  <si>
    <r>
      <t xml:space="preserve">LMSC  26/08/2016
Este hallazgo está pendiente de ser revisado por el Dr. Medellín, ya que no está incluido en los 2 infomes que a la fecha ha presentado el consultor.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03/11/2016 Esta pendiente de incorporar la UM No. 9 informe de cierre. El Dr. Medellín hizo recomendaciones que pueden quedar en el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Modificar la ación de mejoramiento y ajustar el objetivo; Complementar la UM1; replantear UM 8 con gestión de pago incluyendo todas las áreas involucradas.
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r>
  </si>
  <si>
    <t>18/01/2017 Se realizó verificación física en el FTP de las unidades de medida. No hay avance. Pendiente UM9 (JDT)
28/02/2017. Se realizó verificación física en el FTP de las unidades de medida. No hay avance. Pendiente UM 9 (SPC)
02/03/2017 BLRC revisar en el seguimiento de asesoría y seguimiento la recomendación que realizó la firma MM&amp;DAbogados. A la fecha no la han acogido.
3/4/2017 Mediante correo la supervisión solicitará a administrativa el soporte del pago, para ser incorporado en la unidad de medida 8 "gestiones de pago" y se elaborará el informe de cierre por parte de planeación. Se cumplirá con la fecha establecida (JDT).
20/04/2017 BLRC mediante correo electrónico del 17/04/2017 informaron la incorporación en el FTP de la  UM No. 8 que corresponde al  soporte de pago realizado al CONCESIONARIO Vial OE LOS ANDES S.A. COVIANOES S.A. por valor $17.470.868.176.oo, queda pendiente la UM No. 9 informe de cierre.
26/04/2017. Se realizó verificación física en el FTP de las unidades de medida. No hay avance. Pendiente UM 9 (SPC)
21/06/2017 (JDTB) Se realizó verificación física en el FTP. Se actualiza el avance y se certifica el cumplimiento al 100%</t>
  </si>
  <si>
    <t>Auto de Indagación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DEP LMSC</t>
  </si>
  <si>
    <r>
      <rPr>
        <b/>
        <sz val="11"/>
        <rFont val="Calibri"/>
        <family val="2"/>
        <scheme val="minor"/>
      </rPr>
      <t xml:space="preserve">Auto del 18/08/2016 por medio del cual se archiva la I.P. No. 6-011-16
</t>
    </r>
    <r>
      <rPr>
        <sz val="11"/>
        <rFont val="Calibri"/>
        <family val="2"/>
        <scheme val="minor"/>
      </rPr>
      <t xml:space="preserve">recibido en la ANI mediante docuento adjunto a la radicación de la CGR 2016EE0123179
</t>
    </r>
    <r>
      <rPr>
        <b/>
        <sz val="11"/>
        <rFont val="Calibri"/>
        <family val="2"/>
        <scheme val="minor"/>
      </rPr>
      <t>Ataca la causalidad del hallazgo. Como unidad de medida da lugar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</si>
  <si>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t>Estudio III, INF. 7 MM&amp;D  Rad. No. 2016-409-092155-2 Pag. 14</t>
  </si>
  <si>
    <t>Vicepresidencia de Gestión Contractual - Vicepresidencia de Planeación, Riesgos y Entorno</t>
  </si>
  <si>
    <r>
      <rPr>
        <b/>
        <sz val="11"/>
        <rFont val="Calibri"/>
        <family val="2"/>
        <scheme val="minor"/>
      </rPr>
      <t>Transmilenio Extensión Soacha – Cronograma de Obras no Desafectadas</t>
    </r>
    <r>
      <rPr>
        <sz val="11"/>
        <rFont val="Calibri"/>
        <family val="2"/>
        <scheme val="minor"/>
      </rPr>
      <t xml:space="preserve">
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t>
    </r>
  </si>
  <si>
    <t>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</si>
  <si>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 xml:space="preserve">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t>
  </si>
  <si>
    <t>6.- Propuesta de Decreto aclaratorio del pago de contribución especial por parte de las Concesiones.</t>
  </si>
  <si>
    <t xml:space="preserve">1.Laudos tribunales uno y dos
2. Informe integral
3.Manual Interventoría y Supervisión
4.Manual de Contratación
5. Actas de entrega del corredor al Invias
6. Acta liquidación Convenio 168 de 2008
7. Acta de entrega obras a Transmilenio
8. Acta de entrega obras al Municipio de Soacha
9. Informe de Defensa Judicial analizando los efectos del laudo en el hallazgo.
10. Resolución de liquidación del contrato de concesión
11. Informe de Cierre
</t>
  </si>
  <si>
    <r>
      <t xml:space="preserve">19/09/2016 se propone , UM liquidación convenio transmilenio, actas de entrega de obras a Soacha y Transmilenio. En la UM 2 se sugiere cambiar lo relacionado con laudo por un informe informe integral de gestión. UM informe de cierre. Pendiente de definir la UM 1 .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completan las UM
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
</t>
    </r>
    <r>
      <rPr>
        <b/>
        <sz val="11"/>
        <rFont val="Calibri"/>
        <family val="2"/>
        <scheme val="minor"/>
      </rPr>
      <t>Recomendaciones MM&amp;D:</t>
    </r>
    <r>
      <rPr>
        <sz val="11"/>
        <rFont val="Calibri"/>
        <family val="2"/>
        <scheme val="minor"/>
      </rPr>
      <t xml:space="preserve"> Actualizar las UM;Incluir UM de informe defensa judicial (pendiente de revisión para decidir si se incluye), liquidación del convenio de Transmilenio, acta de entrega de obras de transmilenio, Informe de cierre, informe integral de gestión.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</si>
  <si>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UM6, UM7; UM8, UM9, UM10 y UM11 (JDT)
28/02/2017. Se realizó verificación física en el FTP de las unidades de medida. No hay avance. Pendiente UM 6,7,8,9,10,11 (SPC)
31/03/2017 BLRC se concluye de la reunión. Solamente falta concluir con la legalización del Acta de liquidación convenio No. 168 de 2008. Incluirán en el FTP las UM Nos. 7, 8, 9 y 10 y hacer el informe de cierre. Se cumple con el término del plan de mejoramiento.
27/04/2017.  Mediante correo la dependencia informa la incorporación de soportes en el FTP. Se realizó verificación física en el FTP de las unidades de medida. Se cargan los soportes para las UM 7,8,9 y 10. Se actualiza el avance al 82%. Pendiente UM 6 y 11 (SPC)
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t>
  </si>
  <si>
    <t>27/10/2017 BLRC se concluye de la reunión: Se cumple con la fecha del hallazgo. Pendiente las UM Nos. 6 y 11.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</si>
  <si>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25</t>
  </si>
  <si>
    <r>
      <rPr>
        <b/>
        <sz val="11"/>
        <rFont val="Calibri"/>
        <family val="2"/>
        <scheme val="minor"/>
      </rPr>
      <t>Transmilenio Extensión Soacha – Estado Puentes Peatonales</t>
    </r>
    <r>
      <rPr>
        <sz val="11"/>
        <rFont val="Calibri"/>
        <family val="2"/>
        <scheme val="minor"/>
      </rPr>
      <t xml:space="preserve">
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t>
    </r>
  </si>
  <si>
    <t>La CGR describe la causa así: '' situación que evidencia deficiencias en el seguimiento y control por parte del Concesionario, la Interventoría y la Agencia en presunta contravía del artículo 26, principio de responsabilidad, establecidos en la Ley 80 de 1993.''</t>
  </si>
  <si>
    <t>Fortalecer los lineamientos asociados con el monitoreo y control de los proyectos y culminar la etapa de construcción de las obras del alcance básico del contrato GG-040 -2004 correspondiente al trayecto 1 para el inicio de la etapa de operación y mantenimiento</t>
  </si>
  <si>
    <t>Mejorar el monitoreo y control de los proyectos de concesión para cumplir los objetivos del proyecto.</t>
  </si>
  <si>
    <t>7.- Comunicación al Contralor delegado Sector Infraestructura Física y Telecomunicaciones, Comercio Exterior y Desarrollo Regional sobre la no competencia del seguimiento.</t>
  </si>
  <si>
    <t xml:space="preserve">1. Otrosí No.21. 
2. Informe de Interventoría  
3. Manual de Interventoría y Supervisión
4. Laudo Arbitral 2
5.Acta de entrega obras Soacha
6. Informe de defensa judicial analizando los efectos del Laudo en el hallazgo.
7. Resolución de liquidación del contrato de concesión
8. Informe de Cierre
</t>
  </si>
  <si>
    <r>
      <t xml:space="preserve">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
</t>
    </r>
    <r>
      <rPr>
        <b/>
        <sz val="11"/>
        <rFont val="Calibri"/>
        <family val="2"/>
        <scheme val="minor"/>
      </rPr>
      <t>Recomendaciones MM&amp;D:</t>
    </r>
    <r>
      <rPr>
        <sz val="11"/>
        <rFont val="Calibri"/>
        <family val="2"/>
        <scheme val="minor"/>
      </rPr>
      <t xml:space="preserve"> Actualizar las UM; Incluir UM Acta de liquidación del contrato de concesión, Laudo tribunal 2; Informe de defensa judicial; e informe de cierre.
16/12/2016 Pendiente la UM No.2, 6, 7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</si>
  <si>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UM6, UM7 y UM8 (JDT)
28/02/2017. Se realizó verificación física en el FTP de las unidades de medida. No hay avance. Pendiente UM 5,6,7,8 
31/03/2017 BLRC se concluye de la reunión.  Incluirán en el FTP las UM Nos. 4, 5, 6,7 y hacer el informe de cierre. Se cumple con el término del plan de mejoramiento.
27/04/2017.  Mediante correo la dependencia informa la incorporación de soportes en el FTP. Se realizó verificación física en el FTP de las unidades de medida. Se cargan los soportes para las UM 4,5,6 y 7. Se actualiza el avance al 88%. Pendiente UM 8 (SPC)
22/06/2017 (JDTB) Se realizó verificación física en el FTP de las unidades de medida. Mediante memorando 2017-500-008700-3 notifican la entrega del informe de cierre. Se actualiza el avance. Se certifica el cumplimiento del 100% del Plan.</t>
  </si>
  <si>
    <t>INF 5  MM&amp;D Rad. No. 2016-409-089295-2 Pag. 27</t>
  </si>
  <si>
    <r>
      <rPr>
        <b/>
        <sz val="11"/>
        <rFont val="Calibri"/>
        <family val="2"/>
        <scheme val="minor"/>
      </rPr>
      <t>Construcción Puentes Peatonales</t>
    </r>
    <r>
      <rPr>
        <sz val="11"/>
        <rFont val="Calibri"/>
        <family val="2"/>
        <scheme val="minor"/>
      </rPr>
      <t xml:space="preserve">
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t>
    </r>
  </si>
  <si>
    <t>La CGR describe la causa así: ''situación que no ha evitado la accidentalidad con la consecuente pérdida de vidas, evidenciando el presunto incumplimiento del artículo 26, principio de responsabilidad, establecidos en la Ley 80 de 1993''</t>
  </si>
  <si>
    <t>Culminar las obras requeridas</t>
  </si>
  <si>
    <t>Cumplir la sentencia del 4 de mayo de 2001</t>
  </si>
  <si>
    <t>8.- Informe de cierre (V Jurídica Deysi Barbosa)</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</si>
  <si>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 de Cierre</t>
  </si>
  <si>
    <t>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16-dic-2015: se confirma que hace un mes se recibieron los diseños por parte de la Gobernación. En enero de 2016 se iniciará el proceso de contratación (1 licitación y 2 concursos de mérito). Se debe solicitar prórroga y se replantearán las unidades de medida.
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t>
  </si>
  <si>
    <r>
      <rPr>
        <b/>
        <sz val="11"/>
        <rFont val="Calibri"/>
        <family val="2"/>
        <scheme val="minor"/>
      </rPr>
      <t xml:space="preserve">
Recomendaciones MM&amp;D:</t>
    </r>
    <r>
      <rPr>
        <sz val="11"/>
        <rFont val="Calibri"/>
        <family val="2"/>
        <scheme val="minor"/>
      </rPr>
      <t xml:space="preserve"> Explicar lo relativo al puente san Humberto, Actualizar las UM para evidenciar avances;  Incluir UM de Informe de cierre y Acta de liquidación del contrato de concesión.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</si>
  <si>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UM3, UM4, UM5, UM6, UM7, UM8 y UM9 (JDT)
28/02/2017. Se realizó verificación física en el FTP de las unidades de medida. No hay avance. Pendiente UM 2,3,4,5,6,7,8,9 (SPC)
27/04/2017.  Mediante correo la dependencia informa la incorporación de soportes en el FTP. Se realizó verificación física en el FTP de las unidades de medida. Se cargan los soportes para las UM 7 y 8. Se actualiza el avance al 33%. Pendiente UM 2,3,4,5,6 (SPC)</t>
  </si>
  <si>
    <t xml:space="preserve">27/10/2017 BLRC se concluye de la reunión: Estan pendientes de cumplir con las siguientes UM Nos. 2, 3, 4, 5,6 y 9. Las cinco primeras corresponden a las actas de entrega de los puentes. Según información estan pendientes de contratar los puentes "Compartir", "ducales", "el altico" y "el Dorado", por lo tanto se debe prórrogar el plan de mejoramiento. Se debe enviar la solicitud antes del 20 de noviembre de 2017.
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
</t>
  </si>
  <si>
    <t>INF 5 MM&amp;D Rad. No. 2016-409-089295-2 Pag. 29</t>
  </si>
  <si>
    <r>
      <rPr>
        <b/>
        <sz val="11"/>
        <rFont val="Calibri"/>
        <family val="2"/>
        <scheme val="minor"/>
      </rPr>
      <t xml:space="preserve">Mantenimiento Rutinario </t>
    </r>
    <r>
      <rPr>
        <sz val="11"/>
        <rFont val="Calibri"/>
        <family val="2"/>
        <scheme val="minor"/>
      </rPr>
      <t xml:space="preserve">
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t>
    </r>
  </si>
  <si>
    <t>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t>
  </si>
  <si>
    <t>Fortalecer los lineamientos asociados con el monitoreo y control de los proyectos y culminar las obras contratadas con el Concesionario mediante otrosí 18
Hacer entrega de estas obras a conformidad al municipio de Soacha</t>
  </si>
  <si>
    <t xml:space="preserve">
1- Otrosí No. 18 y 21                   
2- Informe de interventoría dando reporte de la terminación de las obras
3. Laudo Tribunal 1 (índice de estado) 
4-Acta de entrega y recibo de obras Soacha
5. Manual de Interventoría y Supervisión
6. Informe de Defensa Judicial analizando los efectos del Laudo en el Hallazgo.
7. Resolución de liquidación del contrato de concesión
8. Contrato Estándar 4 G
9. Comunicación de la Entidad aprobando la disminución de remuneración del Concesionario, en razón a los incumplimientos contractuales.
10. Informe de Cierre</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</si>
  <si>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
</t>
    </r>
    <r>
      <rPr>
        <b/>
        <sz val="11"/>
        <rFont val="Calibri"/>
        <family val="2"/>
        <scheme val="minor"/>
      </rPr>
      <t>Recomendaciones MM&amp;D:</t>
    </r>
    <r>
      <rPr>
        <sz val="11"/>
        <rFont val="Calibri"/>
        <family val="2"/>
        <scheme val="minor"/>
      </rPr>
      <t xml:space="preserve"> Actualizar las UM con énfasis en lo relativo a las calzadas mixtas; Incluir UM Acta de liquidación del contrato de concesión; Informe de cierre; y acta de entrega de obras de Soacha.
16/12/2016 Pendiente la UM No.3 y 6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</si>
  <si>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y UM8 (JDT)
28/02/2017. Se realizó verificación física en el FTP de las unidades de medida. No hay avance. Pendiente UM 3,4,6,8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
27/04/2017.  Mediante correo la dependencia informa la incorporación de soportes en el FTP. Se realizó verificación física en el FTP de las unidades de medida. Se cargan los soportes para las UM 3,4 y 6. Se actualiza el avance al 88%. Pendiente UM 8 (SPC)
04/05/2017 BLRC Mediante memorando No. 2017-500-006546-3 del 03/05/2017 solicitaron modificación del PM en el sentido de  incorporar una nueva unidad de medida preventiva   "Contrato Estándar", la cual justificaron debidamente. Se arregla la numeración. Quedaron 9 UM.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
14/06/2017 JDTB Mediante correo, la dependencia informa la incorporación al FTP de la UM9. Se actualiza el avance al 90%. Pendiente UM10 "Informe de cierre".
23/06/2017 (JDTB) Mediante memorando 2017-500-008890-3 la dependencia remite la UM 10 "Informe de cierre". Se actualiza el avance. Se certifica el cumplimiento al 100% del plan.</t>
  </si>
  <si>
    <t>INF 5  MM&amp;D Rad. No. 2016-409-089295-2 Pag. 31</t>
  </si>
  <si>
    <r>
      <rPr>
        <b/>
        <sz val="11"/>
        <rFont val="Calibri"/>
        <family val="2"/>
        <scheme val="minor"/>
      </rPr>
      <t>Losas Carril de Transmilenio</t>
    </r>
    <r>
      <rPr>
        <sz val="11"/>
        <rFont val="Calibri"/>
        <family val="2"/>
        <scheme val="minor"/>
      </rPr>
      <t xml:space="preserve">
En visita de inspección efectuada el 15 de abril de 2013 por la CGR, se observaron algunas losas aledañas al puente peatonal de León XIII, calzada norte, que presentan fisuras y otras y otras fracturas, en las zonas de cámaras y sumideros de servicios públicos</t>
    </r>
  </si>
  <si>
    <t>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</si>
  <si>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</si>
  <si>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</si>
  <si>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No.3 y 5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</si>
  <si>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UM3, UM4, UM5 y UM7 (JDT)
28/02/2017. Se realizó verificación física en el FTP de las unidades de medida. No hay avance. Pendiente UM 3,4,5,7 (SPC)
31/03/2017 BLRC se concluye de la reunión. Solicitarán ajuste al plan de mejoramiento para quitar UM repetida e incluir otra relacionada con el Laudo 2. Siguen pendientes las UM Nos. 3, 4 y el informe de cierre.
27/04/2017.  Mediante correo la dependencia informa la incorporación de soportes en el FTP. Se realizó verificación física en el FTP de las unidades de medida. Se cargan los soportes para la UM 5. Se actualiza el avance al 71%. Pendiente UM 4 y 7 (SPC).
04/05/2017 BLRC Mediante memorando No. 2017-500-006546-3 del 03/05/2017 solicitaron la modificación del PM en el sentido de  cambiar la UM No. 3 denominada "Acta de entrega de obras de Soacha" por estar dos veces en el PM e incluir en ésta una denominada "Laudo Tribunal de Arbitramento No. 2".  Respuesta memorando No. 2017-102-006874-3 del 10/05/2017.
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t>
  </si>
  <si>
    <t>27/10/2017 BLRC se concluye de la reunión: Se cumple con la fecha del hallazgo. Pendiente las UM Nos. 4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</si>
  <si>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33</t>
  </si>
  <si>
    <r>
      <rPr>
        <b/>
        <sz val="11"/>
        <rFont val="Calibri"/>
        <family val="2"/>
        <scheme val="minor"/>
      </rPr>
      <t xml:space="preserve">Señalización de Obras. </t>
    </r>
    <r>
      <rPr>
        <sz val="11"/>
        <rFont val="Calibri"/>
        <family val="2"/>
        <scheme val="minor"/>
      </rPr>
      <t xml:space="preserve">
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t>
    </r>
  </si>
  <si>
    <t>La CGR describe la causa así: ''Lo cual denota deficiencias en el seguimiento y control por parte de la Interventoría, situación que afecta la movilidad de los peatones en la zona''</t>
  </si>
  <si>
    <t>1- Otrosí No. 18 y 21                
2-Informe de Interventoría trayecto uno
3. Manual de Interventoría y Supervisión     
4. Contrato Estándar 4G
5. Acta de entrega obras al municipio de Soacha
6. Resolución de liquidación contrato de concesión
7. Informe de Cierre</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</si>
  <si>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 6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</si>
  <si>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Ya tienen el acta de entrega de obras a Soacha, la cual subirán al FTP e informan a  CI para registrar el avance y queda pendiente el informe de cierre. Se cumple con la fecha del PM.
27/04/2017.  Mediante correo la dependencia informa la incorporación de soportes en el FTP. Se realizó verificación física en el FTP de las unidades de medida. Se cargan los soportes para la UM 5. Se actualiza el avance al 86%. Pendiente UM 7 (SPC)
22/06/2017 Se realizó verificación física en el FTP de las unidades de medida. Mediante memorando 2017-500-008711-3 notifican la entrega del informe de cierre. Se actualiza el avance. Se certifica el cumplimiento del 100% del Plan.</t>
  </si>
  <si>
    <t>INF 5  MM&amp;D Rad. No. 2016-409-089295-2 Pag. 34</t>
  </si>
  <si>
    <r>
      <rPr>
        <b/>
        <sz val="11"/>
        <rFont val="Calibri"/>
        <family val="2"/>
        <scheme val="minor"/>
      </rPr>
      <t xml:space="preserve">Transmilenio Extensión Soacha – Predios Estación San Mateo </t>
    </r>
    <r>
      <rPr>
        <sz val="11"/>
        <rFont val="Calibri"/>
        <family val="2"/>
        <scheme val="minor"/>
      </rPr>
      <t xml:space="preserve">
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t>
    </r>
  </si>
  <si>
    <t>Establecer con los soportes documentales y las unidades de medida señaladas,  la no competencia de la ANI en la causa que generó este hallazgo, ya que es competencia de Transmilenio.</t>
  </si>
  <si>
    <t>GP
1) Un (1) Informe jurídico predial
2) Un (1) Auto de archivo  de indagación preliminar                 
3) Un (1) modelo Contrato Estándar 4G.
4) Acta de liquidación unilateral del contrato de concesión
5) Ley 1682 de 2013.                                                             
6) Ley 1742 de 2014.                                                              
7) Procedimientos Prediales.  
8) Resolución de liquidación del contrato de concesión                                        
9) Informe de cierre de Gerencia Predial</t>
  </si>
  <si>
    <t>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t>
  </si>
  <si>
    <t>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11/08/2016  Se recibe  memorando 2016-604-009283-3 y  2016-601-009761-3 del 08/08/2016 formalizando la modificación del PMI. Se dio respuesta mediante comunicación No. 2016-102-010086-3 del 18 agosto de 2016
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
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
31/10/2016 Mediante memorando 2016-604-013576-3 el G.I.T Predial solicitó incluir la UM 7 "Informe de cierre"
01/11/2016 Mediante memorando 2016-604-013664-3 el G.I.T. Predial solicitó incluir UM 4 "Acta de liquidación contrato", UM 3 " MOdelo contrato estándar"; desplazando el Informe de cierre como UM 8. Se dio respuesta con memorando No.2016-102-014452-3 del 18/11/2016
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
16/12/2016 Pendiente la UM No.2 y 8
21/12/2016 Con memorando No. 2016-500-016353-3 del 19/12/2016 Solicitaron ajustes al plan de mejoramiento, prórroga del PM y se acogieron a recomendación firma MM&amp;D. Se dio respuesta a la solicitud con memorando No. 2016-102-016761-3 del 23/12/2016</t>
  </si>
  <si>
    <t>18/01/2017 Se realizó verificación física en el FTP de las unidades de medida. No hay avance. Pendiente UM2, UM4 y UM9 (JDT)
28/02/2017. Se realizó verificación física en el FTP de las unidades de medida. No hay avance. Pendiente UM 2,4,9 (SPC)
10/04/2017 Se concluye de la reunión: La VEjecutiva subirá la UM No. 4 que corresponde al acta de liquidación unilateral del contrato. Coordinarán con las personas encargadas del componente predial para que cumplan con la UM No.2 y 9. Se cumple con la fecha indicada para el PM.
27/04/2017.  Se realizó verificación física en el FTP de las unidades de medida. No hay avance. Pendiente UM 1,  2,4,9 (SPC)
29/06/2017 BLRC mediante correo electrónico del 29/06/2017 GIT predial informó la incorporación de la UM No. 1 Informe jurídico Predial e informe de Cierre Gerencia Predial. Pendiente las UM Nos. 2 y 4.
29/06/2017 BLRC la OCI verificó la incorporación de la UM No. 4) Acta de liquidación unilateral del contrato de concesión y de la UM No. 2 denominada 
2) Un (1) Auto de archivo  de indagación preliminar , llegando a un 100% de cumplimiento del plan.</t>
  </si>
  <si>
    <t>INF 5  MM&amp;D Rad. No. 2016-409-089295-2 Pag. 35</t>
  </si>
  <si>
    <t>Establecer lineamientos asociados con el soporte documental de las actuaciones contractuales de la ANI</t>
  </si>
  <si>
    <t>Garantizar la correcta conservación de las memorias de cálculo y demás soportes documentales necesarios para los diferentes trámites de las Concesiones Portuarias.</t>
  </si>
  <si>
    <t>CP_Autorización Temporal CI Prodeco</t>
  </si>
  <si>
    <r>
      <t xml:space="preserve">Indicadores de Gestión.
</t>
    </r>
    <r>
      <rPr>
        <sz val="11"/>
        <rFont val="Calibri"/>
        <family val="2"/>
        <scheme val="minor"/>
      </rPr>
      <t>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t>
    </r>
    <r>
      <rPr>
        <b/>
        <sz val="11"/>
        <rFont val="Calibri"/>
        <family val="2"/>
        <scheme val="minor"/>
      </rPr>
      <t>3</t>
    </r>
  </si>
  <si>
    <t>La CGR describe la causa así: ''Denota incumplimiento con las funciones asignadas a la Agencia Nacional de Infraestructura como administrador del Contrato de Concesión y las normas citadas.''</t>
  </si>
  <si>
    <t>3-jun-2016: 3. está pendiente concepto jurídico sobre alcance de las competencias de la ANI frente a la medición de los indicadores de gestión versus la Superinterdencia de Puertos y Transporte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</si>
  <si>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</si>
  <si>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</si>
  <si>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</si>
  <si>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t>CP_Sociedad Portuaria Río Córdoba SA</t>
  </si>
  <si>
    <t>Indebida aplicación normativa para el cálculo de la contraprestación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t>
  </si>
  <si>
    <t>1- Adelantar las gestiones tendientes a determinar la configuración del presunto daño a través del análisis integral del tema.
2- Dar traslado al Minambiente y solicitar copia de la respuesta pertinente que emita esta entidad
3- Obtener concepto con criterios para contratar interventorías portuarias</t>
  </si>
  <si>
    <t>1- Determinar con base en los conceptos técnico, financiero y jurídico la configuración del presunto detrimento fiscal 
2- Requerir a la entidad competente el análisis y adopción de las medidas pertinentes
3- Contar con lineamientos específicos para contratar interventorías portuarias</t>
  </si>
  <si>
    <t>UNIDADES DE MEDIDA CORRECTIVA
Contraprestación:
1- Concepto técnico
2- Concepto Financiero
3- Concepto Jurídico
4- Tomar las acciones pertinentes derivadas del Concepto Jurídico
Pólizas:
5-Comunicación
6- Respuesta Min ambiente
7- Pólizas aprobadas
Interventorías:
8- Solicitud a jurídica sobre contratación de interventorías
9-Concepto de jurídico
UNIDADES DE MEDIDA PREVENTIVA
10. El manual de interventoría y Supervisión Código GCSP -M-0002, desde el momento de la solicitud de concesión y la solicitud de modificación del contrato de concesión. 
11. Manual de contratación codigo GCOP-M-0001. 
12- Modelo de los nuevos Contratos Portuarios de Estructuración evidenciando la incorporación de interventorías de obra y reversión. 
13- Procedimiento de aprobación de pólizas.
INFORME DE CIERRE
14- Informe de cierre
15. Alcance al Informe de cierre, en donde se indica la no existencia de daño patrimonial</t>
  </si>
  <si>
    <r>
      <t xml:space="preserve">Vicepresidencia de Gestión Contractual </t>
    </r>
    <r>
      <rPr>
        <sz val="11"/>
        <rFont val="Calibri"/>
        <family val="2"/>
        <scheme val="minor"/>
      </rPr>
      <t>- Vicepresidencia Jurídica</t>
    </r>
  </si>
  <si>
    <t xml:space="preserve">3-jun-2016: está pendiente U.M. 12- Modelo de los nuevos Contrato Portuarios de Estructuración evidenciando la incorporación de interventorías de obra y reversión.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</si>
  <si>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24/11/2016 Se realizó verificación física en el FTP de las unidades de medida. Se actualiza el avance. Estan completas las UM
23/12/2016 Mediante radicado No. 2016-303-016808-3 la VGC adjunta el informe de cierre. Se acredita el cumplimiento del 100% del plan.</t>
  </si>
  <si>
    <r>
      <rPr>
        <b/>
        <sz val="11"/>
        <rFont val="Calibri"/>
        <family val="2"/>
        <scheme val="minor"/>
      </rPr>
      <t>Espacio Público.</t>
    </r>
    <r>
      <rPr>
        <sz val="11"/>
        <rFont val="Calibri"/>
        <family val="2"/>
        <scheme val="minor"/>
      </rPr>
      <t xml:space="preserve">
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t>
    </r>
  </si>
  <si>
    <t>gestiónar los trámites tendientes a determinar la existencia del presunto daño</t>
  </si>
  <si>
    <t>Determinar con exactitud la existencia de la modificación en las condiciones en las que se aprobó la concesión y como consecuencia cuantificar el monto del daño y gestiónar las acciones  pertinentes</t>
  </si>
  <si>
    <t>1. Oficio a SPT
2. Oficio a DIMAR
3. Informe Técnico. 
4. Informe Financiero.
5. Informe Jurídico.
6. Informe realizado por el IGAC 
7.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</si>
  <si>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t>
  </si>
  <si>
    <t>18/01/2017 Se realizó verificación física en el FTP de las unidades de medida. No hay avance. Pendiente UM6 y UM7 (JDT)
24/02/2017 BLRC Se concluye: que el plan de mejoramiento se cumple en el término indicado. Solicitarán mediante correo electrónico la aclaración de la UM No. 6 y se corregirá la ubicación de un documento de la UM NO. 2.
28/02/2017. Se realizó verificación física en el FTP de las unidades de medida. No hay avance. Pendiente UM 6,7 (SPC)
07/03/2017 BLRC mediante correo electrónico del 07/03/2017 el Asesor Técnico, Mauricio Sánchez Gama, solicitó la modificación de la UM No. 6 "Informe explicativo del levantamiento realizado por el IGAC" a  "Informe realizado por el IGAC". Esta actividad se gestionó el mismo día.
09/03/2017 BLRC Mediante correo electrónico informaron la incorporación en el FTP de la UM No.6, se verificó y se encuentra el documento correspondiente. Quedó pendiente el informe de cierre, UM No.7
30/03/2017 Mediante memorando No. 2017-303-005108-3 de 29 de marzo la dependencia allega el informe de cierre. Se verifica su incorporación en el FTP. Se certifica el cumplimiento del 100%.(JDT)</t>
  </si>
  <si>
    <t>Presuntas irregularidades por ocupación de espacio público, detectadas en la actuación especial de fiscalización adelantadas en el contrato No. 022 de 23/04/1998 y delimitación de línea de playa.</t>
  </si>
  <si>
    <t>Subestimación de la contraprestación
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t>
  </si>
  <si>
    <t xml:space="preserve">Determinar la presunta existencia de una subestimación de la contraprestación. </t>
  </si>
  <si>
    <t>Establecer la posible existencia de la diferencia en la contraprestación que viene cancelando el Concesionario.</t>
  </si>
  <si>
    <t xml:space="preserve">UNIDADES DE MEDIDA CORRECTIVA
1- Comunicación a INVIAS
2- Concepto financiero
3- Concepto Jurídico
4- Otrosí No. 3 aclaratorio
UNIDADES DE MEDIDA PREVENTIVA
5. Manual de Contratación
6. Res. Que crea y reglamenta el Comité de Contratación
7. Res. 959 de 2013 - Bitácora
8. Oficio radicación  No. 2017-102-030-791-1 del 21/09/2017 dirigido a la CGR, el cual está relacionado con consideraciones frente al informe final de AR2016. Supeditados al resultado de los procesos fiscales, penales o disciplinarios
INFORME DE CIERRE
9- Informe final estado del hallazgo
10. Alcance informe de Cierre donde se explica , considerando el texto del hallazgo el oficio enviado a la  CGR. </t>
  </si>
  <si>
    <t>UNIDADES DE MEDIDA CORRECTIVA
1- Comunicación a INVIAS
2- Concepto financiero
3- Concepto Jurídico
4- Otrosí No. 3 aclaratorio
UNIDADES DE MEDIDA PREVENTIVA
5. Manual de Contratación
6. Res. Que crea y reglamenta el Comité de Contratación
7. Res. 959 de 2013 - Bitácora
8. Oficio rad No. 2017-102-030-791-1 a la CGR
INFORME DE CIERRE
9. Informe final estado del hallazgo
10. Alcance informe de cierre</t>
  </si>
  <si>
    <t>25/11/2016 Están incorporadas las siguientes UM 1,2,3 y 4. Pendiente de incorporar las Unidades de medidas preventivas y la UM 5 informe de cierre. Antes 10/12/2016 incorporarán las unidades de medida pendiente.
16/12/2016 Pendiente la UM No. 5, 6, 7 y 8.
27/12/2016 Mediante radicado No. 2016-308-016776-3 del 23 de dic de 2016, la VGC remite el Informe de cierre. Se certifica el cumplimiento del 100% del plan.</t>
  </si>
  <si>
    <r>
      <rPr>
        <b/>
        <sz val="11"/>
        <rFont val="Calibri"/>
        <family val="2"/>
        <scheme val="minor"/>
      </rPr>
      <t>Cambios en la contraprestación por Infraestructura.</t>
    </r>
    <r>
      <rPr>
        <sz val="11"/>
        <rFont val="Calibri"/>
        <family val="2"/>
        <scheme val="minor"/>
      </rPr>
      <t xml:space="preserve">
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t>
    </r>
  </si>
  <si>
    <t>Determinar si existe un presunto detrimento patrimonial y establecer una metodología mediante la cual se evalue y revise las modificaciones contractuales.</t>
  </si>
  <si>
    <t>Garantizar el equilibrio financiero del contrato</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</si>
  <si>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9-Informe de cierre</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</si>
  <si>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 Informe de cierre</t>
  </si>
  <si>
    <t>CP_Sociedad Portuaria Regional Santa Marta</t>
  </si>
  <si>
    <t xml:space="preserve">3-jun-2016: falta 6. Análisis posición institucional.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</si>
  <si>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30/06/2017. Oficializado mediante memorando 2016-300-013748-3 del 2/11/2016.</t>
  </si>
  <si>
    <t xml:space="preserve">18/01/2017 Se realizó verificación física en el FTP de las unidades de medida. No hay avance. Pendiente UM6 y UM9 (JDT)
28/02/2017. Se realizó verificación física en el FTP de las unidades de medida. No hay avance. Pendiente UM 6,9 (SPC)
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
28/04/2017. Se realizó verificación física en el FTP de las unidades de medida. No hay avance. Pendiente UM 6,9 (SPC).
09/05/2017 BLRC se concluye de la reunión: cumplirán con la fecha final del plan. 
27/06/2017 (JDTB) Mediante correo la dependencia informa el cargue de las unidades de medida pendientes. Se realizó verificación física en el FTP de estas unidades de medida. Se actualiza el avance. Se certifica el cumplimiento del 100% del plan.
28/06/2017 BLRC, mediante memorando No. 2007-303-009021-2 del 27/06/2017 entregaron la UM No. 6 y con memorando No. 2017-303-009022-3 del 27/06/20107 entregaron el informe de cierre. </t>
  </si>
  <si>
    <r>
      <rPr>
        <b/>
        <sz val="11"/>
        <rFont val="Calibri"/>
        <family val="2"/>
        <scheme val="minor"/>
      </rPr>
      <t>Contraprestación Plena</t>
    </r>
    <r>
      <rPr>
        <sz val="11"/>
        <rFont val="Calibri"/>
        <family val="2"/>
        <scheme val="minor"/>
      </rPr>
      <t xml:space="preserve">
No fue posible conseguir la información que permitiera analizar el cálculo de la contraprestación plena por uso de infraestructura, tasado para la Sociedad Portuaria Regional de Santa Marta</t>
    </r>
  </si>
  <si>
    <t>1- Solicitud a la Vicepresidencia Administrativa y Financiera sobre la existencia del documento
2- Respuesta de la VAF
3- Certificación con el resultado del proceso de búsqueda del documento.
4- Resolución 959 de 2013 - Bitácora de los proyectos</t>
  </si>
  <si>
    <t xml:space="preserve">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</si>
  <si>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 No. 2017-102-030-791-1 a la CGR
INFORME DE CIERRE
8. Informe de cierre
9. Alcance informe de cierre</t>
  </si>
  <si>
    <r>
      <rPr>
        <b/>
        <sz val="11"/>
        <rFont val="Calibri"/>
        <family val="2"/>
        <scheme val="minor"/>
      </rPr>
      <t xml:space="preserve">Vicepresidencia de Gestión Contractual </t>
    </r>
    <r>
      <rPr>
        <sz val="11"/>
        <rFont val="Calibri"/>
        <family val="2"/>
        <scheme val="minor"/>
      </rPr>
      <t>- Vicepresidencia Administrativa y Financiera</t>
    </r>
  </si>
  <si>
    <t>29-dic-2015: con memorando 2015-308-015483-3 del 29-dic-2015, se recibió solicitud de prórroga hasta el 30-jun-2016, que se concede en virtud de la complejidad de la revisión documental que está en proceso.</t>
  </si>
  <si>
    <t xml:space="preserve">3-jun-2016: falta 5- Memorando a grupo financiero portuario sobre las memorias de los modelos financieros. </t>
  </si>
  <si>
    <t>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
16/12/2016 Pendiente la UM No. 3
23/12/2016 mediante radicado No. 2016-308-016687-3 del 22/12/2016 se proporcionó la um 3 certificación proceso de busqueda. Se incorporó al FTP.
27/12/2016 Mediante radicado No. 2016-308-016776-3 del 23 de dic de 2016, la VGC remite el Informe de cierre. Se certifica el cumplimiento del 100% del plan.</t>
  </si>
  <si>
    <t>Auto del 20/09/2016 
Mediante el cual se ordena la apertura de indagación preliminar de un proceso disciplinario. En el punto 1 del auto decreta pruebas para este hallazgo.</t>
  </si>
  <si>
    <t xml:space="preserve">
Generar una metodología de evaluación de las solicitudes de modificación de los contratos de concesión portuaria que contemple todos los aspectos previstos en la normatividad vigente.</t>
  </si>
  <si>
    <t xml:space="preserve">Aplicar la metodología para  evaluar las solicitudes de modificación de contratos de concesión portuaria.  </t>
  </si>
  <si>
    <r>
      <rPr>
        <b/>
        <sz val="11"/>
        <rFont val="Calibri"/>
        <family val="2"/>
        <scheme val="minor"/>
      </rPr>
      <t>Contraprestación en la Renegociación del Contrato 006/1993 SPRSM</t>
    </r>
    <r>
      <rPr>
        <sz val="11"/>
        <rFont val="Calibri"/>
        <family val="2"/>
        <scheme val="minor"/>
      </rPr>
      <t xml:space="preserve">
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t>
    </r>
  </si>
  <si>
    <t xml:space="preserve">UNIDADES DE MEDIDA CORRECTIVA
1. Informe de análisis interventoría
2. Memorando de traslado por competencia al MT
UNIDADES DE MEDIDA PREVENTIVA
3. Metodología de evaluación
4. Procedimiento de modificación de contratos de concesión portuaria.
5. Oficio radicación  No. 2017-102-030-791-1 del 21/09/2017 dirigido a la CGR, el cual está relacionado con consideraciones frente al informe final de AR2016. Supeditados al resultado de los procesos fiscales, penales o disciplinarios
INFORME DE CIERRE
6. Informe de cierre
7. Alcance informe de Cierre donde se explica , considerando el texto del hallazgo el oficio enviado a la  CGR. </t>
  </si>
  <si>
    <t>UNIDADES DE MEDIDA CORRECTIVA
1. Informe de análisis interventoría
2. Memorando de traslado por competencia al MT
UNIDADES DE MEDIDA PREVENTIVA
3. Metodología de evaluación
4. Procedimiento de modificación de contratos de concesión portuaria.
5. Oficio rad No. 2017-102-030-791-1 a la CGR
INFORME DE CIERRE
6. Informe de cierre
7. Alcance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</si>
  <si>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UM4 "Procedimiento de modificación de contratos de concesión portuaria" y amplió el plazo a 31/12/2016. Esta respuesta se oficializó el 11 /10/2016 mediante memorando No. 2016-300-012570-3.
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
16/12/2016 Pendiente la UM No. 4 y 5 
23/12/2016 Mediante radicado No. 2016-303-016808-3 la VGC adjunta el informe de cierre. Se acredita el cumplimiento del 100% del plan.</t>
  </si>
  <si>
    <t>Auto del 20/09/2016 
Mediante el cual se ordena la apertura de indagación preliminar de un proceso disciplinario. En el punto 2 del auto decreta pruebas para este hallazgo.</t>
  </si>
  <si>
    <t xml:space="preserve">Auto del 20/09/2016 </t>
  </si>
  <si>
    <r>
      <rPr>
        <b/>
        <sz val="11"/>
        <rFont val="Calibri"/>
        <family val="2"/>
        <scheme val="minor"/>
      </rPr>
      <t>Seguimiento a las Inversiones.</t>
    </r>
    <r>
      <rPr>
        <sz val="11"/>
        <rFont val="Calibri"/>
        <family val="2"/>
        <scheme val="minor"/>
      </rPr>
      <t xml:space="preserve">
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t>
    </r>
  </si>
  <si>
    <t>Preventiva:
Fortalecer las actividades encaminadas al envío oportuno del reporte de inversión privada para los Concesionarios del Modo Portuario.</t>
  </si>
  <si>
    <t>Realizar un seguimiento adecuado a las inversiones ejecutadas en las zonas de uso público por los Concesionarios.</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</si>
  <si>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 Informe de cierre</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</si>
  <si>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</si>
  <si>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</si>
  <si>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</si>
  <si>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Modificación Plan de Inversiones.
se observa claramente el presunto incumplimiento al plan de inversiones para los periodos señalados y no se evidencia que la Entidad haya aplicado los mecanismos contractuales  para conminar al concesionario al cumplimiento de las obligaciónes contractuales.
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t>
  </si>
  <si>
    <t>Aplicar en la labor de supervisión los lineamientos establecidos en la guía de interventoría y supervisión de concesiones</t>
  </si>
  <si>
    <t>1. Evaluación técnica y financiera - memo 20093030059553 del 27-nov-2009
2. Otrosí 7 del 23-feb-2010, que ajusta la ejecución de las inversiones
3. Informe de interventoría
4. Manual de Supervisión e Interventoría
5. Memorando de GITFP conminando la supervisión de las concesiones portuarios.
6. Oficio VGC al concesionario solicitando el reporte de Inversión privada
7. 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</si>
  <si>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</si>
  <si>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t xml:space="preserve">18/01/2017 Se realizó verificación física en el FTP de las unidades de medida. No hay avance. Pendiente UM7 (JDT)
28/02/2017. Se realizó verificación física en el FTP de las unidades de medida. No hay avance. Pendiente UM 7 (SPC)
29/03/2017 BLRC se concluye de la reunión: Se cumple con la fecha indicada, solamente esta pendiente el informe de cierre.
28/04/2017. Se realizó verificación física en el FTP de las unidades de medida. No hay avance. Pendiente UM 7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</si>
  <si>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Auto del 20/09/2016 
Mediante el cual se ordena la apertura de indagación preliminar de un proceso disciplinario. En el punto 5 del auto decreta pruebas para este hallazgo.</t>
  </si>
  <si>
    <r>
      <t xml:space="preserve">Aprobaciones al Plan Bianual de Inversiones.
</t>
    </r>
    <r>
      <rPr>
        <sz val="11"/>
        <rFont val="Calibri"/>
        <family val="2"/>
        <scheme val="minor"/>
      </rPr>
      <t>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
se evidencia un presunto incumplimiento por parte del concesionario, en la oportunidad para la presentación del Plan Bianual de Inversiones.</t>
    </r>
  </si>
  <si>
    <t>Garantizar un adecuado, oportuno y suficiente control y seguimiento acerca del cumplimiento de las obligaciónes contractuales conforme  a los términos previstos en la guía de interventoría y supervisión de concesiones.</t>
  </si>
  <si>
    <t>1- Memorando de GITFP conminando la supervisión de las concesiones portuarios.
2- Radicado de remisión de plan Bianual
3- Manual de Supervisión e Interventoría
4-Oficio al concesionario requiriendo la presentación del Plan Bianual  de manera anticipada al plazo máximo.
5-Informe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</si>
  <si>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UM5 "Informe de cierre" y ampliación del plazo a 30/06/2017. Oficializado mediante memorando 2016-300-013748-3 del 2/11/2016.</t>
  </si>
  <si>
    <t>18/01/2017 Se realizó verificación física en el FTP de las unidades de medida. No hay avance. Pendiente UM4 y UM5 (JDT)
28/02/2017. Se realizó verificación física en el FTP de las unidades de medida. No hay avance. Pendiente UM 4,5 (SPC)
29/03/2017 BLRC se concluye de la reunión: Se cumple con la fecha indicada, solamente esta pendiente el informe de cierre y UM No.4, la cual la subirán antes de finalizar el presente mes.
7/4/2017 Se verifican soportes en el FTP. Se actualiza el avance. Pendiente UM5 "informe de cierre"(JDT)
28/04/2017. Se realizó verificación física en el FTP de las unidades de medida. No hay avance. Pendiente UM 5 (SPC)
28/06/2017 BLRC con memorando No. 2017-303-009022-3 del 27/06/20107 entregaron el informe de cierre. Se cumple el 100% del plan.</t>
  </si>
  <si>
    <t>Indicadores de Gestión.
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t>
  </si>
  <si>
    <t>3-jun-2016: falta 3. Concepto jurídico sobre alcance de las competencias de la ANI frente a la medición de los indicadores de gestión versus la Superinterdencia de Puertos y Transporte y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</si>
  <si>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</si>
  <si>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27/06/2017 (JDTB) Mediante correo la dependencia informa el cargue de las unidades de medida pendientes. Se realizó verificación física en el FTP de estas unidades de medida. Se actualiza el avance. Se certifica el cumplimiento del 100% del plan.</t>
  </si>
  <si>
    <t>12/10/2017 BLRC en la reunión de seguimiento se concluye, acta No. 146"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
31/10/2017 mediante correo electrónico de la fecha nformó la incorporación en el FTP de la UM No. 4, cumpliendo en un 100% con el PM del hallazgo.</t>
  </si>
  <si>
    <t xml:space="preserve">Auto del 20/09/2016 
Mediante el cual se ordena abstenerse de iniciar actuación disciplinaria por ser competencia de la Superintendencia de Puertos y Transporte en el punto 9 del auto respecto de este hallazgo. </t>
  </si>
  <si>
    <t xml:space="preserve">Auto del 20/09/2016 
Mediante el cual se ordena abstenerse de iniciar actuación disciplinaria en el punto 9 del auto respecto de este hallazgo. </t>
  </si>
  <si>
    <r>
      <rPr>
        <b/>
        <sz val="11"/>
        <rFont val="Calibri"/>
        <family val="2"/>
        <scheme val="minor"/>
      </rPr>
      <t>Línea de Playa y Zonas de Bajamar</t>
    </r>
    <r>
      <rPr>
        <sz val="11"/>
        <rFont val="Calibri"/>
        <family val="2"/>
        <scheme val="minor"/>
      </rPr>
      <t xml:space="preserve">
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
Así las cosas, el menor valor recibido  por parte del Estado, desde el año 1994 hasta diciembre de 2011, se configuran en un presunto detrimento en el patrimonio del Estado, en cuantía aproximada de $9,527 millones de 2011</t>
    </r>
  </si>
  <si>
    <t xml:space="preserve">
Comprobar la medida exacta  línea de playa de la que el concesionario hace uso,  calcular el valor actualizado de la contraprestación presuntamente dejada de pagar y desplegar las acciones pertinentes para su cobro.</t>
  </si>
  <si>
    <t>Determinar la existencia de presunto detrimento patrimonial y disponer las medidas administrativas a que haya lugar</t>
  </si>
  <si>
    <t>1. Solicitud de concepto al interventor. 
2. Concepto del interventor.
3. Visita del área técnica de la entidad
4. Levantamiento Planimétrico Aportado por el Concesionario
5. Informe del IGAC sobre medición del terminal portuario
6. Solicitud de alcance integral a interventoría (técnico, jurídico y financiero)
7. Validación ANI alcance integral de interventoría
8. Tomar las medidas pertinentes conforme alcance integral de interventoría y validación de la entidad 
9. Informe de Cierre</t>
  </si>
  <si>
    <t>CP_Sociedad Portuaria Regional de Buenaventura</t>
  </si>
  <si>
    <t>12-ene-2016: En correo del 12-ene-2016 se solicitó evaluar la posibilidad de volver a incorporar las UM que habían sido eliminadas del plan y ajustar así, unidades, plazo y porcentaje de avance. Pendiente respuesta de Puertos.
14-ene-2016: en reunión con el supervisor se incluyeron las siguientes unidades de medida:
4. Concepto experto sobre procedencia de cobro
5. Informe del IGAC sobre medición del terminal portuario
6. Concepto técnico con parámetros para cálculo del cobro
7. Concepto financiero con valor del cobro
8. Cobro al concesionario.
De estas unidades nuevas se tienen ya las unidades 4 y 5, por lo que el porcentaje de avance se cambia del 100% y queda en 63%. En la reunión se solicita y se aprueba prórroga hasta el 31-dic-2016.</t>
  </si>
  <si>
    <t>24/11/2016 Se realizó verificación física en el FTP de las unidades de medida. Se actualiza el avance. Pendiente UM 4, UM 5, UM 6, UM 7 y UM 8.
01/12/2016 En la reunión de asesoriía y seguimiento se acuerda: El supervisor del contrato esta en comisión, la Ingeniera Sofia toma nota de las UM pendientes para verificar avances y acordar, de ser necesario, otra reunión. La UM 5 "informe del IGAC" lo subirán al FTP a más tardar el 5 de diciembre. Ingeniero Juan David Bermudez., encargado del tema. Mauricio Sánchez.
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t>
  </si>
  <si>
    <t>18/01/2017 Se realizó verificación física en el FTP de las unidades de medida. No hay avance. Pendiente UM4, UM6, UM7, UM8, UM9 y UM10 (JDT)
28/02/2017. Se realizó verificación física en el FTP de las unidades de medida. No hay avance. Pendiente UM 4,6,7,8,9,10 (SPC)
28/04/2017. Se realizó verificación física en el FTP de las unidades de medida. No hay avance. Pendiente UM 4,6,7,8,9,10 (SPC)</t>
  </si>
  <si>
    <r>
      <rPr>
        <b/>
        <sz val="11"/>
        <rFont val="Calibri"/>
        <family val="2"/>
        <scheme val="minor"/>
      </rPr>
      <t>Control Institucional</t>
    </r>
    <r>
      <rPr>
        <sz val="11"/>
        <rFont val="Calibri"/>
        <family val="2"/>
        <scheme val="minor"/>
      </rPr>
      <t xml:space="preserve">
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
Igualmente, se observó la ausencia de control institucional, toda vez que la supervisión de la concesión tiene a su cargo aproximadamente 31 contratos portuarios, limitando que su labor se realice en forma oportuna y eficaz</t>
    </r>
  </si>
  <si>
    <t xml:space="preserve">Garantizar un adecuado, oportuno y suficiente control y seguimiento acerca del cumplimiento de las obligaciónes contractuales conforme  a los términos previstos en la guía de interventoría y supervisión de concesiones.
</t>
  </si>
  <si>
    <t>1. Resolución de aprobación con cambios.
2. Memorando a VAF
3. Memorando de distribución de concesiones por supervisor
4. Estudio de Cargas de trabajo
5. Manual de interventoría y supervisión
6. Informe de cierre</t>
  </si>
  <si>
    <t>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UM10 "Informe de cierre" y ampliación del plazo a 30/06/2017. Oficializado mediante memorando 2016-300-013748-3 del 2/11/2016.</t>
  </si>
  <si>
    <t>18/01/2017 Se realizó verificación física en el FTP de las unidades de medida. No hay avance. Pendiente UM10 (JDT)
28/02/2017. Se realizó verificación física en el FTP de las unidades de medida. No hay avance. Pendiente UM 10 (SPC)
29/03/2017 BLRC se concluye de la reunión: Se cumple con la fecha indicada, solamente esta pendiente el informe de cierre y en la UM No. 3 subir la respuesta del Ministerio de transporte y dar cuenta en ella del informe de cierre.
7/4/2017 Mediante correo se confirma el refuerzo de la UM3. Se verifican soportes en el FTP. Se mantiene el avance. Pendiente UM10 "informe de cierre"(JDT)
28/04/2017. Se realizó verificación física en el FTP de las unidades de medida. No hay avance. Pendiente UM 10 (SPC)
16/06/2017 (JDTB) Mediante memorando No. 2017-303-008636-3 la dependencia solicitó con justificación la eliminación de las UM "Resolución de creación de comité interinstitucional de seguimiento portuario", "Oficio remisorio al Ministerio de Trasporte para trámite por competencia", "Reiterar MT y traslado del hallazgo" y "Oficio a CGR no competencia". La OCI aprueba la solicitud. Se actualiza el avance al 83%. Pendiente UM 6. Se dio respuesta con memorando No. 2017-102-009219-3 del 29/06/2017.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t>
  </si>
  <si>
    <r>
      <rPr>
        <b/>
        <sz val="11"/>
        <rFont val="Calibri"/>
        <family val="2"/>
        <scheme val="minor"/>
      </rPr>
      <t>Póliza de Estabilidad y Calidad de la Obra Otrosí No. 3</t>
    </r>
    <r>
      <rPr>
        <sz val="11"/>
        <rFont val="Calibri"/>
        <family val="2"/>
        <scheme val="minor"/>
      </rPr>
      <t xml:space="preserve">
En el Otrosí 3 en la Cláusula Sexta Garantías, se establece que "El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 presuntamente incumpliendo lo establecido en el Decreto 4828 articulo 7 numeral 6 que determina como mínimo el amparo de las obras por vigencia de cinco años.”</t>
    </r>
  </si>
  <si>
    <t>Requerir al concesionario el otorgamiento de las garantías de estabilidad de las obras</t>
  </si>
  <si>
    <t>Garantizar el otorgamiento de las garantías de estabilidad de la obra que EL CONCESIONARIO está obligado a otorgar en los términos previstos en el contrato de concesión y la normativa portuaria aplicable.</t>
  </si>
  <si>
    <t>1. Informe técnico de la interventoría
2. Actas de entrega
3. Oficio de requerimiento a la SPRB y la Interventoría
4. Pólizas 
5. Concepto Jurídico
6. Informe conjunto para verificación de aprobación de pólizas pendientes.
7. Oficio de validación de pólizas.
8. Procedimiento de aprobación de pólizas 
9. Informe de cierre</t>
  </si>
  <si>
    <t>3-jun-2016: falta 6. Informe conjunto para verificación de aprobación de pólizas pendientes y
7. Oficio Aprobación pólizas.</t>
  </si>
  <si>
    <t>18/01/2017 Se realizó verificación física en el FTP de las unidades de medida. No hay avance. Pendiente UM6, UM7 y UM9 (JDT)
28/02/2017. Se realizó verificación física en el FTP de las unidades de medida. No hay avance. Pendiente UM 6,7,9 (SPC)
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
28/04/2017. Se realizó verificación física en el FTP de las unidades de medida. No hay avance. Pendiente UM 6,7,9 (SPC)
09/05/2017 BLRC se concluye de la reunión: cumplirán con la fecha final del plan.
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
14/06/2017 (JDTB) Mediante radicado No. 2017-303-008324-3 la dependencia solicita modificación de la UM7 pasando de "oficio aprobación pólizas" a "Oficio de validación de pólizas";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t>
  </si>
  <si>
    <t xml:space="preserve">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
25/08/2017 BLRC se actualiza el avance de cumplimiento del plan de mejoramiento. Quedan pendiente dos unidades de medida Nos 6,  7 y 9, avance del 67 %.
30/08/2017BLRC se actualizó el FTP con la UM No. 7, quedan pendiente las UM Nos. 6 y 9. Avance del 78%.
30/08/2017 BLRC se actualizó el FTP con la UM No.6, queda pendiente el informe de cierre. Avance del 89%.
31/08/2017 Se verificó en el FTP la incorporación del informe de cierre, cumplimiendo en un 100% con el plan de mejoramiento. Al respecto se deja la siguiente observación para que el personal encargado del proyecto le haga seguimiento y control para la efectividad del plan. "Sin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 Con memorando No. 2017-303-011941-3 del 30/08/2017 entregaron la UM No. 6 y con memorando No. 2017-303-011944-3 del 30/08/2017 remitieron el informe de cierre. 
05/09/2017 BLRC Se dio respuesta al memorando de cierre con la comunicación No. 2017-102-012200-3 del 04/09/2017 donde se les recomienda "hacerle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
</t>
  </si>
  <si>
    <r>
      <rPr>
        <b/>
        <sz val="11"/>
        <rFont val="Calibri"/>
        <family val="2"/>
        <scheme val="minor"/>
      </rPr>
      <t xml:space="preserve">Ejecución de Obras y Seguridad Industrial </t>
    </r>
    <r>
      <rPr>
        <sz val="11"/>
        <rFont val="Calibri"/>
        <family val="2"/>
        <scheme val="minor"/>
      </rPr>
      <t xml:space="preserve">
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t>
    </r>
  </si>
  <si>
    <t xml:space="preserve">Efectuar seguimiento a las  actividades adelantadas por el Concesionario para que cumplan con las normas y estándares de seguridad y señalización </t>
  </si>
  <si>
    <t xml:space="preserve">Garantizar el cumplimiento de las normas y estándares de seguridad y señalización, durante la ejecución de obras. </t>
  </si>
  <si>
    <t>1- Requerimiento informe al Concesionario
2- Solicitud de concepto a la interventoría
3- Concepto de interventoría
4- Informe de visita 
5- Manual de interventoría y supervisión
6- Informe de cierre</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</si>
  <si>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</si>
  <si>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Coordenadas de las Áreas entregadas en Concesión</t>
    </r>
    <r>
      <rPr>
        <sz val="11"/>
        <rFont val="Calibri"/>
        <family val="2"/>
        <scheme val="minor"/>
      </rPr>
      <t xml:space="preserve">
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t>
    </r>
  </si>
  <si>
    <t xml:space="preserve">Confirmar las coordenadas exactas de las áreas otorgadas en concesión y efectuar los ajustes a que haya lugar </t>
  </si>
  <si>
    <t xml:space="preserve">Determinar  con exactitud las coordenadas de las áreas otorgadas en concesión </t>
  </si>
  <si>
    <t>1. Requerimiento levantamiento topográfico
2. Convenio IGAC - ANI
3. Informe de Supervisión con avance y cronograma de seguimiento
4. Levantamiento PlanImétrico – IGAC
5. Manual de Supervisión e Interventoría
6. Informe de cierre</t>
  </si>
  <si>
    <t>1. Requerimiento levantamiento topográfico
2. Convenio IGAC - ANI
3. Informe de Supervisión con avance y cronograma de seguimiento
4. Levantamiento Planimétrico – IGAC
5. Manual de Supervisión e Interventoría
6. Informe de cierre</t>
  </si>
  <si>
    <t>3-jun-2016: falta 4. Levantamiento Planimétrico – IGAC</t>
  </si>
  <si>
    <t>7-07-2016. El 23 de mayo del 2016 quedó incluido el infome presentado por el IGAC del levantamiento planimetrico de la zona de uso publico de la Sociedad Portuaria de Buenaventura. Cumpliendo así con la meta 4.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</si>
  <si>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29/03/2017 BLRC se concluye de la reunión: Se cumple con la fecha indicada, solamente esta pendiente el informe de cierre. Sin embargo esta pendiente que la supervisión técnica revise el informe del IGAC.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</si>
  <si>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Fortalecer lineamientos asociados con el monitoreo y control de proyectos</t>
  </si>
  <si>
    <r>
      <rPr>
        <b/>
        <sz val="11"/>
        <rFont val="Calibri"/>
        <family val="2"/>
        <scheme val="minor"/>
      </rPr>
      <t>Sustitución de Losas – Frente Bodega 4</t>
    </r>
    <r>
      <rPr>
        <sz val="11"/>
        <rFont val="Calibri"/>
        <family val="2"/>
        <scheme val="minor"/>
      </rPr>
      <t xml:space="preserve">
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t>
    </r>
  </si>
  <si>
    <t>Verificar el estado actual de las losas del terminal  y exigir su reemplazo en caso de ser necesario de conformidad con la carga que soportan y su vida útil</t>
  </si>
  <si>
    <t>Garantizar el buen estado de las losas en concreto del terminal</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</si>
  <si>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</si>
  <si>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</si>
  <si>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</si>
  <si>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r>
      <rPr>
        <b/>
        <sz val="11"/>
        <rFont val="Calibri"/>
        <family val="2"/>
        <scheme val="minor"/>
      </rPr>
      <t>Zonas  de Servidumbre</t>
    </r>
    <r>
      <rPr>
        <sz val="11"/>
        <rFont val="Calibri"/>
        <family val="2"/>
        <scheme val="minor"/>
      </rPr>
      <t xml:space="preserve">
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t>
    </r>
  </si>
  <si>
    <t>Adelantar las acciones de manejo vehicular en el marco de las competencias de la Agencia y el Concesionario</t>
  </si>
  <si>
    <t>Garantizar el orden y señalización en la entrada y salida de vehículos a través de Puerta Pekín</t>
  </si>
  <si>
    <t>1. Requerimiento informe al Concesionario
2. Solicitud de informe a la interventoría
3. Concepto de la interventoría
4. Informe de visita 
5. Manual de Interventoría y Supervisión
6. Oficio de traslado por no competencia a Secretaría de Transito de Buenaventura
7. Documento aclaratorio de responsabilidad y/o competencia
8. Informe de cierre</t>
  </si>
  <si>
    <t>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UM8 "Informe de cierre" y ampliación del plazo a 30/06/2017. Oficializado mediante memorando 2016-300-013748-3 del 2/11/2016.</t>
  </si>
  <si>
    <t xml:space="preserve">18/01/2017 Se realizó verificación física en el FTP de las unidades de medida. No hay avance. Pendiente UM8 (JDT)
28/02/2017. Se realizó verificación física en el FTP de las unidades de medida. No hay avance. Pendiente UM 8 (SPC)
29/03/2017 BLRC se concluye de la reunión: Se cumple con la fecha indicada, solamente esta pendiente el informe de cierre.
28/04/2017. Se realizó verificación física en el FTP de las unidades de medida. No hay avance. Pendiente UM 8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</si>
  <si>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t xml:space="preserve">Debilidades en el cumplimiento principios de la Función Administrativa. </t>
    </r>
    <r>
      <rPr>
        <sz val="11"/>
        <rFont val="Calibri"/>
        <family val="2"/>
        <scheme val="minor"/>
      </rPr>
      <t>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t>
    </r>
  </si>
  <si>
    <t>Fortalecer los lineamientos contractuales asociados con el traslado del riesgo de retrasos al concesionario y los lineamientos asociados con el monitoreo y control de los proyectos</t>
  </si>
  <si>
    <t>Incentivar al concesionario frente al cumplimiento del cronograma y mejorar el monitoreo y control de los proyectos</t>
  </si>
  <si>
    <t xml:space="preserve">1. Comunicación de la Entidad aprobando la disminución de remuneración del Concesionario, en razón a los incumplimientos contractuales.
2. Informe de interventoría
3. Manual de Contratación
4.- Manual de Supervisión e interventoría
5. Contrato estándar 4G
6. Acta de liquidación convenio 168 de 2008
7.- Acta de entrega de las obras a la Empresa de Transmilenio.
8.- Acta de entrega de las obras al Municipio de Soacha.
9. Resolución de Liquidación del Contrato de Concesión
10. Informe de Cierre
</t>
  </si>
  <si>
    <t>2-dic-2015: en reunión de seguimiento se ajusta el plan y se confirman los soportes de todas las unidades de medida, por lo que se acredita el 100% de avance.</t>
  </si>
  <si>
    <r>
      <t xml:space="preserve">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
19/09/2016 se propone adicionar UM Acta de entrega obras a Soacha, transmilenio, Acta de liquidación contrato y convenio, informe de cierre y se dejan las preventivas. Reemplazar estudio de caso por informe de cierre.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liquidación del convenio; y acta de entrega de obras de Soacha.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</si>
  <si>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Se actualiza el avance. Pendiente UM1, UM2, UM6, UM7, UM8, UM9 y UM10 (JDT)
28/02/2017. Se realizó verificación física en el FTP de las unidades de medida. No hay avance. Pendiente UM 1,2,6,7,8,9,10 (SPC)
10/04/2017 Se concluye de la reunión: La VEjecutiva subirá las siguientes UM:  7, 8 y 9. Solicitarán ajustar la denominación  de la UM No. 1 Así: "Comunicación de la Entidad aprobando la disminución de remuneración del Concesionario, en razón a los incumplimientos contractuales" . Quedan pendientes las 1, 2, 6  y 10. Se cumple pero depende de la firma del Acta de Liquidación del Convenio 168 de 2008 con Transmilenio.
27/04/2017.  Mediante correo la dependencia informa la incorporación de soportes en el FTP. Se realizó verificación física en el FTP de las unidades de medida. Se cargan los soportes para las UM 7,8 y 9. Se actualiza el avance al 60%. Pendiente UM 1,2,6, y 10 (SPC)
04/05/2017 BLRC Mediante memorando No. 2017-500-006546-3 del 03/05/2017 solicitaron la modificación del PM en el sentido de  cambiar la denominación de la UM No. 1 de "Comunicación de la entidad aprobando la disminución por  "Comunicación de la entidad aprobando la disminución de remuneración del Concesionario, en razón a los incumplimientos contractuales".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t>
  </si>
  <si>
    <t>27/10/2017 BLRC se concluye de la reunión: Se cumple con la fecha del hallazgo. Pendiente las UM Nos. 6 y 10.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</si>
  <si>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37</t>
  </si>
  <si>
    <r>
      <t>Costo de Oportunidad de los recursos aportados por los Entes del Orden Nacional y Territorial cofinanciadores del proyecto.</t>
    </r>
    <r>
      <rPr>
        <sz val="11"/>
        <rFont val="Calibri"/>
        <family val="2"/>
        <scheme val="minor"/>
      </rPr>
      <t xml:space="preserve">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t>
    </r>
  </si>
  <si>
    <t>Se solicitará el tralsado del hallazgo a Trasmilenio, por ser de su competencia.</t>
  </si>
  <si>
    <t>1.Comunicación a TM (1)
2.Comunicación a Interventoría (1)
3.Informe de Interventoría (1)
4.Comunicación de la Entidad aprobando la disminución (1)                                                                                                                                                                                                                                                                              
5. Resolución de Liquidación del Contrato de concesión
6. Informe de Cierre</t>
  </si>
  <si>
    <r>
      <t xml:space="preserve">20/09/2016 Se verificó en el FTP y no hay oficio de traslado del hallazgo a la empresa de Transmilenio y que corresponde a la UM 6. Se informó a la VE a través de correo electrónico.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07/12/2016 Se concluye en la reunión:  La supervisión del contrato informa que van solicitar la ampliación de cumplimiento de metas y modificación del plan de mejoramiento. Están pendientes las UM 5 informe integral de supervisión y 6 oficio traslado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No.5 y 6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</si>
  <si>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18/01/2017 Se realizó verificación física en el FTP de las unidades de medida. No hay avance. Pendiente UM5, UM6 y UM7 (JDT)
28/02/2017. Se realizó verificación física en el FTP de las unidades de medida. No hay avance. Pendiente UM 5,6,7 (SPC)
10/04/2017 Se concluye de la reunión: La VEjecutiva y supervisión del proyecto analizarán de nuevo la documentación sobre el tema. Se hará reunión de seguimiento en el mes de mayo.
27/04/2017. Se realizó verificación física en el FTP de las unidades de medida. No hay avance. Pendiente UM 5,6,7 (SPC)
04/05/2017 BLRC Mediante memorando No. 2017-500-006546-3 del 03/05/2017 solicitaron la modificación del PM en el sentido de  incluir una nueva UM denominada "informe de Gerencia Financiera", la cual se encuentra debidamente justificada.  Respuesta memorando No. 2017-102-006874-3 del 10/05/2017.
01/06/2017 BLRC se concluye de la reunión: Se cumple con el plan de mejoramiento. Queda la posibilidad de hacer ajuste al plan de mejoramiento disminuyendo unidades de medida que no dan valor agregado al plan. 
12/06/2017 BLRC mediante memorando No. 2017-500-008136-3 del 07/06/2017 solicitaron excluir las siguientes UM: No. 5 Oficio de traslado hallazgo a Transmilenio" y 7.- Informe Gerencia Financier5a Se renumera el PM quedando 6 unidades de medida y un avance del 83%, queda pendiente informe de cierre.
23/06/2017 (JDTB) Mediante memorando 2017-500-008886-3 la dependencia remite la UM 6 "Informe de cierre". Se actualiza el avance. Se certifica el cumplimiento al 100% del plan.</t>
  </si>
  <si>
    <t>Estudio III
INF 5  MM&amp;D Rad. No. 2016-409-089295-2 Pag. 38</t>
  </si>
  <si>
    <r>
      <t>R</t>
    </r>
    <r>
      <rPr>
        <b/>
        <sz val="11"/>
        <rFont val="Calibri"/>
        <family val="2"/>
        <scheme val="minor"/>
      </rPr>
      <t xml:space="preserve">econocimiento de Intereses por demora en el pago de los predios para la construcción de la Estación intermedia San Mateo. </t>
    </r>
    <r>
      <rPr>
        <sz val="11"/>
        <rFont val="Calibri"/>
        <family val="2"/>
        <scheme val="minor"/>
      </rPr>
      <t>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t>
    </r>
  </si>
  <si>
    <t xml:space="preserve">1) Informar el hallazgo disciplinario a la oficina competente 2) Establecer mecanismo eficientes de gestión predial.  3) Se debe tener en cuenta el "Auto por medio del cual se cierrra una indagación preliminar"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t>
  </si>
  <si>
    <t>1. Auto por medio del cual se archiva una indagación preliminar proferido por la Contraloría General de la República - Dirección de Vigilancia Fiscal, radicado ANI No. 2016-409-022742-2 del 18 de marzo de 2016                             
2. Modelo Contrato Estándar 4G.           
3. Ley 1682 de 2013 (Ley de Infraestructura). 
4. Ley 1742 de 2014. 
5. Procedimientos prediales   
6. Resolución de Liquidación del Contrato de Concesión                             
7. Informe de cierre Gerencia Predial</t>
  </si>
  <si>
    <r>
      <rPr>
        <b/>
        <sz val="11"/>
        <rFont val="Calibri"/>
        <family val="2"/>
        <scheme val="minor"/>
      </rPr>
      <t>Vicepresidencia Ejecutiva</t>
    </r>
    <r>
      <rPr>
        <sz val="11"/>
        <rFont val="Calibri"/>
        <family val="2"/>
        <scheme val="minor"/>
      </rPr>
      <t xml:space="preserve"> - Vicepresidencia de Planeación, Riesgos y Entorno</t>
    </r>
  </si>
  <si>
    <t>8-jun-2016: Se recibió memorando 2016-706-007045-3 del 8-jun-2016 donde se confirma el auto de archivo del proceso fiscal, "por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este sentido de confirma el cumplimiento del nuevo plan establecido a partir del concepto de no efectividad de la CGR, por lo que se acredita el 100% de avance.</t>
  </si>
  <si>
    <r>
      <t xml:space="preserve">07-07-2016 En el indicador de la meta 6 quedo incluida la comunicación No. 2016EE0033173 de la Dirección de Vigilancia Fiscal de la CGR mediante la cual informa el auto de archivo del 3 de marzo de 2006 ordenando el archivo de la indagación preliminar 6-028-2015
22/07/16. Se envio la documentación para estudio Dr. Medellin. 
27/07/2016 mediante memorando  2016-604-009283-3 solicitó adicionar una unidad medida  denominada "Auto por medio del cual se cierra una indagación preliminar" proferida por la CGR. Radicado ANI no.2016-409-0022742-2.
LMSC 26/08/2016 Se sugiere incorporar un informe de pertiencia de las UM preventivas en el que se describa de que manera las UM conjuran la causalidad del hallazgo para evitar que se repita a futuro. 
29/09/2016 Con memorando 2016-102-011948-3 la OCI remite para consideración de la VEj, la propuesta de ajuste de unidades de medida, con el fin de procurar la respectiva declaratoria de efectividad por parte de la CGR. La propuesta es generar un informe de cierre.
La VEj mediante memorando 2016-500-012015-3 del 29 de sept de 2016 solicitan ampliar el plazo de revisión para el 14 de octubre de 2016.
14/10/2016 El ingeniero Diver solicitará la incorporación de la UM informe de cierre.
31/10/2016 Mediante memorando 2016-604-013576-3 el G.I.T Predial solicitó incluir la UM 5 "Informe de cierre". Mediante memorando 2016-604-013664-3 del 1/11/2016 se solicita adicionar la UM 5 Procedimientos prediales, lo cual desplaza la UM Informe de cierre a UM6. Se dio respuesta con memorando No.2016-102-014452-3 del 18/11/2016
07/12/2016 Se concluye en la reunión:  La supervisión del contrato informa que van solicitar la ampliación de cumplimiento de metas y modificación del plan de mejoramiento. Están pendientes las UM 5  procedimientos prediales y 6 informes de cierre.
</t>
    </r>
    <r>
      <rPr>
        <b/>
        <sz val="11"/>
        <rFont val="Calibri"/>
        <family val="2"/>
        <scheme val="minor"/>
      </rPr>
      <t>Observaciones MM&amp;D:</t>
    </r>
    <r>
      <rPr>
        <sz val="11"/>
        <rFont val="Calibri"/>
        <family val="2"/>
        <scheme val="minor"/>
      </rPr>
      <t xml:space="preserve"> No modificar hasta que la CGR revise el PMI del hallazgo.
16/12/2016 Pendiente la UM No.5 y 6
21/12/2016 Con memorando No. 2016-500-016353-3 del 19/12/2016 Solicitaron ajustes al plan de mejoramiento. Se dio respuesta a la solicitud con memorando No. 2016-102-016761-3 del 23/12/2016</t>
    </r>
  </si>
  <si>
    <t>18/01/2017 Se realizó verificación física en el FTP de las unidades de medida. Se actualiza el avance. Pendiente UM6 y UM7 (JDT)
28/02/2017. Se realizó verificación física en el FTP de las unidades de medida. No hay avance. Pendiente UM 6,7 (SPC).
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
27/04/2017.  Mediante correo la dependencia informa la incorporación de soportes en el FTP. Se realizó verificación física en el FTP de las unidades de medida. Se cargan los soportes para la UM 6. Se actualiza el avance al 71%. Pendiente UM 5 y 7 (SPC)
29/06/2017 BLRC mediante correo electrónico el GIT predial informa la incorporación de la UM No.7 informe final de Cierre. La oficina de Control Interno verifica la incorporación de la UM No. 5 Procedimientos prediales, cumpliendo en 100% el plan de mejoramiento.</t>
  </si>
  <si>
    <r>
      <t>Archivo</t>
    </r>
    <r>
      <rPr>
        <b/>
        <sz val="11"/>
        <rFont val="Calibri"/>
        <family val="2"/>
        <scheme val="minor"/>
      </rPr>
      <t xml:space="preserve"> I.P.   No. 6-028-201</t>
    </r>
    <r>
      <rPr>
        <sz val="11"/>
        <rFont val="Calibri"/>
        <family val="2"/>
        <scheme val="minor"/>
      </rPr>
      <t>5
Radicado No. 2016-409-022742-2 del 16/03/2016
..."se demostró que no se desembolsó recurso alguno con destino al pago de intereses moratorios a favor del concesionario",
..."el hecho generador del daño se daría, en su circunstancia de tiempo, en diciembre de 2009, lo cual significaría que a la fecha de la decisión de la indagación preliminar, se haría imposible el ejercicio de una acción fiscal, por haber transcurrido más de 5 años",</t>
    </r>
  </si>
  <si>
    <t xml:space="preserve"> AUTO del 03/03/2016 se cierra y archiva I.P. No. 6-028-2015.  </t>
  </si>
  <si>
    <t>Estudio II
INF.4
RADICADO NO. 2016-409-077657-2  Pag. 73</t>
  </si>
  <si>
    <t>Demora en pagos prediales</t>
  </si>
  <si>
    <r>
      <t xml:space="preserve">Mayores costos de Interventoría generados por la demora en la finalización de la obra. Proyecto Transmilenio Extensión Soacha. </t>
    </r>
    <r>
      <rPr>
        <sz val="11"/>
        <rFont val="Calibri"/>
        <family val="2"/>
        <scheme val="minor"/>
      </rPr>
      <t>Se observa una deficiente gestión por parte de la Entidad, en las actividades de vigilancia y control que debía ejercer a través de la interventoría, así como del numeral 1 deI artículo 32 de la ley 80 de 1993 y además el artículo 83 de la Ley 1474 de 2011.
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t>
    </r>
  </si>
  <si>
    <t>Mejorar el monitoreo y control de los proyectos de concesión, de manera que se mejore el cumplimiento de los objetivos del proyecto</t>
  </si>
  <si>
    <t xml:space="preserve">
1) Comunicación de la Entidad aprobando la disminución (1)
2) Manual de Contratación
3) Manual de Interventoría y Supervisión
4). Acta de entrega Obras al municipio de Soacha
5). Resolución de Liquidación del contrato de Concesión
6) Informe de cierre</t>
  </si>
  <si>
    <r>
      <t xml:space="preserve">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
07/12/2016 Se concluye en la reunión:  La supervisión del contrato informa que van solicitar la ampliación de cumplimiento de metas y modificación del plan de mejoramiento. Están pendientes las UM 4 concepto de abogado externo y 5 informe de cierre.
</t>
    </r>
    <r>
      <rPr>
        <b/>
        <sz val="11"/>
        <rFont val="Calibri"/>
        <family val="2"/>
        <scheme val="minor"/>
      </rPr>
      <t>Recomendaciones MM&amp;D:</t>
    </r>
    <r>
      <rPr>
        <sz val="11"/>
        <rFont val="Calibri"/>
        <family val="2"/>
        <scheme val="minor"/>
      </rPr>
      <t xml:space="preserve"> Actualizar las UM, Incluir UM haciendo énfasis en las razones que obligaron a extender las obras; Incluir UM de Acta de liquidación del contrato de concesión; Concepto de abogado externo; Informe de cierre; y acta de entrega de obras de Soacha.
16/12/2016 Pendiente la UM No. 4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</si>
  <si>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UM4, UM5, UM6 y UM7 (JDT)
28/02/2017. Se realizó verificación física en el FTP de las unidades de medida. No hay avance. Pendiente UM 4,5,6,7 (SPC)
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
27/04/2017.  Mediante correo la dependencia informa la incorporación de soportes en el FTP. Se realizó verificación física en el FTP de las unidades de medida. Se cargan los soportes para las UM 5 y 6. Se actualiza el avance al 71%. Pendiente UM 4 y 7 (SPC).
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
22/06/2017 Se realizó verificación física en el FTP de las unidades de medida. Mediante memorando 2017-500-008713-3 notifican la entrega del informe de cierre. Se actualiza el avance. Se certifica el cumplimiento del 100% del Plan.</t>
  </si>
  <si>
    <t>INF 5  MM&amp;D Rad. No. 2016-409-089295-2 Pag. 39</t>
  </si>
  <si>
    <r>
      <t>Estado de la infraestructura Transmilenio Extensión Soacha.</t>
    </r>
    <r>
      <rPr>
        <sz val="11"/>
        <rFont val="Calibri"/>
        <family val="2"/>
        <scheme val="minor"/>
      </rPr>
      <t xml:space="preserve">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t>
    </r>
    <r>
      <rPr>
        <b/>
        <sz val="11"/>
        <rFont val="Calibri"/>
        <family val="2"/>
        <scheme val="minor"/>
      </rPr>
      <t>,</t>
    </r>
  </si>
  <si>
    <t xml:space="preserve">
1)Acta de entrega de obras  a TM (1)
2)Informe de Interventoría
3) Manual de Interventoría y Supervisión 
4)Actas de entrega obras al municipio de Soacha 
5)Resolución de liquidación contrato de concesión
6) Informe de Cierre</t>
  </si>
  <si>
    <r>
      <t xml:space="preserve">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5 y 7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</si>
  <si>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Están pendientes las UM Nos.  5 y 7. Subirán al FTP la UM medida Nos. 5 . Queda pendiente  informe de cierre. Solicitarán ajuste al plan de mejoramiento suprimiendo la UM No. 1. Se cumple y solicitarán ajuste al plan.
27/04/2017.  Mediante correo la dependencia informa la incorporación de soportes en el FTP. Se realizó verificación física en el FTP de las unidades de medida. Se cargan los soportes para las UM 5 y 6. Se actualiza el avance al 86%. Pendiente UM 7 (SPC)
04/05/2017 BLRC Mediante memorando No. 2017-500-006546-3 del 03/05/2017 solicitaron la modificación del PM en el sentido de  suprimir la UM No.1 "Comunicación a Interventoría", la cual fue debidamente justificada.  Respuesta memorando No. 2017-102-006874-3 del 10/05/2017.
22/06/2017 Se realizó verificación física en el FTP de las unidades de medida. Mediante memorando 2017-500-008714-3 notifican la entrega del informe de cierre. Se actualiza el avance. Se certifica el cumplimiento del 100% del Plan.</t>
  </si>
  <si>
    <t>INF 5  MM&amp;D Rad. No. 2016-409-089295-2 Pag. 41</t>
  </si>
  <si>
    <r>
      <t>F</t>
    </r>
    <r>
      <rPr>
        <b/>
        <sz val="11"/>
        <rFont val="Calibri"/>
        <family val="2"/>
        <scheme val="minor"/>
      </rPr>
      <t xml:space="preserve">alta de gestión relativa al mantenimiento de la infraestructura del corredor Transmilenio — Extensión Soacha </t>
    </r>
    <r>
      <rPr>
        <sz val="11"/>
        <rFont val="Calibri"/>
        <family val="2"/>
        <scheme val="minor"/>
      </rPr>
      <t>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t>
    </r>
  </si>
  <si>
    <t xml:space="preserve">1)Acta de entrega a TM (1)
2)Liquidación del convenio 168 
3)Manual de Interventoría y Supervisión
4) Acta de entrega de obras al municipio  de Soacha
5)Resolución de liquidación del contrato de Concesión 
6) Comunicación de la Entidad aprobando la disminución de remuneración del Concesionario, en razón a los incumplimientos contractuales.
7) Informe de Cierre </t>
  </si>
  <si>
    <r>
      <t xml:space="preserve">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2, 4 y 6
21/12/2016 Con memorando No. 2016-500-016353-3 del 19/12/2016 Solicitaron ajustes al plan de mejoramiento, prórroga del PM y se acogieron a recomendación firma MM&amp;D.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</si>
  <si>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UM2, UM4 y UM6 (JDT)
28/02/2017. Se realizó verificación física en el FTP de las unidades de medida. No hay avance. Pendiente UM 2,4,6 (SPC)
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
27/04/2017.  Mediante correo la dependencia informa la incorporación de soportes en el FTP. Se realizó verificación física en el FTP de las unidades de medida. Se cargan los soportes para la UM 4. Se actualiza el avance al 71%. Pendiente UM 2 y 6 (SPC)
04/05/2017 BLRC Mediante memorando No. 2017-500-006546-3 del 03/05/2017 solicitaron la modificación del PM en el sentido de  adicional una UM denominada "Comunicación de la Entidad aprobando la disminución de remuneración del Concesionario, en razón a los incumplimientos contractuales"; esta Unidad quedo registrada como la No. 6 y se renumera el PM.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t>
  </si>
  <si>
    <t>27/10/2017 BLRC se concluye de la reunión: Se cumple con la fecha del hallazgo. Pendiente las UM Nos. 2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</si>
  <si>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43</t>
  </si>
  <si>
    <t>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t>
  </si>
  <si>
    <t xml:space="preserve">
1.Informe de Interventoría (1)
2. Comunicación a Transmilenio.  
3. Acta de entrega de obras a Transmilenio
4. Acta de Liquidación Convenio 168 de 2008
5. Acta de entrega de obras municipio de Soacha
6. Resolución de liquidación del Contrato de Concesión
7. Informe de Cierre.
                                     </t>
  </si>
  <si>
    <r>
      <t xml:space="preserve">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7/12/2016 Se concluye en la reunión:  La supervisión del contrato informa que van solicitar la ampliación de cumplimiento de metas y modificación del plan de mejoramiento. Están pendientes las UM 3) informe integral de supervisión y 4) oficio de translado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No.3 y 4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</si>
  <si>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UM3, UM4, UM5, UM6, UM7 y UM8 (JDT)
28/02/2017. Se realizó verificación física en el FTP de las unidades de medida. No hay avance. Pendiente UM 3,4,5,6,7,8 (SPC).
09/03/2017 BLRC Se modificó el concepto clave por No competencia de la ANI.
10/04/2017 BLRC se concluye de la reunión. Solicitarán modificación al PM  eliminando la UM No.1 . Se cumple con el Término del PM. Analizarán la UM No.2. Subirán las UM Nos. 4,  6 y 7 Queda pendiente la UM No. 8. Seguimiento en mayo de 2017.
27/04/2017.  Mediante correo la dependencia informa la incorporación de soportes en el FTP. Se realizó verificación física en el FTP de las unidades de medida. Se cargan los soportes para las UM 4,6 y 7. Se actualiza el avance al 63%. Pendiente UM 3,5 y 8 (SPC).
04/05/2017 BLRC Mediante memorando No. 2017-500-006546-3 del 03/05/2017 solicitaron la modificación del PM en el sentido de  Suprimir las unidades de medida Nos. 1 "Comunicación a Interventoría" y 3.- Oficio traslado del hallazgo a Transmilenio e incorporar una denominada "Comunicación a Transmilenio", la cual se encuentra debidamente justificada. El PM quedó conformado por 7 UM.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t>
  </si>
  <si>
    <t>INF 5  MM&amp;D Rad. No. 2016-409-089295-2 Pag. 44</t>
  </si>
  <si>
    <r>
      <t>Deficiencias en la Coordinación y Articulación de los diferentes entes gubernamentales involucrados en el proyecto L</t>
    </r>
    <r>
      <rPr>
        <sz val="11"/>
        <rFont val="Calibri"/>
        <family val="2"/>
        <scheme val="minor"/>
      </rPr>
      <t>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t>
    </r>
  </si>
  <si>
    <t>1. Acta de entrega a TM (1)
2. Informe de Interventoría y Supervisión gestión entrega trayecto uno Soacha
3.  Manual de contratación                                         
 4. Manual de Interventoría y Supervisión      
5. Ley de Infraestructura    
6) Acta de liquidación Convenio 168 de 2008
7)Acta de entrega de obras al municipio de Soacha
8) Resolución de Liquidación del contrato de concesión.
9) Informe de Cierre</t>
  </si>
  <si>
    <r>
      <rPr>
        <b/>
        <sz val="11"/>
        <rFont val="Calibri"/>
        <family val="2"/>
        <scheme val="minor"/>
      </rPr>
      <t xml:space="preserve">Recomendaciones MM&amp;D: </t>
    </r>
    <r>
      <rPr>
        <sz val="11"/>
        <rFont val="Calibri"/>
        <family val="2"/>
        <scheme val="minor"/>
      </rPr>
      <t>Actualizar las UM para evidenciar avances;  Incluir UM de Informe de cierre; Acta de liquidación del contrato de concesión; liquidación del convenio Transmilenio Soacha; y acta de entrega de obras de soacha.
21/12/2016 Con memorando No. 2016-500-016353-3 del 19/12/2016 Solicitaron ajustes al plan de mejoramiento, prórroga del PM. Acogieron la recomendación de la firma MM&amp;D.Se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t>
    </r>
  </si>
  <si>
    <t xml:space="preserve">18/01/2017 Se realizó verificación física en el FTP de las unidades de medida. Se actualiza el avance. Pendiente UM6, UM7 y UM9 (JDT)
28/02/2017. Se realizó verificación física en el FTP de las unidades de medida. No hay avance. Pendiente UM 6,7,9 (SPC)
10/04/2017 BLRC se concluye: Subirán al FTP la UM No. 7 queda pendiente las UM Nos. 6 y 9. Seguimiento en mayo de 2017
27/04/2017.  Mediante correo la dependencia informa la incorporación de soportes en el FTP. Se realizó verificación física en el FTP de las unidades de medida. Se cargan los soportes para la UM 7. Se actualiza el avance al 78%. Pendiente UM 6 y 9 (SPC)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t>
  </si>
  <si>
    <t>27/10/2017 BLRC se concluye de la reunión: Se cumple con la fecha del hallazgo. Pendiente las UM Nos. 6 y 9.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</si>
  <si>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44</t>
  </si>
  <si>
    <r>
      <rPr>
        <b/>
        <sz val="11"/>
        <rFont val="Calibri"/>
        <family val="2"/>
        <scheme val="minor"/>
      </rPr>
      <t>Cálculo Contraprestación.</t>
    </r>
    <r>
      <rPr>
        <sz val="11"/>
        <rFont val="Calibri"/>
        <family val="2"/>
        <scheme val="minor"/>
      </rPr>
      <t xml:space="preserve">
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t>
    </r>
  </si>
  <si>
    <t>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t>
  </si>
  <si>
    <t>Obtener concepto sobre el método de cálculo de la contraprestación y ajustar si aplica.</t>
  </si>
  <si>
    <t>Asegurar que el método de cálculo de la contraprestación cumple con la normatividad aplicable.</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</si>
  <si>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</si>
  <si>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</si>
  <si>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CP_Cerrejón Zona Norte SA</t>
  </si>
  <si>
    <t>En correo del 19-nov-2015, Sofía Acero autoriza crear nueva unidad de medida para mejorar la efectividad del plan: 5. concepto jurídico emitido por un externo respecto al aplazamiento de inversiones. No obstante, se mantiene el 100% de avance ya reportado a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</si>
  <si>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UM8 "Informe de cierre" y ampliación del plazo a 30/06/2017. Oficializado mediante memorando 2016-300-013748-3 del 2/11/2016.</t>
  </si>
  <si>
    <t>18/01/2017 Se realizó verificación física en el FTP de las unidades de medida. Se actualiza el avance. Pendiente UM8 y UM9 (JDT)
28/02/2017. Se realizó verificación física en el FTP de las unidades de medida. No hay avance. Pendiente UM 8,9 (SPC)
30/03/2017 BLRC se concluye de la reunión: Se cumple con la fecha indicada. Van a solicitar un ajuste al plan de mejoramiento en el sentido de eliminar la UM No. 9 por no corresponder a este hallazgo. Solamente quedaría pendiente cumplir con la UM No. 8
28/04/2017. Se realizó verificación física en el FTP de las unidades de medida. No hay avance. Pendiente UM 8,9 (SPC)
23/06/2017 (JDTB) Se realizó verificación física en el FTP de la unidad de medida pendiente. Se registra la incorporación de la UM 9. Se actualiza el avance al 89%. Pendiente UM8 informe de cierre.
27/06/2017 (JDTB) Mediante correo la dependencia informa el cargue de las unidades de medida pendientes. Se realizó verificación física en el FTP de estas unidades de medida. Se actualiza el avance. Se certifica el cumplimiento del 100% del plan.
27/06/2017 BLRC mediante memorando No. 2017-303-008978-3 del 27/06/2017 mandaron el informe de cierre, cumpliendo con el 100% de las unidades de medida.</t>
  </si>
  <si>
    <t>APERTURA.- Presuntas irregularidades relacionadas con el cálculo de la contraprestación. Línea de playa.</t>
  </si>
  <si>
    <r>
      <rPr>
        <b/>
        <sz val="11"/>
        <rFont val="Calibri"/>
        <family val="2"/>
        <scheme val="minor"/>
      </rPr>
      <t>Reversión de bienes al estado.</t>
    </r>
    <r>
      <rPr>
        <sz val="11"/>
        <rFont val="Calibri"/>
        <family val="2"/>
        <scheme val="minor"/>
      </rPr>
      <t xml:space="preserve">
se identifica que no se tiene estipulado lo concerniente al COMPLEJO PORTUARIO para ser revertido al final de la homologación, sino exclusivamente los muelles y cargador que se encuentran en la línea de playa y zona de bajamar.</t>
    </r>
  </si>
  <si>
    <t>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t>
  </si>
  <si>
    <t>Establecer lineamientos para la adecuada reversión de las concesiones</t>
  </si>
  <si>
    <t>Reducir riesgos para el Estado, asociado con una inadecuada reversión</t>
  </si>
  <si>
    <t xml:space="preserve">1. Solitud  a INGEOMINAS sobre la titularidad del complejo portuario de Cerrejón.
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3. Documentar manual y procedimiento de reversiones
4. Informe explicativo por el cual se considera que el hallazgo ya cuenta con las acciones que subsanan el mismo. </t>
  </si>
  <si>
    <t>1. Solicitud de Concepto a INCODER
2. Oficio respuesta INCODER
3. Solicitud de Concepto a INGEOMINAS (Servicio Geológico Colombiano)
4. Respuesta Servicio Geológico Colombiano
5. Concepto Jurídico
6. Manual y procedimiento de Reversiones
7,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</si>
  <si>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UM7 "Informe de cierre" y ampliación del plazo a 30/04/2017. Oficializado mediante memorando 2016-300-013748-3 del 2/11/2016.</t>
  </si>
  <si>
    <t>18/01/2017 Se realizó verificación física en el FTP de las unidades de medida. No hay avance. Pendiente UM7 (JDT)
28/02/2017. Se realizó verificación física en el FTP de las unidades de medida. No hay avance. Pendiente UM 7 (SPC) 
30/03/2017 BLRC se concluye de la reunión: Se cumple con la fecha indicada. Solamente esta pendiente el informe de cierre.
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t>
  </si>
  <si>
    <t>Hallazgo 2. Gestión para el cumplimiento de  obligaciónes de adquisición predial. Administrativo con presunta incidencia disciplinaria.
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t>
  </si>
  <si>
    <t>La CGR describe la causa así: ''Lo identificado presuntamente contrario a lo que establece en el contrato de concesión, con relación a lo indicado en materia de adquisición predial  asignada al Concesionario ,  y a los principios de Economía y de Eficiencia,''</t>
  </si>
  <si>
    <t>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t>
  </si>
  <si>
    <t>*Identificar los predios con saldos pendientes de pago.
*Realizar seguimiento a los predios con saldos pendientes.
* Establecer lineamientos para fortalecer el control de la gestión predial</t>
  </si>
  <si>
    <t>Mejorar la ejecución y el control de la gestión predial de los proyectos</t>
  </si>
  <si>
    <t>1) Inorme de interventoría                                                    
2)Informe Predial                                                       
3) Órdenes de operación de pago de los predios.
4) Un (1) modelo Contrato Estándar 4G.
5) Ley 1682 de 2013.                                                             
6) Ley 1742 de 2014.                                                              
7) Procedimientos Prediales.          
8)Resolución de liquidación del contrato de Concesión.
9) Informe de cierre Gerencia Predial</t>
  </si>
  <si>
    <r>
      <t xml:space="preserve">En reunión del 7 de septiembre de 2015, se aportó el informe final de la Interventoría por lo que se acredita el 100% de avance.
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
2-dic-2015: En la reunión con todo el equipo se decide retirar la unidad de medida </t>
    </r>
    <r>
      <rPr>
        <i/>
        <sz val="11"/>
        <rFont val="Calibri"/>
        <family val="2"/>
        <scheme val="minor"/>
      </rPr>
      <t xml:space="preserve">6) Certificación del concesionario sobre pagos a propietario. </t>
    </r>
    <r>
      <rPr>
        <sz val="11"/>
        <rFont val="Calibri"/>
        <family val="2"/>
        <scheme val="minor"/>
      </rPr>
      <t>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
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
Este mismo día se recibió memorando 2015-706-014773-3 en que se solicita prórroga de 6 meses para producir la resolución de declaración de contingencia y se autorizan 3 meses.
29-dic-2015: Se recibió correo aportando la Resolución de Declaración de Contingencia ajustada según lo acordado por lo que se acredita el 100% de avance.</t>
    </r>
  </si>
  <si>
    <r>
      <t xml:space="preserve">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11/08/2016  Se recibe  memorando 2016-604-009283-3 y 2016-601-009761-3 del 08/08/2016 formalizando la modificación del PMI.
19/09/2016. Se actualiza la UM 1 la cual viene denominada en el replanteo del PMI 
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31/10/2016 Mediante memorando 2016-604-013576-3 el G.I.T Predial solicitó incluir la UM 8 "Informe de cierre"
01/11/2016 Mediante memorando 2016-604-013664-3 el G.I.T. Predial solicitó incluir UM 8 "Acta de liquidación contrato", desplazando el Informe de cierre como UM 9 y ampliar el plazo a 30/06/2017.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Actualización Informe Predial
21/12/2016 Con memorando No. 2016-500-016353-3 del 19/12/2016 Solicitaron ajustes al plan de mejoramiento, prórroga del PM. Acogieron la sugerencia de la firma MM&amp;D. Se dio respuesta a la solicitud con memorando No. 2016-102-016761-3 del 23/12/2016</t>
    </r>
  </si>
  <si>
    <t>18/01/2017 Se realizó verificación física en el FTP de las unidades de medida. Se actualiza el avance. Pendiente UM1, UM2, UM3 y UM9 (JDT)
28/02/2017. Se realizó verificación física en el FTP de las unidades de medida. No hay avance. Pendiente UM 1,2,3,9 (SPC)
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
27/04/2017. Se realizó verificación física en el FTP de las unidades de medida. No hay avance. Pendiente UM 1,2,3 y 9 (SPC)
01/06/2017 BLRC se concluye de la reunión: Se cumple con el plan de mejoramiento.
29/06/2017 BLRC mediante correo electrónico del 28/06/2017 el Asesor Predial, José Ernesto López, informó la incorporación de las siguientes unidades de medida: No.2 "Informe Predial", UM No. 9 informe de Cierre, UM No. 3 Ordenes de operación de pagos de los predios. Queda pendiente la UM No.1. Avance del 89%..
29/06/2017 BLRC mediante correo electrónico del 29/06/2017 el Asesor Predial, José Ernesto López, informó la incorporación de la unidad de medida: No.1 "Informe de interventoría", cumpliendo con el 100% del plan de mejoramiento.</t>
  </si>
  <si>
    <t>INF 5 MM&amp;D Rad. No. 2016-409-089295-2 Pag. 46</t>
  </si>
  <si>
    <t xml:space="preserve">Hallazgo 3. Aplicación proceso de expropiación. Administrativo con presunta incidencia disciplinaria.
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
</t>
  </si>
  <si>
    <t>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t>
  </si>
  <si>
    <t>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t>
  </si>
  <si>
    <t>*Obtener la entrega formal del área faltante dentro del proceso de expropiación.
* Fortalecer los mecanismos asociados con la obtención oportuna de los predios requeridos para los proyectos</t>
  </si>
  <si>
    <t>Disminuir el impacto negativo en los proyectos, causado por el proceso de gestión predial</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</si>
  <si>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</si>
  <si>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</si>
  <si>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Vicepresidencia Ejecutiva - Vicepresidencia de Planeación, Riesgos y Entorno- Vicepresidencia Jurídica</t>
  </si>
  <si>
    <t>2-dic-2015: En reunión se solicita y aprueba crear unidad de medida con el Auto de admisión de la demanda. Pendiente publicar la resolución de expropiación y el auto admisorio de la demanda, para acreditar el 100% de avance de las acciones bajo control de la ANI.
3-dic-2015: se reciben y publican los soportes de la resolución de expropiación y el auto admisorio de la demanda, por lo que se acredita el 100% de avance del plan.</t>
  </si>
  <si>
    <r>
      <t xml:space="preserve">16/09/2016 Se sugiere un informe que demuestre que la situación planeada en el hallazgo se solucionó con la escrituración del predio a nombre del estado. Plantear unidades preventivas que indique como se evita a futuro esta situación e informe de cierre final. 
19/09/2016. Agregar UM : "sentencia de la expropiación" ,  "folio de la matricula" y un informe de cierre predial. Oficializado mediante memorando No. 2016-604-013664-3 del 1/11/2016.
Mediante memorando No. 2016-604-013664-3 de 1/11/2016 solicitó incluir UM 5 "Modelo contrato estándar" y UM6 "Procedimientos prediales" lo cual desplaza el Informe de cierre como UM7 y se acortó la fecha de 30/06/2017 a 31/12/2016. Se dio respuesta con memorando No.2016-102-014452-3 del 18/11/2016
24/11/2016 Se realizó verificación física en el FTP de las unidades de medida. Se actualiza el avance. Pendiente UM 1, UM 2, UM 5, UM 6 y UM 7
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
</t>
    </r>
    <r>
      <rPr>
        <b/>
        <sz val="11"/>
        <rFont val="Calibri"/>
        <family val="2"/>
        <scheme val="minor"/>
      </rPr>
      <t>Recomendaciones MM&amp;D:</t>
    </r>
    <r>
      <rPr>
        <sz val="11"/>
        <rFont val="Calibri"/>
        <family val="2"/>
        <scheme val="minor"/>
      </rPr>
      <t xml:space="preserve"> Actualizar las UM; Incluir UM de Informe de cierre; Actualización de informe de gestión predial; Sentencia; y Registro
16/12/2016 Pendiente la UM No. 1, 2, 6 y 7
21/12/2016 Con memorando No. 2016-500-016353-3 del 19/12/2016 Solicitaron ajustes al plan de mejoramiento, prórroga del PM. Acogieron la sugerencia de la firma MM&amp;D. Se dio respuesta a la solicitud con memorando No. 2016-102-016761-3 del 23/12/2016
</t>
    </r>
  </si>
  <si>
    <t>18/01/2017 Se realizó verificación física en el FTP de las unidades de medida. Se actualiza el avance. Pendiente UM1, UM2, UM3, UM4 y UM10 (JDT)
28/02/2017. Se realizó verificación física en el FTP de las unidades de medida. No hay avance. Pendiente UM 1,2,3,4,10 (SPC)
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
5/4/2017 Se concluye de la reunión corregir el responsable funcional adicionando a la VPRE por tener competencia predial. Pendiente la UM 1,2,3,4 y 10 de resorte de planeación (predial). Se cumplirá en la fecha establecida. (JDT) 
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
01/06/2017 BLRC se concluye de la reunión: Se cumple con la entrega de las UM Nos. 1,2 y 3. Solicitarán prórroga por la UM No 4 relacionada con el certificado de tradición.
14/06/2017 (JDTB) Mediante radicado No. 2017-604-008235-3 la dependencia solicita prórroga hasta el 30/11/2017 justificado en que la UM4 "folio de matricula a nombre de la ANI"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t>
  </si>
  <si>
    <t xml:space="preserve">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
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
</t>
  </si>
  <si>
    <t>INF 5  MM&amp;D Rad. No. 2016-409-089295-2 Pag. 47</t>
  </si>
  <si>
    <t>Hallazgo 4. Disponibilidad predial para el desarrollo de obras para el Contrato de Concesión GG-040 de 2004. Administrativo
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
RELACIÓN DE OBRAS QUE FALTABAN POR CONCLUIR A 31 DE DICIEMBRE:
1.  Trayecto 2 Soacha San Miguel: CONSTRUCCIÓN CARRILES MIXTOS  NORTE
2. Trayecto 5 Alto de Rosas Silvania: Construcción de 3 puentes peatonales
3. Trayecto 7: CONSTRUCCIÓN PUENTE PEATONAL – CUCHARAL
4. Trayecto 8: CONSTRUCCIÓN VARIANTE EL BOQUERÓN, INCLUYE VIADUCTO SOBRE RIO LOS PANCHES Y DOS PUENTES SOBRE EL RIO SUMAPAZ.
5. Trayecto 10: PUENTE PEATONAL – LA ESMERALDA Y DOS PARADEROS Y PUENTE PEATONAL – LOS COBOS Y DOS PARADEROS 
6. Trayecto 11: CONSTRUCCIÓN INTERSECCIÓN A NIVEL DEL ACCESO A SUAREZ-11B.
7. Trayecto 12: CONSTRUCCIÓN DE UNA CICLORUTA RURAL A LO LARGO DEL TRAYECTO, CONSTRUCCIÓN DE UN PUENTE PARA CICLORUTA DE 80 M DE LONGITUD Y CONSTRUCCIÓN DE UNA CICLORUTA URBANA - 2,4 Km.
En materia de disponibilidad predial se identificó que el  Concesionario a 31 de diciembre de 2013, no había definido las necesidades  para actividades como la remoción de masas inestables o cambios en el alineamiento horizontal o vertical para la estabilización de taludes</t>
  </si>
  <si>
    <t>La CGR describe la causa así: ''No obstante lo anterior, no se identificaron acción efectivas por parte de la Agencia frente a las situaciones descritas lo que refleja debilidades en los controles.''</t>
  </si>
  <si>
    <t>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t>
  </si>
  <si>
    <t>Fortalecer el esquema contractual de distribución de riesgos prediales y los lineamientos asociados con el monitoreo y control de proyectos y con la gestión predial en la Agencia.</t>
  </si>
  <si>
    <t>Incentivar al concesionario en relación con la gestión predial de manera que se disminuya el impacto para el Estado, asociado con dicha gestión y mejorar la gestión predial y el monitoreo y control de los proyectos de concesión.</t>
  </si>
  <si>
    <t>Unidad de medida correctiva
1.-Informe Jurídico- Predial de los antecedentes, estado actual y acciones pendientes en relación con la gestión predial.
2.- Ley 1682 de 2013 - Ley de Infraestructura la que trata la gestión predial.
3- Ley 1742 de 2014 que modifica la Ley 1682 de 2013 en relación con el tema predial.
4. Modelo contrato estándar 4G
5. Procedimientos prediales
6. Resolución de liquidación del contrato de concesión
7. Informe de Cierre, Gerencia Predial.</t>
  </si>
  <si>
    <r>
      <t xml:space="preserve">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
11/08/2016  Se recibe  memorando 2016-604-009283-3 y  2016-601-009761-3 del 08/08/2016 formalizando la modificación del PMI.
 19/09/2012. Se incluye  UM denominada acta de liquidación del contrato, actualización de informe predial y un  informe de cierre.
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
31/10/2016 Mediante memorando 2016-604-013576-3 el G.I.T Predial solicitó incluir la UM 7 "acta de liquidación del contrato", UM 8 "actualización del informe predial" y UM 9 "Informe de cierre".Ratificado mediante memorando No. 2016-604-013664-3 del 1/11/2016
Mediante memorando No. 2016-604-013664-3 del 1/11/2016 solicitó ampliación del plazo a 30/06/2017.y no incluyó en las unidades de medias la denominada "actualización del informe predial" por lo tanto se suprime y se les envía la nueva conformación del PMI.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y Actualización Informe Predial.
21/12/2016 Con memorando No. 2016-500-016353-3 del 19/12/2016 Solicitaron ajustes al plan de mejoramiento, prórroga del PM. Acogieron la sugerencia de la firma MM&amp;D. Se dio respuesta a la solicitud con memorando No. 2016-102-016761-3 del 23/12/2016
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
</t>
    </r>
  </si>
  <si>
    <t>18/01/2017 Se realizó verificación física en el FTP de las unidades de medida. Se actualiza el avance. Pendiente UM1 y UM7 (JDT)
28/02/2017. Se realizó verificación física en el FTP de las unidades de medida. No hay avance. Pendiente UM 1,7 (SPC)
31/03/2017 BLRC se concluye: El grupo predial se compromete a elaborar el informe de la UM1 e incorporarlo en el FTP; elaborarán el informe de cierre que esta a cargo del Grupo Predial. Se cumple con el término.
27/04/2017. Se realizó verificación física en el FTP de las unidades de medida. No hay avance. Pendiente UM 1,7 (SPC)
29/06/2017 BLRC al verificar el FTP se encontró la incorporación de las unidades de medida Nos. 1 y 7, cumpliendo con el 100% del plan de mejoramiento.</t>
  </si>
  <si>
    <t>INF 5 MM&amp;D Rad. No. 2016-409-089295-2 Pag. 49</t>
  </si>
  <si>
    <t xml:space="preserve">Hallazgo 5. Predios adquiridos y no utilizados. Administrativo.
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
</t>
  </si>
  <si>
    <t>La CGR describe la causa así: ''Lo anterior refleja que la gestión predial adelantada por el Concesionario en obras que corresponden a cambios en los diseños no ha sido óptima y diligente debido a que existen predios adquiridos cuyo valor no ha sido restituido''</t>
  </si>
  <si>
    <t>La CGR describe el efecto así: ''generando una gestión antieconómica para el Estado, por la disminución de los recursos para la adquisición de predios que el proyecto aún requiere''</t>
  </si>
  <si>
    <t>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t>
  </si>
  <si>
    <t>Incentivar al concesionario en relación con la gestión predial de manera que se disminuya el impacto para el Estado, asociado con dicha gestión.</t>
  </si>
  <si>
    <t>1) Un (1) Informe Jurídico - Predial, con base en el Laudo
2) Un (1) modelo Contrato Estándar 4G.
3) Ley 1682 de 2013.                                                             
4) Ley 1742 de 2014.                                                              
5) Procedimientos Prediales.                                                    
6) Laudo Tribunal 1
7) Resolución de Liquidación del contrato de Concesión.
8) Informe de cierre, Gerencia Predial</t>
  </si>
  <si>
    <t>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t>
  </si>
  <si>
    <r>
      <t xml:space="preserve">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
11/08/2016  Se recibe  memorando 2016-604-009283-3 y  2016-601-009761-3 del 08/08/2016 formalizando la modificación del PMI.
19/09/2016 Se propone quitar la UM No.1 y 2.  y adicionar UM del analisis del laudo 1, acta de liquidación unilateral, e informe de cierre.  Continuan las preventivas.
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
31/10/2016 Mediante memorando 2016-604-013576-3 el G.I.T Predial solicitó eliminar las UM1 "Informe VES y UM2 "Informe interventoría" e incluir la UM 6 Análisis del laudo, UM7 Acta de liquidación y UM8 Informe de cierre.
Mediante memorando No. 2016-604-013664-3 del 1/11/2016 se solicitó incorporar la UM6 "Laudo 1" lo cual desplaza las UM subsiguientes. Se dio respuesta con memorando No.2016-102-014452-3 del 18/11/2016. Se cambio el concepto clave del presente hallazgo Por Casos Sometidos a Tribunal de Arbitramento, esto como consecuencia de la incorporación de la unidad de medida "laudo Arbitral". Laudo Arbitral.
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
</t>
    </r>
    <r>
      <rPr>
        <b/>
        <sz val="11"/>
        <rFont val="Calibri"/>
        <family val="2"/>
        <scheme val="minor"/>
      </rPr>
      <t>Recomendaciones MM&amp;D:</t>
    </r>
    <r>
      <rPr>
        <sz val="11"/>
        <rFont val="Calibri"/>
        <family val="2"/>
        <scheme val="minor"/>
      </rPr>
      <t xml:space="preserve"> Actualizar las UM; Incluir UM de Informe de cierre; Acta de liquidación del contrato de concesión; Laudo arbitral; Informe de defensa judicial
16/12/2016 Pendiente la UM No.1, 6, 7 y 9
21/12/2016 Con memorando No. 2016-500-016353-3 del 19/12/2016 Solicitaron ajustes al plan de mejoramiento, prórroga del PM. Acogieron la sugerencia de la firma MM&amp;D. Se dio respuesta a la solicitud con memorando No. 2016-102-016761-3 del 23/12/2016.</t>
    </r>
  </si>
  <si>
    <t xml:space="preserve">18/01/2017 Se realizó verificación física en el FTP de las unidades de medida. No hay avance. Pendiente UM1, UM6 y UM8 (JDT)
28/02/2017. Se realizó verificación física en el FTP de las unidades de medida. No hay avance. Pendiente UM 1,6,8 (SPC)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
27/04/2017.  Mediante correo la dependencia informa la incorporación de soportes en el FTP. Se realizó verificación física en el FTP de las unidades de medida. Se cargan los soportes para la UM 6. Se actualiza el avance al 75%. Pendiente UM 1 y 8 (SPC)
01/06/2017 BLRC se concluye de la reunión: Se cumple con el término del plan de mejoramiento.
29/06/2017 BLRC con correo electrónico del 29/06/2017 el GIT predial informó la incorporación de las UM Nos. 1 Informe Jurídico Predial y No. 8 Informe de Cierre., se verificó la incorporación en el FTP. Se cumple el plan de mejoramiento en un 100%.
</t>
  </si>
  <si>
    <t xml:space="preserve">INF 5  MM&amp;D Rad. No. 2016-409-089295-2 Pag. 50
CONCEPTO JURÍDICO
Rad.
2017-409-012640-2
</t>
  </si>
  <si>
    <t xml:space="preserve">Hallazgo 10. Disponibilidad  modelo financiero de la concesión. Administrativo.
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
Por otro lado frente a la consecución del modelo financiero de la concesión y de sus autorizaciones temporales, no se evidencian acciones efectivas frente a la consecución y entrega del mismo a la CGR, 
</t>
  </si>
  <si>
    <t>La CGR describe la causa así: ''Generando con esto la imposibilidad del respectivo control fiscal. Por tanto, la Contraloría adelantará las acciones de Control Fiscal pertinentes ''</t>
  </si>
  <si>
    <t>La CGR describe el efecto así: ''Por la falta de oportunidad en el suministro del Modelo Financiero de la Concesión se procederá a solicitar el  inicio del proceso  administrativo sancionatorio.''</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</si>
  <si>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</si>
  <si>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</si>
  <si>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UM5 "Informe de cierre" y ampliación del plazo a 31/01/2017. Oficializado mediante memorando 2016-300-013748-3 del 2/11/2016.</t>
  </si>
  <si>
    <t>12/01/2017 En reunión de seguimiento se verifica el avance de las UM, quedando pendiente el informe de cierre que se encuentra en revisión por la gerencia. El compromiso se suscribe para completitud a más tardar 20 de enero. (JDT)
18/01/2017 Se realizó verificación física en el FTP de las unidades de medida. No hay avance. Pendiente UM5 (JDT)
26/01/2017 BLRC con memorando No. 2017-308-001446-3 enviaron la UM No. 5 denominada informe de cierre, cumpliendo así con el 100% del plan de mejoramiento. Se verifico y se encuentra en el FTP.</t>
  </si>
  <si>
    <t>1. 
SANCIONATORIO
---------------------------------
2.
 INDAGACIÓN PRELIMINAR</t>
  </si>
  <si>
    <t>1.
SI
---------------------------------
2. 
NO</t>
  </si>
  <si>
    <t>1. 
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
-------------------------------------------------------------------------------------------------------------------------------
2.
RAD. ANI 20174091101562 CON COMUNICACIÓN AUTO 0918 DEL 06/10/2017 DE ARCHIVO DE LA INDAGACIÓN PRELIMINAR NRO. 2016-01812 -AGENCIA NACIONAL DE INFRAESTRUCTURA-ANI</t>
  </si>
  <si>
    <t>1.
 Resolución ORD-85111-000027-2016  del 10/03/2016 mediante la que se dispone por parte del órgano de control declarar terminado el proceso sancionatorio y ordena el archivo del mismo.
-------------------------------------------</t>
  </si>
  <si>
    <t>1.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
--------------------------------------------------------------------------------------------------------------------------------------</t>
  </si>
  <si>
    <t>1. Directo</t>
  </si>
  <si>
    <t>Cumplimiento Plan de Acción 2013. Administrativo.
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t>
  </si>
  <si>
    <t>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t>
  </si>
  <si>
    <t>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t>
  </si>
  <si>
    <t>Detectar y reducir de manera oportuna brechas de desempeño entre la planeación y la ejecución.</t>
  </si>
  <si>
    <t>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</si>
  <si>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Informe mesas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</si>
  <si>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el 29 de agosto subirán al FTP el soporte de la UM No.4
03/11/2016 El vencimiento del PMI es el 30/05/2017. Van a solicitar una UM adicional que es el informe de cierre a cargo de la VPRE.
04/11/2016 Mediante correo, la VPRE solicita incorporar la UM9 "Informe de cirre"</t>
  </si>
  <si>
    <t>18/01/2017 Se realizó verificación física en el FTP de las unidades de medida. No hay avance. Pendiente UM1, UM3, UM4, UM5, UM6 y UM9 (JDT)
28/02/2017. Se realizó verificación física en el FTP de las unidades de medida. No hay avance. Pendiente UM 1,3,4,5,6,9 (SPC)
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
27/04/2017. Se efectuó la verificación física en el FTP de las unidades de medida. No hay avances. Pendiente UM 2,3 y 9 (SPC)
26/05/2017 BLRC a la fecha el avance es del 89% y queda pendiente la UM No. 9
31/05/2017 BLRC a la fecha el avance de cumplimiento es del 100%.</t>
  </si>
  <si>
    <t>Hallazgo 15. Control procesal. Administrativo.
En la defensa judicial de la entidad, durante la vigencia 2013, se evidenciaron fallas de control procesal tales como:
a) La entidad no cuenta con una efectiva base de datos que consolide y reporte en tiempo real su información judicial, solo cuenta con un aplicativo en Excel  
b) Dentro de la evaluación al control interno, se pudo determinar la existencia de dificultades en la consolidación de la información final de la entidad al sistema Único de Información de Gestión Jurídica del Estado – LITIGOB
c) El formato (base de datos) implementado por la entidad no cuenta con los insumos de control periódico, evaluación electrónica, trazabilidad, alertas y control de términos procesales.
d) Se  identificó que la entidad cuenta con un archivo documental de expedientes, que contiene sus principales piezas procesales, archivo que no se encuentra debidamente alimentado
e) Se determinó que los programas de capacitación para las áreas de apoyo jurídico son insuficientes y que no se cuentan con criterios unificados para atender sus pleitos jurídicos.
f) Falta de disponibilidad oportuna de recursos en caja menor para satisfacer los gastos requeridos para la efectiva defensa en procesos judiciales fuera de la sede de la entidad
g) Fallas en la defensa judicial por parte de algunos apoderados del ANI</t>
  </si>
  <si>
    <t>La CGR describe la causa así: ''Las inconsistencias antes relacionadas afectan desfavorablemente el seguimiento puntual sobre los procesos que en un momento determinado cursan contra la entidad''</t>
  </si>
  <si>
    <t>La CGR describe el efecto así: ''pudiéndose generar eventuales traumatismos en su proceso de defensa, afectando con ello, la efectividad en la toma de decisiones''</t>
  </si>
  <si>
    <t>1. Actualizar el sistema de información litigiosa del Estado Litigob, que permita la migración al nuevo sistema E-kogi  adoptado por la Agencia Nacional de Defensa Jurídica del Estado, el que ha sido diseñado con nuevas herramientas de control y seguimiento.
2. Diseñar e implementar una hoja de control de las principales piezas procesales que deben obrar en cada una de las carpetas de los procesos.
3. Disponer de una caja menor para las necesidades particulares de la defensa judicial de la Entidad
4. Mantener el sistema de vigilancia de los procesos judiciales que permita identificar las fallas en la gestión de los apoderados de la Entidad a fin de aplicar las medidas correctivas</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</si>
  <si>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t>
  </si>
  <si>
    <t>1. Reporte de actualización del Sistema Único de Gestión e Información Litigiosa del Estado – EKogui que contenga todas las variables que estan previstas en el hallazgo como debilidades.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</si>
  <si>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e-koguí
2. Jornada de Capacitación
3. Actualización, elaboración e implementación de procedimientos 
4. Informe de cierre</t>
  </si>
  <si>
    <t>18/01/2017 Se realizó verificación física en el FTP de las unidades de medida. No hay avance. Pendiente UM1, UM2, UM3 y UM4 (JDT)
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
28/02/2017. Se realizó verificación física en el FTP de las unidades de medida. No hay avance. Pendiente UM 1,2,3,4 (SPC)
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
28/04/2017. Se realizó verificación física en el FTP de las unidades de medida. No hay avance. Pendiente UM 1,2,3,4 (SPC)</t>
  </si>
  <si>
    <t xml:space="preserve">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Pendiente de cumplir la UM No. 3 y 4. Avance del 50%.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
</t>
  </si>
  <si>
    <t>Modelo de gestión Judicial. Administrativo.
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
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t>
  </si>
  <si>
    <t>La CGR describe la causa así: ''El modelo existente no brinda los insumos necesarios para generar tales indicadores, el cual puede afectar la gestión de seguimiento a los logros de los objetivos  propuestos por la entidad''</t>
  </si>
  <si>
    <t>La CGR describe el efecto así: ''situación que demuestra que los controles con que cuenta la entidad a la fecha son informales.''</t>
  </si>
  <si>
    <t>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t>
  </si>
  <si>
    <t xml:space="preserve">
1. Elaboración e implementación de procedimientos de los procesos judiciales, conciliaciones prejuciales y acciones de tutela
2. Formulación de indicadores de gestión 
3. Reporte de actualización del Sistema Único de Gestión e Información Litigiosa del Estado – EKogui 
4. Actualización de los mapas de riesgo del proceso gestión jurídica en lo que a defensa judicial se refiere. 
5. Informe de cierre</t>
  </si>
  <si>
    <r>
      <t xml:space="preserve">1. Adopción de procedimiento
2. Formulación indicadores
3. Reporte de actualización del Sistema de Información e-koguí
4. Actualización de los mapas de riesgo del proceso </t>
    </r>
    <r>
      <rPr>
        <i/>
        <sz val="11"/>
        <rFont val="Calibri"/>
        <family val="2"/>
        <scheme val="minor"/>
      </rPr>
      <t>gestión jurídica</t>
    </r>
    <r>
      <rPr>
        <sz val="11"/>
        <rFont val="Calibri"/>
        <family val="2"/>
        <scheme val="minor"/>
      </rPr>
      <t xml:space="preserve"> en lo que a defensa judicial se refiere. 
5. Informe de cierre</t>
    </r>
  </si>
  <si>
    <t xml:space="preserve">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t>
  </si>
  <si>
    <t xml:space="preserve">18/01/2017 Se realizó verificación física en el FTP de las unidades de medida. No hay avance. Pendiente UM1, UM2, UM3, UM4 y UM5 (JDT)
28/02/2017. Se realizó verificación física en el FTP de las unidades de medida. No hay avance. Pendiente UM 1,2,3,4,5 (SPC)
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
28/04/2017. Se realizó verificación física en el FTP de las unidades de medida. No hay avance. Pendiente UM 1,2,3,4,5 (SPC)
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
</t>
  </si>
  <si>
    <t xml:space="preserve">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del 60%, pendientes 1 y 5. Se dio respuesta con memorando No. 2017-102-013238-3 del 25/09/2017.
29/09/2017 BLRC se verificó en el FTP la incorporación de la UM No. 1, queda pendiente el informe de cierre. Avance del 80%.
29/09/2017 BLRC se verificó en el FTP la incorporación del informe de cierre cumpliendo en un 100% con el plan de mejoramiento propuesto.
</t>
  </si>
  <si>
    <r>
      <t xml:space="preserve">Vicepresidencia de Gestión Contractual - Vicepresidencia Ejecutiva - </t>
    </r>
    <r>
      <rPr>
        <sz val="11"/>
        <rFont val="Calibri"/>
        <family val="2"/>
        <scheme val="minor"/>
      </rPr>
      <t>Vicepresidencia Jurídica</t>
    </r>
  </si>
  <si>
    <t>Hallazgo 19. Pólizas suscritas con la Aseguradora Cóndor S.A. en liquidación. Administrativo.
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
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
No obstante lo anterior,  a 31 de diciembre de 2013,  no se evidenció un plan de contingencia que le permita mitigar el riesgo  generado por el vencimiento de las garantías de cumplimientos constituidas por los contratistas con la aseguradora CONDOR S.A., hoy en liquidación.</t>
  </si>
  <si>
    <t>La CGR describe la causa así: ''lo que genera incertidumbre respecto de las garantías requeridas para la ejecución de los contratos, en la medida en que se presenten incumplimientos por parte de los contratistas''</t>
  </si>
  <si>
    <t xml:space="preserve">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
</t>
  </si>
  <si>
    <t xml:space="preserve">Tener un control efectivo de la constitución de las pólizas, su vigencia y su vencimiento, con el fin de evitar que los contratos de concesión lleguen a quedar desprotegidos. Mitigar  el riesgo generado por vencimiento de las garantías constituidas  por los contratistas. </t>
  </si>
  <si>
    <t>1. Actualizar si es necesario, el procedimiento de control en el que se establece la constitución, la vigencia y el vencimiento de las pólizas.   
2. Iniciar los procesos sancionatorios  a los concesionarios con pólizas vencidas.                                   3. Actualizar el sistema de seguimiento e información de las pólizas  
4. Informe de cierre debe señalar, respecto de las garantías que señala el hallazgo, su acoplamiento y en caso de no estar al día definir el procedimiento para declarar un eventual incumplimiento y/o su actualización pertinente.</t>
  </si>
  <si>
    <t>1. Adopción de procedimiento
2. Realizar  verificacion  de las garantías constituìdas en los contratos vigentes 
3. Sistema de información y seguimiento de garantías
4. Manual de Interventoría y Supervisión
5. Manual de Contratación
6. Contrato Estándar 4G
7. Informe de cierre</t>
  </si>
  <si>
    <t>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t>
  </si>
  <si>
    <t>18/01/2017 Se realizó verificación física en el FTP de las unidades de medida. Se actualiza el avance. Pendiente UM1, UM2 y UM7 (JDT)
28/02/2017. Se realizó verificación física en el FTP de las unidades de medida. No hay avance. Pendiente UM 1,2,7 (SPC)
04/04/2017 BLRC se concluye de la reunión: Se hizo reunión solamente con la representante de la VEjecutiva. Se informa que cumplen con la parte pertinente de ésta Vice. Están pendientes las UM No. 1, 2 y 7. Se hará posteriormente seguimiento con VGC
28/04/2017. Se realizó verificación física en el FTP de las unidades de medida. No hay avance. Pendiente UM 1,2,7 (SPC)
09/05/2017 BLRC se concluye de la reunión: El ingeniero Carlos Alexander verificará el tema con el proyecto Férrea del Pacífico y nos informarán al respecto.
30/06/2017 BLRC se verificó el FTP y están incorporadas las UM Nos. 1, 2 y 7, se cumple en un 100% el plan de mejoramiento.
18/07/2017 BLRC con memorando No. 2017-300-009467-3 del 06/07/2017 remitieron el original del informe de cierre el cual quedó incorporado en el FTP.</t>
  </si>
  <si>
    <t xml:space="preserve">Hallazgo 23.  Inventario de los bienes dados en concesión en el modo portuario. Administrativo.
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
</t>
  </si>
  <si>
    <t>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t>
  </si>
  <si>
    <t>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</si>
  <si>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</si>
  <si>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las 4 concesiones pendientes
10. Informe de cierre</t>
  </si>
  <si>
    <t>12/09/2016 Sergio confirmo la existencia de todas las UM incluidos los registros contables.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con soporte de registro de 4 concesiones pendientes", UM10 "Informe de cierre" y ampliación del plazo a 31/03/2017. Oficializado mediante memorando 2016-300-013748-3 del 2/11/2016.</t>
  </si>
  <si>
    <t>18/01/2017 Se realizó verificación física en el FTP de las unidades de medida. No hay avance. Pendiente UM9 y UM10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9,10 (SPC)
30/03/2017 mediante memorando 2017-308-005074-3 la dependencia remite el soporte de la UM 9 informe con soporte de registro de 4 concesiones pendientes. Se actualiza el avance al 90% (JDT)
30/03/2017 mediante memorando 2017-308-005177-3 la dependencia remite el soporte de la UM 10 informe de cierre. Se verifica el soporte en el FTP. Se certifica el cumplimiento al 100% del plan (JDT)</t>
  </si>
  <si>
    <t>Deficiencias reporte operaciones reciprocas</t>
  </si>
  <si>
    <t>Meta Kilómetros de Doble calzada en operación
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t>
  </si>
  <si>
    <t>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
Con lo anterior se transgreden los Art. 3 y 26 de la ley 152 de 1994.''</t>
  </si>
  <si>
    <t>La CGR describe el efecto así: ''Con lo anterior la meta a 31 de diciembre de 2013 solo se ha cumplido el 45.95% de la meta del cuatrienio, lo anterior sin considerar que la base fue cambiada''</t>
  </si>
  <si>
    <t>Gerencia de Planeación
Implementar un procedimiento para la formulación del Plan Estratégico de la Agencia y ajustar el correspondiente al Plan  de Acción Anual.</t>
  </si>
  <si>
    <t>Gerencia de Planeación
Mejorar el proceso de programación de metas, con el fin de que estas estén alineadas al PND y sean efectivamente alcanzables
Gerencia Carretero
Mejorar el proceso de supervisión a los proyectos del modo carretero</t>
  </si>
  <si>
    <t>1- Seguimiento oportuno y periodico al Plan Estrategico
2- Seguimiento oportuno y periodico al Plan de Acción.
3- Fomento de las Buenas Practicas al Plan de Acción.
4- Revisión y Ajuste a los  procedimientos del Plan de Acción.</t>
  </si>
  <si>
    <t xml:space="preserve">
1- Plan estrategico aprobado (1)
2- Plan de Acción aprobado (1)
3- Informe ANI CÓMO VAMOS (12)
4- Informe Seguimiento Trimestral Plan de Acción (4)
5- Informe trimestral Plan Estratégico (4)
6- Informe Mesa de trabajo para evaluar el  seguimiento del Plan de Acción (1)
7- Taller PHVA (1)
8- Taller Elaboración planes de acción e indicadores. (1)
9- Revisión y ajuste de los Instructivo SEPG-I-006 Metodología Plan de Acción y del Plan Estrategico (SEPG-I-008)(2)
10- Revisión y ajuste Procedimiento GCSP-P-026 Definición de Metas Anuales por Concesión (1)
11- Informe de cierre</t>
  </si>
  <si>
    <t>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03/11/2016 El vencimiento del PMI es el 30/05/2017. Van a solicitar una UM adicional que es el informe de cierre a cargo de la VPRE.
04/11/2016 Mediante correo, la VPRE solicita incorporar la UM11 "Informe de cirre"
24/11/2016 Se realizó verificación física en el FTP de las unidades de medida. Se actualiza el avance. Pendiente UM 7, UM 8 y UM 11</t>
  </si>
  <si>
    <t>18/01/2017 Se realizó verificación física en el FTP de las unidades de medida. No hay avance. Pendiente UM7, UM8 y UM11 (JDT)
28/02/2017. Se realizó verificación física en el FTP de las unidades de medida. No hay avance. Pendiente UM 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</si>
  <si>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en Doble Calzada
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
La línea base según la entidad es de 1.050 km, y en el aplicativo SINERGIA registra 743.26 Km.
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t>
  </si>
  <si>
    <t>La CGR describe la causa así: ''Según los registrado en el aplicativo SINERGIA el avance de esta meta con corte a 31 d diciembre de 2013 es de 53.7%, concluyéndose que lo más probable es que no se cumpla por el corto lapso que resta para dic de 2014.''</t>
  </si>
  <si>
    <t>La CGR describe el efecto así: ''No se logran los objetivos del PND 2010-2014''</t>
  </si>
  <si>
    <t xml:space="preserve">Gerencia de Planeación
Implementar un procedimiento para la formulación del Plan Estratégico de la Agencia y ajustar el correspondiente al Plan  de Acción Anual.
</t>
  </si>
  <si>
    <r>
      <t xml:space="preserve">Vicepresidencia de Gestión Contractual - </t>
    </r>
    <r>
      <rPr>
        <b/>
        <sz val="11"/>
        <rFont val="Calibri"/>
        <family val="2"/>
        <scheme val="minor"/>
      </rPr>
      <t>Vicepresidencia de Planeación, Riesgos y Entorno</t>
    </r>
  </si>
  <si>
    <t>18/07/2016. Revisando en el AFT no hay documentación que soporte  el cumplimiento de la UN No. 3 "Actas de comité consolidadas por proyecto"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la próxima semana inician el cargue en el FTP de UM propuestas.
03/11/2016 El vencimiento del PMI es el 30/05/2017. Van a solicitar una UM adicional que es el informe de cierre a cargo de la VPRE.
04/11/2016 Mediante correo, la VPRE solicita incorporar la UM11 "Informe de cirre"</t>
  </si>
  <si>
    <t>18/01/2017 Se realizó verificación física en el FTP de las unidades de medida. No hay avance. Pendiente UM1, UM2, UM4, UM5, UM6 UM7, UM8 y UM11 (JDT)
28/02/2017. Se realizó verificación física en el FTP de las unidades de medida. No hay avance. Pendiente UM 1,2,4,5,6,7,8,11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</si>
  <si>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Gestión
Actualmente la red férrea en el país es muy pobre, solo un 26.71% (828 Km), del total de la red a nivel nacional (3.100 km), se encuentra en operación.
A cargo de la ANI, se encuentra 1.615 km, 52% del total de la red férrea a nivel nacional, siendo un 51.27 (828) kilómetros en operación</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</si>
  <si>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Ampliar la capacidad utilizable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</si>
  <si>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
</t>
    </r>
    <r>
      <rPr>
        <u/>
        <sz val="11"/>
        <rFont val="Calibri"/>
        <family val="2"/>
        <scheme val="minor"/>
      </rPr>
      <t>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</si>
  <si>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Formulación Plan Estratégico y Plan de Acción Anual
2. Seguimiento Plan de Acción
3. Metas Plan Nacional de Desarrollo
4. Oficio entidad pertinente sobre políticas en el 48 restante
Vicepresidencia de Estructuración
5. Contrato
6. Informe de situación línea férrea</t>
  </si>
  <si>
    <t>Gerencia de Planeación
1. Procedimiento Formulación Plan Estratégico y Plan de Acción Anual
2. Seguimiento Plan de Acción
3. Metas Plan Nacional de Desarrollo
4. Oficio entidad pertinente sobre políticas en el 48 restante
5. Presentación jornada Planeación  estrategica. (necesidades ferreas)
Vicepresidencia de Estructuración
6. Contrato
7. Informe de situación línea férrea
8. Estructuraciones año 2017 (Ingreso operdar)
VGC
9. Contratación puntos criticos.
10. Informe de cierre</t>
  </si>
  <si>
    <r>
      <t xml:space="preserve">Vicepresidencia de Gestión Contractual - </t>
    </r>
    <r>
      <rPr>
        <b/>
        <sz val="11"/>
        <rFont val="Calibri"/>
        <family val="2"/>
        <scheme val="minor"/>
      </rPr>
      <t xml:space="preserve">Vicepresidencia de Planeación, Riesgos y Entorno </t>
    </r>
    <r>
      <rPr>
        <sz val="11"/>
        <rFont val="Calibri"/>
        <family val="2"/>
        <scheme val="minor"/>
      </rPr>
      <t>- Vicepresidencia de Estructuración</t>
    </r>
  </si>
  <si>
    <t>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propuestas.
03/11/2016 El vencimiento del PMI es el 30/05/2017. Van a solicitar una UM adicional que es el informe de cierre a cargo de la VPRE. Pendientes las siguientes UM.VPRE, UM2 y 5. VEstructuración pendiente la No. 8. y VGC la UM No.9.
04/11/2016 Mediante correo, la VPRE solicita incorporar la UM10 "Informe de cirre"</t>
  </si>
  <si>
    <t>18/01/2017 Se realizó verificación física en el FTP de las unidades de medida. No hay avance. Pendiente UM2, UM5, UM8, UM9 y UM10 (JDT)
28/02/2017. Se realizó verificación física en el FTP de las unidades de medida. No hay avance. Pendiente UM 2,5,8,9,10 (SPC)
05/04/2017 BLRC se concluye: Cumplen la fecha indicada en el Plan de Mejoramiento. Están pendientes las UM NOs.2, 7, 8 y 10
27/04/2017. Se realizó verificación física en el FTP de las unidades de medida. No hay avance. Pendiente UM 2,7,8, y 10 (SPC)
26/05/2017 BLRC a la fecha el avance es del 70% y queda pendiente la UM No. 7, 8 y 10.
30/05/2017 BLRC a la fecha el avance es del 90% y queda pendiente UM No. 10
31/05/2017 BLRC a la fecha el avance de cumplimiento es del 100%.</t>
  </si>
  <si>
    <t>Planeación
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
Con lo anterior se transgreden los artículos 3 y 26 de la ley 152 de 1994, y el articulo 14 del decreto 111 de 1996, por tal motivo el presente hallazgo tiene incidencia disciplinaria</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</si>
  <si>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</si>
  <si>
    <r>
      <rPr>
        <u/>
        <sz val="11"/>
        <rFont val="Calibri"/>
        <family val="2"/>
        <scheme val="minor"/>
      </rPr>
      <t xml:space="preserve">Gerencia de Planeación
</t>
    </r>
    <r>
      <rPr>
        <sz val="11"/>
        <rFont val="Calibri"/>
        <family val="2"/>
        <scheme val="minor"/>
      </rPr>
      <t xml:space="preserve">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t>
    </r>
  </si>
  <si>
    <t>Gerencia de Planeación
1. Procedimiento Formulación Plan Estratégico y Plan de Acción Anual
2. Seguimiento Plan de Acción
3. Metas Plan Nacional de Desarrollo
Vicepresidencia de Estructuración
5. Contrato
6. Informe de situación línea férrea</t>
  </si>
  <si>
    <t>Gerencia de Planeación
1. Procedimiento Formulación Plan Estratégico y Plan de Acción Anual
2. Seguimiento Plan de Acción
3. Metas Plan Nacional de Desarrollo
4. Decreto DNP, modificación metas SINERGIA
5. Contrato actual (VGC) vigencias futuras.
Vicepresidencia de Estructuración
6. Contrato
7. Informe de situación línea férrea
8. Estructuraciones año 2017 (Ingreso operdar)
9. Informe de cierre</t>
  </si>
  <si>
    <t>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03/11/2016. Se solicitará la UM informe de  cierre. Las UM pendientes son: VPRE UM No.2 ,  No.4 y 5. VE pendiente UM 3.
04/11/2016 Mediante correo, la VPRE solicita incorporar la UM9 "Informe de cirre"</t>
  </si>
  <si>
    <t>18/01/2017 Se realizó verificación física en el FTP de las unidades de medida. No hay avance. Pendiente UM2, UM4, UM5, UM8 y UM9 (JDT)
28/02/2017. Se realizó verificación física en el FTP de las unidades de medida. No hay avance. Pendiente UM 2,4,5,8,9 (SPC)
05/04/2017 BLRC se concluye: Cumplen la fecha indicada en el Plan de Mejoramiento. Están pendientes las UM NOs.2, 7, 8 y 9
27/04/2017 Se realizó verificación física en el FTP de las unidades de medida. No hay avance. Pendiente UM 2,7,8 y 9 (SPC)
26/05/2017 BLRC a la fecha el avance es del 78% y queda pendiente la UM No.8 y  9
30/05/2017 BLRC a la fecha el avance es del 89%. Queda Pendiente UM No. 9
31/05/2017 BLRC a la fecha el avance de cumplimiento es del 100%.</t>
  </si>
  <si>
    <t xml:space="preserve">Plan de Acción.
Algunas de las metas establecidas en los planes de acción de la entidad para las vigencias 2011, 2012, y 2013, se presentaron un grado de avance inferior al proyectado </t>
  </si>
  <si>
    <t>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t>
  </si>
  <si>
    <t>Gerencia de Planeación
Garantizar el Cumplimiento de las metas y la ejecución del presupuesto asignado a la Agencia</t>
  </si>
  <si>
    <t>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
11/08/2016  Se recibe  memorando 2016-601-009761-3 del 08/08/2016 formalizando la modificación del PMI. 
LMSC 26/08/2016
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
26/08/2016 La vicepresidencia irá informando a la OCI la incorporación de las UM al FTP.
03/11/2016 Se vence el 30/05/2017. Las UM pendientes son la 5,6 y 7.
04/11/2016 Mediante correo, la VPRE solicita incorporar la UM9 "Informe de cirre"
24/11/2016 Se realizó verificación física en el FTP de las unidades de medida. Se actualiza el avance. Pendiente UM 5, UM 6 y UM 9</t>
  </si>
  <si>
    <t>18/01/2017 Se realizó verificación física en el FTP de las unidades de medida. No hay avance. Pendiente UM5, UM6 y UM9 (JDT)
28/02/2017. Se realizó verificación física en el FTP de las unidades de medida. No hay avance. Pendiente UM 5,6,9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</si>
  <si>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t>CP_Sociedad Portuaria Ocensa SA</t>
  </si>
  <si>
    <t>Vicepresidencia Administrativa y Financiera - Vicepresidencia Jurídica</t>
  </si>
  <si>
    <r>
      <rPr>
        <b/>
        <sz val="11"/>
        <rFont val="Calibri"/>
        <family val="2"/>
        <scheme val="minor"/>
      </rPr>
      <t>Hallazgo 1. Cumplimiento del Plan de Acción de 2014. (A)</t>
    </r>
    <r>
      <rPr>
        <sz val="11"/>
        <rFont val="Calibri"/>
        <family val="2"/>
        <scheme val="minor"/>
      </rPr>
      <t xml:space="preserve">
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t>
    </r>
  </si>
  <si>
    <t>La CGR describe la causa así: ''Incumplimiento general de metas propuestas en el Plan de Acción 2014''</t>
  </si>
  <si>
    <t xml:space="preserve">
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</si>
  <si>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Mesa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</si>
  <si>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LMSC 26/08/2016
A agosto de 2016 las carpetas de las UM en el FTP continuan vacías, ni siquiera las UM preventivas han sido completadas, se sugiere evidenciar gestión y avance. Así mismo adicionar la UM de informe de cierre de PM asociado al hallazgo.
26/08/2016 La vicepresidencia irá informando a la OCI la incorporación de las UM al FTP.
03/11/2016 Se cumple el 30/05/2017. Se encuentran las siguientes UM en el FTP Nos. 1, 2, 3, 4 . Pendiente la UM 5, 6, 7 y 8. Solicitarán el informe de cierre.
04/11/2016 Mediante correo, la VPRE solicita incorporar la UM9 "Informe de cirre"
24/11/2016 Se realizó verificación física en el FTP de las unidades de medida. Se actualiza el avance. Pendiente UM 5, UM 6, UM 7, UM 8 y UM 9</t>
  </si>
  <si>
    <t>18/01/2017 Se realizó verificación física en el FTP de las unidades de medida. Se actualiza el avance. Pendiente UM5, UM6, UM7 y UM9 (JDT)
28/02/2017. Se realizó verificación física en el FTP de las unidades de medida. No hay avance. Pendiente UM 5,6,7,9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</si>
  <si>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r>
      <t xml:space="preserve">Hallazgo 2. Recursos de proyectos viales Ruta del Sol 1, 2, 3 y transversal de las Américas en patrimonio autónomos. (A y D)
</t>
    </r>
    <r>
      <rPr>
        <sz val="11"/>
        <rFont val="Calibri"/>
        <family val="2"/>
        <scheme val="minor"/>
      </rPr>
      <t>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t>
    </r>
  </si>
  <si>
    <t>La CGR describe la causa así: ''No se han empleado los recursos asignados para los fines destinados, generando riesgo en el cumplimiento del objetivo trazado como es la mejora de la infraestructura vial''</t>
  </si>
  <si>
    <t>Ruta del Sol Sector 2
Establecer mecanismos orientados a mejorar el consumo de los recursos aportados por el Estado.
La entidad a traves de modificaciones contractuales ha mejorado y agilizado el sistema de acceso a los recursos por parte de la Concesinaria Ruta del Sol SA.S, haciendolo más eficiente, como se puede evidenciar con la suscripción del otrosi No. 7 y  Otrosi No. 9. 
RUTA I
Demostrar que esta modalidad de pago evita desplazamientos de inversión, y pagos de intereses, que son empleados para los fines destinados y que son ejecutados en relación con elavance de obra del proyecto
RUTA III
Demostrar que esta modalidad de pago evita desplazamientos de inversión, que son empleados para los fines destinados y que son ejecutados en relación con elavance de obra del proyecto</t>
  </si>
  <si>
    <t>Ruta del Sol 2:
Mejorar el empleo de los recursos asignados por el Estado a los proyectos
Agilizar el proceso de pago de  los recursos de Aportes ANI que se encuentran en el Patrimonio Autónomo.</t>
  </si>
  <si>
    <t>Ruta del Sol Sector 2
 - Informe que describa as condiciones del contrato desde  el punto de vista técnico,  jurídico y financiero.
- Documentos contractuales que reflejan los mecanismos para acceder a los recursos.
- Acuerdos conciliatorios que dieron origen al Otrosi No. 9
Transversal de las Américas
-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 Modificatorios al contrato de concesión con el fin de flexibilizar los pagos al concesionario
-  Asegurar que los recursos correspondientes a vigencias futuras se encuentran acordes a los avances planeados para los proyectos de 4G.
RUTA I
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
RUTA III
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t>
  </si>
  <si>
    <t>Correctivo
Ruta del Sol Sector 2
1. Informe de antecedentes de contenido técnico,  jurídico y financiero. 
2. Otrosi No 7 con estudios previos 
3. Otrosi No. 9 con estudios previos 
4. Acuerdos conciliatorios que dieron origen a Otrosi No. 9
Transversal de las Américas
1. Concepto Técnico - Jurídico - Financiero en el que se explique las condiciones del Contrato de Concesión N°008 de 2010.
2. Otrosíes al contrato de concesión
3. Certificación de fiducia que dé cuenta de los movimientos realizados para el pago de hitos".
Ruta del Sol Sector 1
1) Otrosí No. 5 y 8.           
2) Informe Integral ( se explica el alcance del Otrosi  5 y 8 a la luz del Hallazgo) 
3) Modelo Estructuración Ruta del Sol
4) Informe GZ, Informe final SCI
Ruta del Sol Sector 3
1) Informe de supervisión con antecedentes jurídicos, técnicos y financieros
2) Otrosi No. 4 y 7
Preventivo
1. Manual de Interventoría y Supervisión
2. Procedimiento de Supervisión
3. Contrato estándar 4G
Informe de cierre
1. Informe de cierre por cada proyecto</t>
  </si>
  <si>
    <t>CR_Ruta del Sol - Sector 1,CR_Ruta del Sol - Sector 2,CR_Ruta del Sol - Sector 3,CR_Transversal de las Américas - Sector 1</t>
  </si>
  <si>
    <t>DISCIPLINARIA Y ADMINISTRATIVA</t>
  </si>
  <si>
    <t>A agosto de 2016 las carpetas de las UM en el FTP continuan vacías, ni siquiera las UM preventivas han sido completadas, se sugiere evidenciar gestión y avance. Así mismo adicionar la UM de informe de cierre de PM asociado al hallazgo.
26/09/2016 Con memorando No.2016-300-011515-3 del 23/09/2016 solicitaron cambio de fecha para el cumplimiento del PMI Referente al PMI del proyecto Ruta del Sol II, VGC.
20/10/2016 Mediante memorando No. 2016-102-012900-3 Se aceptó la ampliación de fecha de cumplimiento y se informó que no se darán más ampliaciones en termino.
31/10/2016 Enviaron mediante memorando No. 2016-305-013396-3 del 28/10/2016 el informe correspondiente a la UM No. 1. Informe de antecedentes de contenido técnico,  juridico y financiero. Se registra el avance en el PMI correspondiente y se verificará en el FTP.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Mediante memorando No. 2016-102-014279-3 la jefatura de la OCI informa que el documento "Informe de antecedentes de contenido técnico, jurídico y financiero"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
23/12/2016 Mediante radicado No. 2016-500-016778-3 la VEj solicita incorporar el informe de cierre, por lo cual se crea la um correspondiente y se carga el soporte.</t>
  </si>
  <si>
    <t>Ruta del Sol Sector 2 (fecha terminación 30 sept 2016 con memorando No. 2016-300-011515-3 del 23 sept de 2016 se prorroga para 30 de nov de 2016)
Transversal de las Américas (fecha de terminación 30 jul 2017)
RUTA I (fecha de terminación 31 dic 2016)
RUTA III (fecha de terminación 31 dic 2016)
18/01/2017 Se realizó verificación física en el FTP de las unidades de medida. Se actualiza el avance. Pendientes: RS1: UM3; RS2: UM2, UM3 y UM4; TA: UM1, UM2 y UM3 (JDT)
28/02/2017. Se realizó verificación física en el FTP de las unidades de medida. Se actualiza el avance. Pendiente RS1: UM 3; TA: UM 1,2,3 (SPC)
04/04/2017 BLRC se concluye de la reunión: De ruta del sol I: Solamente tiene pendiente la UM denominada "Modelo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
28/04/2017. Se realizó verificación física en el FTP de las unidades de medida. Se actualiza el avance. Pendiente RS1: UM 3; TA: UM 1,2,3 (SPC)
10/05/2017 Se realizó verificación física en el FTP de las unidades de medida. Se actualiza el avance. Pendiente RS1: UM3; TA: UM 1 y 3 (JDT)
15/06/2017 (JDTB) Mediante memorando No. 2017-300-008410-3 la dependencia solicita modificación de la denominación de la unidad de medida 3, cambiando de "concepto financiero que dé cuenta de los movimientos de fiducia para pago de hitos" a "Certificación de fiducia que dé cuenta de los movimientos realizados para el pago de hitos".</t>
  </si>
  <si>
    <t>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
17/07/2017 BLRC en relación con el seguimiento de los proyectos de Ruta del Sol I, II y II, solamente esta pendiente el informe de cierre del proyecto Ruta del Sol I (V Ejecutiva). Se cumple con la fecha del plan. 
21/07/2017 BLRC con memorando No. 2017-500-009928-3 del 17/07/2017 la Vicepresidencia Ejecutiva informó la incorporación en el FTP del informe de cierre del proyecto Ruta del Sol II, lo cual se verificó.
28/07/2017 BLRC  mediante memorando No. 2017-500-010500-3 del 28/07/2017 se recibe el informe de cierre de Ruta del Sol 1. Se verifica en el FTP y quedan pendientes, de la unidad de medida No. 17 el informe de cierre del proyecto y la UM No. 1 del proyecto " Transversal las Américas".
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t>
  </si>
  <si>
    <r>
      <t xml:space="preserve">Hallazgo 3. Oportunidad Modernización y Expansión del Aeropuerto El Dorado, Contrato de Concesión 6000169 OK. (A).
</t>
    </r>
    <r>
      <rPr>
        <sz val="11"/>
        <rFont val="Calibri"/>
        <family val="2"/>
        <scheme val="minor"/>
      </rPr>
      <t>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
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t>
    </r>
  </si>
  <si>
    <t>La CGR describe la causa así: ''Se ha generado, la extensión de la etapa de modernización y expansión del proyecto en 58 meses más de lo establecido en el contrato, que representa un 96% más del tiempo inicial.''</t>
  </si>
  <si>
    <t>Establecer un mecanismo que permita integrar los diferentes contratistas y proyectos que confluyen en el Aeropuerto</t>
  </si>
  <si>
    <t>Reducir las desviaciones frente a la programación establecida a través de un monitoreo y control especializado</t>
  </si>
  <si>
    <t>Contratar servicio de Program Manager
Elaborar cronograma maestro del proyecto
Desarrollar comités de gerencia con la participación de la ANI, Aerocivil y contratistas y elaborar los respectivos informes de seguimiento
Implementar los lineamientos del Manual de Interventoría y Supervisión</t>
  </si>
  <si>
    <t>1. Contrato de servicio de Program Manager
2. Cronograma maestro Aeropuerto Internacional El Dorado
3. Actas de reunión de seguimiento
4. Informe de Interventoría
5. Informe integral de Supervisión (PM)
6. Manual de Interventoría y Supervisión
7. Informe de Cierre</t>
  </si>
  <si>
    <t>CA_Aeropuerto el Dorado</t>
  </si>
  <si>
    <t>08/08/2016 Puede tener un componente financiero e intervenir la Aerocivil. A la fecha el avance el PIM es 0. En las modificaciones contractuales se consideró la modificación al modelo financiero?. Habla de 8 años de gestión de la concesión se han efectuado 12 otros si.
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6 y UM 7</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</si>
  <si>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Mediante memorando No. 2017-309-001337-3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</si>
  <si>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8</t>
  </si>
  <si>
    <r>
      <rPr>
        <b/>
        <sz val="11"/>
        <rFont val="Calibri"/>
        <family val="2"/>
        <scheme val="minor"/>
      </rPr>
      <t>Hallazgo 4. Separación Redes Eléctricas y de Telecomunicaciones. (A)</t>
    </r>
    <r>
      <rPr>
        <sz val="11"/>
        <rFont val="Calibri"/>
        <family val="2"/>
        <scheme val="minor"/>
      </rPr>
      <t xml:space="preserve">
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
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t>
    </r>
  </si>
  <si>
    <t>La CGR describe la causa así: ''Las obras y equipos correspondientes a la red REAN y a la red REAP no han sido entregadas a la Aerocivil para su operación''</t>
  </si>
  <si>
    <t>Completar la entrega de la red eléctrica aeronáutica. (La red eléctrica Aeroportuaria se entregará según lo pactado en el contrato, al final de la concesión)</t>
  </si>
  <si>
    <t>Cumplir las obligaciónes contractuales</t>
  </si>
  <si>
    <t>Realizar visitas de campo para la revisión del avance de la construcción y puesta a punto de las redes para el recibo por parte de la Aerocivil.
Certificación de la terminación y entrega de las redes REAN
Manual de Interventoría y Supervisión</t>
  </si>
  <si>
    <t>1. Actas de comité de la Interventoría Técnica con el acompañamiento de Aerocivil, ANI y OPAIN.
2. Informe de interventoría
3. Solicitud formal de inicio de procedimiento administrativo sancionatorio
4. Pronunciamiento sobre el esquema de responsabilidad frente a la operación de las redes eléctricas REAP, según lo establecido en el contrato de concesión
5. Comunicación de OPAIN informando nueva entrega del subproyecto que incluye las redes eléctricas
6. Manual de Interventoría y Supervisión
7. Informe de cierre</t>
  </si>
  <si>
    <t>Vicepresidencia de Gestión Contractual - Vicepresidencia Jurídica</t>
  </si>
  <si>
    <t>08/08/2016. El hallazgo tiene un componente técnico. No tiene avance en el PMI.
01/11/2016 Informan que no tienen avance. Pero los profesionales a cargo del tema están trabajando. Se recomienda incluir una UM denominada Informe de Cierre.
Mediante radicado No. 2016-309-014077-3 del 10 de nov 2016, la gerencia aeroportuaria solicita incluir la UM "Informe de cierre". Se dio respuesta mediante el memorando No. 2016-102-014536-3</t>
  </si>
  <si>
    <r>
      <t xml:space="preserve">18/01/2017 Se realizó verificación física en el FTP de las unidades de medida. Se actualiza el avance. Pendiente UM2, UM3, UM4 y UM6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 2,3,4,6 (SPC)
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
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
26/04/2017. Se realizó verificación física en el FTP de las unidades de medida. La UM 1 registra actas hasta noviembre 8 de 2016, razón por la cual no se considera como cumplida. Pendientes UM 1,3,5,6,8. No hay avance. SPC</t>
    </r>
  </si>
  <si>
    <t>INF 9 Rad. 2016-409-119125-2
pag. 10</t>
  </si>
  <si>
    <t>Hallazgo 5. Pago de Sanción por Terminación del Contrato de Arriendo entre el Concesionario con el contratista del Contrato OP-COM-AE-09. (A y D)
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t>
  </si>
  <si>
    <t>La CGR describe la causa así: ''Se utilizaron recursos de la subcuenta principal del Patrimonio Autónomo, para el pago de sanción por terminación anticipada del Contrato de Arriendo''</t>
  </si>
  <si>
    <t>Incorporar documento soporte para el manejo de las subcuentas de la fiducia, ante eventos como el pago de indemnizaciones ante la terminación anticipada de contratos. análisis jurídico de abogado externo.</t>
  </si>
  <si>
    <t>Asegurar el adecuado control y trazabilidad de los dineros que ingresan a las subcuentas de la fiducia.</t>
  </si>
  <si>
    <t xml:space="preserve">UNIDADES DE MEDIDA CORRECTIVA
1. Generar un documento que explique el manejo de las subcuentas que se dio ante el evento de pago de la indemnización que se dio por la terminación anticipada del contrato del contratista
2. Concepto abogado externo.
UNIDADES DE MEDIDA PREVENTIVA
3. Instrucción para los supervisores e interventoría  que indique que todos los elementos que afecten la contraprestación a recibir por el Estado, debe contar con justificaciones documentadas de las deducciones a la misma.
4. Oficio radicación  No. 2017-102-030-791-1 del 21/09/2017 dirigido a la CGR, el cual está relacionado con consideraciones frente al informe final de AR2016. Supeditados al resultado de los procesos fiscales, penales o disciplinarios
INFORME DE CIERRE
5. Informe de cierre
6. Alcance informe de Cierre donde se explica , considerando el texto del hallazgo el oficio enviado a la  CGR. </t>
  </si>
  <si>
    <t>UNIDADES DE MEDIDA CORRECTIVA
1. Informe integral con el manejo dado en las subcuentas de la fiducia para el pago de la indemnizaciones por terminación anticipada del contrato del contratista.
2. Concepto abogado externo.
UNIDADES DE MEDIDA PREVENTIVA
3. Instrucción a supervisores e interventoría para el adecuado soporte de las deducciones dadas a la contraprestación.
4. Oficio rad No. 2017-102-030-791-1 a la CGR
INFORME DE CIERRE
5. Informe de cierre
6. Alcance informe de cierre</t>
  </si>
  <si>
    <r>
      <t xml:space="preserve">22/07/16 memorando 2016-300-009110-3 VGC  solicitaron adicionar una UM, la No. 3 concepto abogado y modificaron la acción de mejoramiento. El termino continua igual.
08/08/16. Tiene un componente financiero y fue analizado por la firma de Abogados del Dr. Medellín.
01/09/2016. Tienen 3 UM y no hay avance.
LMSC 01/09/2016 Observaciones y recomendaciones Informe radicado No. 2016-409-054482-2 del 26 de junio de 2016 pág.. 12 y 13 de la firma de abogados del Dr. Medellín. Replantearon el PMI acorde con las recomendaciones de la firma de Abogados.
"Compartimos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
15/09/2016 Continúan pendiente las 3 UM. 
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Hay avance con la UM No.1, la cual será incorporada en el FTP. Están pendientes de definir que pasa con el concepto jurídico, y sobre la UM No.2 la entregarán en el transcurso de la semana, la cual incorporarán a más tardar a mediados del mes de noviembre.
La firma de abogados Medellín, Martínez y Durán se pronuncio al respecto, se les enviará  el informe de la firma de abogados por correo eléctrico.
Mediante radicado No. 2016-309-014077-3 del 10 de nov 2016, la gerencia aeroportuaria solicita incluir la UM "Informe de cierre". Se dio respuesta mediante el memorando No. 2016-102-014536-3
25/11/2016 Están incorporadas las UM Nos. 1,  pendiente la UM 2 , 3 y 4. Van a verificar los documentos y los incorporarán antes del 10 de diciembre. Solicitarán ampliación en el caso que no tengan el concepto del abogado.
24/11/2016 Se realizó verificación física en el FTP de las unidades de medida. Se actualiza el avance. Pendiente UM 2, UM 3 y UM 4
</t>
    </r>
    <r>
      <rPr>
        <b/>
        <sz val="11"/>
        <rFont val="Calibri"/>
        <family val="2"/>
        <scheme val="minor"/>
      </rPr>
      <t>Recomendaciones MM&amp;D:</t>
    </r>
    <r>
      <rPr>
        <sz val="11"/>
        <rFont val="Calibri"/>
        <family val="2"/>
        <scheme val="minor"/>
      </rPr>
      <t xml:space="preserve"> Reformular la descripción de la meta 1 y adicionar UM con concepto de abogado externo.
30/12/2016 Se revisa FTP y estan completas las unidades de medida. Se certifica cumplimiento del 100%.
30/12/2016 Mediante radicado No. 2016-309-017235-3 se anexa el informe de cierre, dando cumplimiento asi a la totalidad de unidades de medida. Se acredita cumplimiento del 100% del plan.</t>
    </r>
  </si>
  <si>
    <t>Recomendaciones MM&amp;D: Informe 9, manifiesta que ya se emitió concepto jurídico. Se verificó con radicado 2016-409-117442-2 del 12/12/2016 en el que se concluye:
1. La afectación a los bienes fideicomisos estuvo bien ejecutada; 
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
3. El objeto del contrato de fiducia autorizaba el pago de obligaciones financieras de cualquier tipo que contrajeran las Partes,
4. Se resalta el aporte de terceros a la subcuenta principal del fideicomiso por más de $127 mil millones para el pago de la indemnización de OTCA, que eliminaría el riesgo de la disminución material de la subcuenta.  (LMS)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t>
  </si>
  <si>
    <t>26/10/2017 BLRC se concluye de la reunión: Que se cumple con la fecha del plan.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</si>
  <si>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Estudio I
 INF 2 Rad. 2016-409-054482 pag. 11
INF 9 Rad. 2016-409-119125-2
pag. 4
CONCEPTO JURÍDICO
Rad. 2016-409-117442-2</t>
  </si>
  <si>
    <r>
      <t xml:space="preserve">Hallazgo 6. Servicios de Carros para Equipaje. (A)
</t>
    </r>
    <r>
      <rPr>
        <sz val="11"/>
        <rFont val="Calibri"/>
        <family val="2"/>
        <scheme val="minor"/>
      </rPr>
      <t>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t>
    </r>
  </si>
  <si>
    <t>La CGR describe la causa así: ''No se evidencia que el concesionario realice el seguimiento a los recursos que recauda el contratista cuando no son reintegrados a los usuarios. No están siendo objeto de registro y contabilización en el Fideicomiso.''</t>
  </si>
  <si>
    <t xml:space="preserve">Establecer la necesidad o no del seguimiento de los recursos derivados del depósito no reclamado por los pasajeros al no devolver el carro de equipajes. 
Requerir al concesionario con seguimiento a través de la interventoría del mejoramiento en la divulgación hacia los pasajeros para la devolución del carro y el respectivo reclamo del depósito. </t>
  </si>
  <si>
    <t>Especificar sobre el destino de los recursos obtenidos por la no devolución del depósito por el préstamo del carro equipajero a los pasajeros. 
Mejorar los canales de divulgación  sobre la devolución del carro de equipaje y el reclamo respectivo del depósito.</t>
  </si>
  <si>
    <t xml:space="preserve">Requerir al concesionario para que incremente los mecanismos para dar a conocer a los usuarios de los carros de equipajes el procedimiento que asegure la disponibilidad y el retorno eficiente de los carros de equipaje.
Requerir concepto a la interventoría sobre el destino de los recursos y requerir al concesionario el mejoramiento de los canales de divulgación sobre la devolución del carro de equipaje y el reclamo del depósito. </t>
  </si>
  <si>
    <t>UNIDADES DE MEDIDA CORRECTIVA
1. Verificación por parte de la interventoría Operativa a través de su informe Mensual, con respecto a las medidas de difusión a los usuarios sobre la devolución del depósito
2. Concepto jurídico que detalle el mecanismo asociado con el depósito por el uso de los carros de equipaje (apéndice F del contrato)
3. Concepto interventoría financiera sobre el destino de los recursos.
4. Informes de la interventoría operativa donde se evidencia la divulgación para la devolución de los carros de equipaje para el reclamo del depósito entregado.
UNIDAD DE MEDIDA PREVENTIVA
5. Manual de Interventoría y Supervisión
INFORME DE CIERRE
6. Informe de cierre
7. Alcance del informe de cierre.</t>
  </si>
  <si>
    <t>09/08/2016 Tiene un componente Financiero. No hay avance al PMI.
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
Mediante radicado No. 2016-309-014077-3 del 10 de nov 2016, la gerencia aeroportuaria solicita incluir la UM "Informe de cierre". Se dio respuesta mediante el memorando No. 2016-102-014536-3
25/11/2016 Esta pendiente el informe de cierre, que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</si>
  <si>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r>
      <t>26/10/2017 BLRC se concluye de la reunión: Cumplen con el plan de mejoramiento en la fecha indicada. Están pendientes las siguientes unidades de medida: 3, 4 y 7. Avance a la fecha del 57%.
08/11/2017 BLRC. Con memorando No. 2017-309-015107-3 indican que se cumple con el plan de mejoramiento propuesto en la fecha indicada.
22/11/2017 BLRC mediante memorando No. 2017-309-016088-3 del 21/11/2017 enviaron el alcance al informe de cierre y que corresponde a la UM No. 7, cumpliendo así con el 100% de las UM.</t>
    </r>
    <r>
      <rPr>
        <strike/>
        <sz val="11"/>
        <rFont val="Calibri"/>
        <family val="2"/>
        <scheme val="minor"/>
      </rPr>
      <t xml:space="preserve">
</t>
    </r>
  </si>
  <si>
    <t>INF 9 Rad. 2016-409-119125-2
pag. 12</t>
  </si>
  <si>
    <r>
      <t xml:space="preserve">Hallazgo 7. Encuestas de Satisfacción y Planes de Acción. (A)
</t>
    </r>
    <r>
      <rPr>
        <sz val="11"/>
        <rFont val="Calibri"/>
        <family val="2"/>
        <scheme val="minor"/>
      </rPr>
      <t>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t>
    </r>
  </si>
  <si>
    <t>La CGR describe la causa así: ''Incumplimiento de los indicadores de calidad de servicio.''</t>
  </si>
  <si>
    <t>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t>
  </si>
  <si>
    <t>Continua siendo el mismo objetivo planteado anteriormente.</t>
  </si>
  <si>
    <t xml:space="preserve">Verificar la implementación del plan de acción generado a partir de la encuesta de satisfacción 2014
Evaluar nuevamente la satisfacción de los usuarios 2016 y 2017
Continuar con las actuaciones sobre el concesionario en la gestión de actividades tendientes a que los resultados de las encuestas sean mayor al mínimo establecido </t>
  </si>
  <si>
    <t>UNIDADES DE MEDIDA CORRECTIVA
1. Informe de interventoría sobre implementación de plan de acción asociado a encuesta de satisfacción a usuarios 2014
2. Encuesta de satisfacción a usuarios 2016
3. Encuestas de satisfacción a usuarios año 2017
UNIDAD DE MEDIDA PREVENTIVA
4. Manual de Interventoría y Supervisión
INFORME DE CIERRE
5. Informe de cierre
6. Alcance del informe de cierre</t>
  </si>
  <si>
    <t>09/08/2016. Tiene un componente administrativo. No hay avances del PMI.
01/11/2016 Ya solicitaron el informe a la interventoría y corresponde a la UM No.1, con relación a la encuesta va a verificar si ya la hicieron o no. Se sugiere incluir la UM denominada informe de cierre.
Mediante radicado No. 2016-309-014077-3 del 10 de nov 2016, la gerencia aeroportuaria solicita incluir la UM "Informe de cierre". Se dio respuesta mediante el memorando No. 2016-102-014536-3
25/11/2016 Pendiente el informe de cierre,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</si>
  <si>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Cumplen con el plan de mejoramiento en la fecha indicada. Están pendientes las siguientes unidades de medida: 3 y 6. Avance 67%.
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
08/11/2017 BLRC. Con memorando No. 2017-309-015107-3 indican que se cumple con el plan de mejoramiento propuesto en la fecha indicada.
22/11/2017 BLRC se verifica en el FTP y se encuentra cumplido el plan en un 100%.</t>
  </si>
  <si>
    <t>INF 9 Rad. 2016-409-119125-2
pag. 13</t>
  </si>
  <si>
    <r>
      <t xml:space="preserve">Hallazgo 9. Confluencia de dos concesionarios, en las intervenciones de la pista norte. (A)
</t>
    </r>
    <r>
      <rPr>
        <sz val="11"/>
        <rFont val="Calibri"/>
        <family val="2"/>
        <scheme val="minor"/>
      </rPr>
      <t>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
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t>
    </r>
  </si>
  <si>
    <t>La CGR describe la causa así: ''Dificultad para le ejecución de las obras por el hecho de tener varios actores con responsabilidades en la pista norte.''</t>
  </si>
  <si>
    <t>1. Contrato de servicio de Program Manager
2. Cronograma maestro Aeropuerto Internacional El Dorado
3. Actas de reunión de seguimiento
4. Informe de Interventoría
5. Informe integral de Supervisión (PM)
6. Manual de Interventoría y Supervisión
7. Informe de cierre</t>
  </si>
  <si>
    <t>09/08/2016. Tiene un componente administrativo y la intervención de varios actores, entre otros la Aerocivil. No hay avances del PMI. Es importante que en el informe final de la supervisión se evidencie la solución al problema planteado en el PMI.
01/11/2016 Incorporarán el documento correspondiente de la UM No. 1 y de la UM preventiva y los avances de las otras unidades. Se sugiere solicitar como UM adicional el informe de Cierre. El profesional a cargo de esta labor es Jaime Niño.
Mediante radicado No. 2016-309-014077-3 del 10 de nov 2016, la gerencia aeroportuaria solicita incluir la UM "Informe de cierre". Se dio respuesta mediante el memorando No. 2016-102-014536-3</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</si>
  <si>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25/01/2017 Mediante memorando No. 2017-309-001338-3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</si>
  <si>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16</t>
  </si>
  <si>
    <r>
      <rPr>
        <b/>
        <sz val="11"/>
        <rFont val="Calibri"/>
        <family val="2"/>
        <scheme val="minor"/>
      </rPr>
      <t>Hallazgo 10. Cifras reportadas por el uso de puentes de abordaje. (A)</t>
    </r>
    <r>
      <rPr>
        <sz val="11"/>
        <rFont val="Calibri"/>
        <family val="2"/>
        <scheme val="minor"/>
      </rPr>
      <t xml:space="preserve">
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
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
procedimientos de auditoría relacionados con el análisis de información reportada por el concesionario.</t>
    </r>
  </si>
  <si>
    <t>La CGR describe la causa así: ''Inconsistencias en la información estadística de uso de posiciones de contacto y remotas, tanto de llegada como de salida.''</t>
  </si>
  <si>
    <t>Requerir a la interventoría realizar seguimiento del reporte entregado por el concesionario del uso de puentes de abordaje y posiciones remotas, de la época del objeto del hallazgo.</t>
  </si>
  <si>
    <t>Contar con un control y seguimiento de los reportes de uso de puentes de abordaje y posiciones remotas a través de la interventoría.</t>
  </si>
  <si>
    <t>Revisar las cifras suministradas por el Concesionario para que no se presenten errores involuntarios 
Incluir soporte donde se actualice la información de la época objeto del hallazgo 
Informe y/o comunicación de verificación por parte de la interventoría actualizando el reporte de la época objeto del hallazgo. 
Análisis del reporte de uso de posiciones con puente de abordaje y posiciones remotas entregado por OPAIN por parte de la interventoría.  
Alcance del informe de cierre</t>
  </si>
  <si>
    <t>UNIDADES DE MEDIDA CORRECTIVA
1. Informe actualizado del concesionario 
2. Informe de Verificación por parte de la interventoría Operativa sobre las cifras presentadas
3. Informe y/o comunicación de verificación por parte de la interventoría actualizando el reporte de la época objeto del hallazgo.
4. Análisis del reporte de uso de posiciones con puente de abordaje y posiciones remotas entregado por OPAIN por parte de la interventoría. 
UNIDAD DE MEDIDA PREVENTIVA
5. Manual de Interventoría y Supervisión
INFORME DE CIERRE
6. Informe de cierre
7. Alcance del informe de cierre</t>
  </si>
  <si>
    <t>09/08/2016. Tiene un componente administrativo por entrega de información del concesionario. No hay evidencias de avance de UM.
01/11/2016 Solicitaron la información a la Interventoría financiera y operativa, están pendiente de recibirla. El profesional que tiene a cargo esta labor el Jorge Jaramillo.
Mediante radicado No. 2016-309-014077-3 del 10 de nov 2016, la gerencia aeroportuaria solicita incluir la UM "Informe de cierre". Se dio respuesta mediante el memorando No. 2016-102-014536-3
25/11/2016 Pendiente la incorporación del informe de cierre, que lo harán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</si>
  <si>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Se cumple con la fecha del plan. Estan pendientes UM No.3, 4 y 7.
08/11/2017 BLRC. Con memorando No. 2017-309-015107-3 indican que se cumple con el plan de mejoramiento propuesto en la fecha indicada.
29/11/2017 BLRC mediante correo electrónico informaron la incorporación del 100% de las Unidades de medida, cumpliendo así con el plan de mejoramiento.
29/11/2017 BLRC mediante memorando No. 2017-309-016586-3 del 29/11/2017 comunicaron la incorporación del informe de cierre.</t>
  </si>
  <si>
    <t>INF 9 Rad. 2016-409-119125-2
pag. 17</t>
  </si>
  <si>
    <r>
      <t xml:space="preserve">Hallazgo 11. Estadística sobre conformidad en Plataforma. (A)
</t>
    </r>
    <r>
      <rPr>
        <sz val="11"/>
        <rFont val="Calibri"/>
        <family val="2"/>
        <scheme val="minor"/>
      </rPr>
      <t>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t>
    </r>
  </si>
  <si>
    <t>La CGR describe la causa así: ''Deficiencias en el control que se ejerce por parte del personal de inspección y control (inspectores) del concesionario, las exigencias de capacitación y la adopción de procedimientos del Sistema de Gestión Operacional del aeropuerto (SMS)''</t>
  </si>
  <si>
    <t>Definir e implementar acciones que permitan que en un área donde confluyen tanto la actuación humana como de equipos se minimicen los riesgos.</t>
  </si>
  <si>
    <t xml:space="preserve">Disminuir la estadística de irregularidades registradas en plataforma </t>
  </si>
  <si>
    <t>Confrontar las estadísticas presentadas por el concesionario respecto del área de plataforma inicial con el área de plataforma actual de manera que se evidencie el análisis de las anomalías y la toma de acciones correctivas y preventivas según aplique.</t>
  </si>
  <si>
    <t>1. Verificación por parte de la interventoría Operativa a través de su informe Mensual, sobre la planeación y ejecución de acciones para reducir esta estadística
2. Manual de Interventoría y Supervisión
3. Informe de cierre</t>
  </si>
  <si>
    <t>09/08/2016. Tiene un componente operativo. No hay nivel de avance en las UM y se recomienda una UM adicional o en un informe de interventoría se demuestre que las estadísticas han disminuido como consecuencia de las acciones de mejora implantadas.
01/11/2016 Se requirió la información y se sugiere informe de cierre donde se indique como ha evolucionado las infracciones en plataformas y como se conjura la causa del hallazgo.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3</t>
  </si>
  <si>
    <r>
      <t xml:space="preserve">18/01/2017 Se realizó verificación física en el FTP de las unidades de medida. No hay avance. Pendiente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3 (SPC)
29/03/2017 BLRC se concluye de la reunión: Ya incorporaron dos UM, queda pendiente el informe de cierre que esta en etapa de elaboración.  Se cumple con la fecha.
22/05/2017 BLRC con memorando No. 2017-309-007257-3 del 18/05/2017 la Gerente de proyectos aeroportuarios informó la incorporación de la UM No. 3 informe de cierre, cumpliendo así con el 100% del plan de mejoramiento.</t>
    </r>
  </si>
  <si>
    <t>INF 9 Rad. 2016-409-119125-2
pag. 18</t>
  </si>
  <si>
    <r>
      <t xml:space="preserve">Hallazgo 12. Indicadores de Operación y Encuestas de medición de Nivel de Servicio. (A).
</t>
    </r>
    <r>
      <rPr>
        <sz val="11"/>
        <rFont val="Calibri"/>
        <family val="2"/>
        <scheme val="minor"/>
      </rPr>
      <t>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t>
    </r>
  </si>
  <si>
    <t>La CGR describe la causa así: ''Se encuentran debilidades en el  seguimiento y control ejercido por la interventoría operativa y la supervisión que realiza la ANI, tendientes a definir parámetros de medición que permitan evaluar la operación de las nuevas obras
del aeropuerto de forma más objetiva''</t>
  </si>
  <si>
    <t xml:space="preserve">Determinar la obligatoriedad del desarrollo de evaluaciones tendientes a medir el nivel de servicio.
En el evento que no sea positiva la obligación, se gestionará ante el concesionario el desarrollo de evaluaciones tendientes a medir el nivel de servicio. </t>
  </si>
  <si>
    <t>Contar con una estimación del nivel de servicio prestado a los usuarios.</t>
  </si>
  <si>
    <t>UNIDAD DE MEDIDA CORRECTIVA
1. Pronunciamiento sobre medición de indicadores y aplicación de encuestas adicionales, en el marco del otrosí 7 
2. Estudiar las obligaciones contractuales del concesionario respecto del desarrollo de evaluaciones de nivel de servicio.
3. Gestionar con el concesionario el desarrollo de evaluaciones de nivel de servicio.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</si>
  <si>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UNIDADES DE MEDIDA CORRECTIVA
1. Pronunciamiento sobre medición de indicadores y aplicación de encuestas adicionales, en el marco del otrosí 7 
2. Concepto Jurídico 
3. Documentos de Gestión.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</si>
  <si>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09/08/2016. El hallazgo tiene un componente administrativo de obligaciones de la interventoría y puede surtirse en financiero. Se debe tener certeza que la UM "Pronunciamiento sobre medición de indicadores y aplicación de encuestas adicionales, en el marco del otrosí 7 " desvirtúa el hallazgo planteado  y  las UM preventivas deben indicar en un documento como se medirá la satisfacción de los usuarios y el impacto de las nuevas obras  . No han avance en el PMI.
01/11/2016 Se incorporarán las unidades de medida preventiva en el FTP. Ya solicitaron la información relacionada con la UM No. 1. Es indispensable incluir un informe de cierre donde indique, el aporte de cada unidad de medida del PMI para conjurar la causa del hallazgo.
Mediante radicado No. 2016-309-014077-3 del 10 de nov 2016, la gerencia aeroportuaria solicita incluir la UM "Informe de cierre". Se dio respuesta mediante el memorando No. 2016-102-014536-3
25/11/2016 Incorporarán todas las UM antes del 10/12/2016.
2/12/2016 se verifica en el ftp la incorporacion de los soportes, quedando pendiente la UM6 informe de cierre, se actualiza el avance
30/12/2016 Mediante radicado No. 2016-309-017235-3 se anexa el informe de cierre, dando cumplimiento asi a la totalidad de unidades de medida. Se acredita cumplimiento del 100% del plan.</t>
  </si>
  <si>
    <t>26/10/2016 BLRC se concluye de la reuníón: Se cumple con la fecha del plan. Estan pendientes UM No.2, 3 y 9. Avance del 67%.
08/11/2017 BLRC. Con memorando No. 2017-309-015107-3 indican que se cumple con el plan de mejoramiento propuesto en la fecha indicada.
21/11/2017 JDTB se verifica la incorporación de la unidad de medida 3. Se actualiza el avance al 78%. Pendientes UM 2 y 9
29/11/2017 mediante correo electrónico el área informó la incorporación de las unidades de medida Nos. 2 y 9, cumpliendo así con el plan de mejoramiento.
29/11/2017 BLRC mediante memorando No. 2017-309-016586-3 del 29/11/2017 comunicaron la incorporación del informe de cierre.</t>
  </si>
  <si>
    <t>INF 9 Rad. 2016-409-119125-2
pag. 19</t>
  </si>
  <si>
    <r>
      <rPr>
        <b/>
        <sz val="11"/>
        <rFont val="Calibri"/>
        <family val="2"/>
        <scheme val="minor"/>
      </rPr>
      <t>Hallazgo 13. Mantenimiento Vías de Acceso al Aeropuerto. (A y D)</t>
    </r>
    <r>
      <rPr>
        <sz val="11"/>
        <rFont val="Calibri"/>
        <family val="2"/>
        <scheme val="minor"/>
      </rPr>
      <t xml:space="preserve">
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
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t>
    </r>
  </si>
  <si>
    <t>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t>
  </si>
  <si>
    <t>Ejecutar las obras de mantenimiento correspondientes
Fortalecer los lineamientos para la interventoría y supervisión de los proyectos</t>
  </si>
  <si>
    <t>Lograr que las vías de acceso cumplan con las especificaciones establecidas</t>
  </si>
  <si>
    <t>Comprobar que el concesionario realice a cabalidad el desarrollo de sus obligaciónes contractuales de mantenimiento de acuerdo a lo establecido en el Apéndice G y el Plan de Mantenimiento del Aeropuerto y tomar acciones.</t>
  </si>
  <si>
    <t>1. Solicitud formal de inicio procedimiento administrativo sancionatorio
2. Comunicación de OPAIN informando nueva entrega del Subproyecto que incluye el mantenimiento de las vías de acceso.
3.Informe de la interventoría Operativa que certifique el cumplimiento de las especificaciones correspondientes establecidas en el Apéndice G
4. Manual de Interventoría y Supervisión
5. Informe de cierre</t>
  </si>
  <si>
    <t>09/08/2016. Tiene un componente técnico y puede configurarse uno financiero. No hay avances en las UM.
01/11/2016 El informe de interventoría fue solicitado, están pendientes de recibirlo. Incluirán la medida preventiva en el FTP y se sugiere el informe cierre. El profesional a cargo del tema es Jorge Jaramillo.
Mediante radicado No. 2016-309-014077-3 del 10 de nov 2016, la gerencia aeroportuaria solicita incluir la UM "Informe de cierre". Se dio respuesta mediante el memorando No. 2016-102-014536-3
25/11/2016 Incorporarán la totalidad  Unidades de Medida antes del 10/12/2016. Avance a la fecha de 0%.
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
15/12/2016 Presente un avance de la UM 1. Informe de la interventoría que certifique la ejecución de las obras y el cumplimiento de las especificaciones correspondientes.</t>
  </si>
  <si>
    <r>
      <t xml:space="preserve">18/01/2017 Se realizó verificación física en el FTP de las unidades de medida. No hay avance. Pendiente UM1 y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1,3 (SPC)
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7/4/2017 7/4/2017 Mediante correo la dependencia notifica la incorporación al  FTP de soportes. Se verifica en ele FTP y se actualiza el avance. Pendiente UM3 "Informe de cierre" (JDT)
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
26/04/2017. Se realizó verificación física en el FTP de las unidades de medida. Pendiente UM 1,2,3,4,6. No hay avance. SPC</t>
    </r>
  </si>
  <si>
    <t>INF 9 Rad. 2016-409-119125-2
pag. 6</t>
  </si>
  <si>
    <r>
      <rPr>
        <b/>
        <sz val="11"/>
        <rFont val="Calibri"/>
        <family val="2"/>
        <scheme val="minor"/>
      </rPr>
      <t>Hallazgo 14. Rendimientos financieros sobre el depósito en Garantía y otros conceptos, de que tratan los contratos de arrendamiento de espacios para la Explotación Comercial, que celebra el concesionario del aeropuerto El Dorado y Otros (A, D e IP)</t>
    </r>
    <r>
      <rPr>
        <sz val="11"/>
        <rFont val="Calibri"/>
        <family val="2"/>
        <scheme val="minor"/>
      </rPr>
      <t xml:space="preserve">
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t>
    </r>
  </si>
  <si>
    <t>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
''</t>
  </si>
  <si>
    <t>Evaluar la pertenencia de los rendimientos financieros bajo las condiciones establecidas en el Contrato de Concesión y establecer acciones para su recuperación en caso de que aplique.</t>
  </si>
  <si>
    <t>Asegurar la distribución de los rendimientos financieros de acuerdo con el marco normativo aplicable al contrato</t>
  </si>
  <si>
    <t xml:space="preserve">UNIDADES DE MEDIDA CORRECTIVA
1. Laudo arbitral 2012
2. Pronunciamiento integral sobre la pertenencia de los rendimientos financieros de cualquier recurso.
3. Concepto Abogado externo.
UNIDAD DE MEDIDA PREVENTIVA
+U49INFORME DE CIERRE
5. Informe de cierre
6. Alcance informe de Cierre donde se explica , considerando el texto del hallazgo el oficio enviado a la  CGR. </t>
  </si>
  <si>
    <t>UNIDADES DE MEDIDA CORRECTIVA
1. Laudo arbitral 2012
2. Pronunciamiento integral sobre la pertenencia de los rendimientos financieros de cualquier recurso.
3. Concepto Abogado externo.
UNIDAD DE MEDIDA PREVENTIVA
4. Oficio rad No. 2017-102-030-791-1 a la CGR
INFORME DE CIERRE
5. Informe de cierre
6. Alcance informe de cierre</t>
  </si>
  <si>
    <t>FISCAL, DISCIPLINARIA Y ADMINISTRATIVA</t>
  </si>
  <si>
    <r>
      <t xml:space="preserve">22/07/16 memorando 2016-300-009110-3 VGC  solicitaron adicionar una UM relacionada con un concepto de abogado experto, la No. 3 y modificaron la acción de mejoramiento. El termino continua igual.
22/07/16. Se envió la documentación para estudio Dr. Medellín. 09/08/2016 tiene un componente financiero y no hay avance en UM. 
02/09/2016 Tienen 3 UM, No hay avance y UM depende de un concepto de abogado externo.
LMSC 01/09/2016 Observaciones y recomendaciones Informe radicado No. 2016-409-054482-2 del 26 de junio de 2016 pág.. 12 y 13 de la firma de abogados del Dr. Medellín. Replantearon el PMI acorde con las recomendaciones de la firma de Abogados.
"Compartimos la posición institucional por lo que recomendamos que está se  mantenga y fortalezca. Para ello es conveniente agregar una unidad de medida consistente en concepto de abogado externo". 
15/09/2016 Continúan pendiente las 3 UM.
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Disponen de la documentación de las UM No. 1 y 2, se incorporarán en el FTP próximamente. Pendiente el concepto del abogado externo. Tiene pronunciamiento de la firma de abogados Medellín, Martínez y Durán. Se sugiere incluir informe de cierre.
Mediante radicado No. 2016-309-014077-3 del 10 de nov 2016, la gerencia aeroportuaria solicita incluir la UM "Informe de cierre". Se dio respuesta mediante el memorando No. 2016-102-014536-3
25/11/2016 Se ha incorporado las siguientes UM (1) Laudo, están pendientes las 3 restantes incluido el concepto de la firma del Dr. Medellín.
24/11/2016 Se realizó verificación física en el FTP de las unidades de medida. Se actualiza el avance. Pendiente UM 2, UM 3 y UM 4
</t>
    </r>
    <r>
      <rPr>
        <b/>
        <sz val="11"/>
        <rFont val="Calibri"/>
        <family val="2"/>
        <scheme val="minor"/>
      </rPr>
      <t>Observaciones MM&amp;D:</t>
    </r>
    <r>
      <rPr>
        <sz val="11"/>
        <rFont val="Calibri"/>
        <family val="2"/>
        <scheme val="minor"/>
      </rPr>
      <t xml:space="preserve"> Se emitirá concepto respecto del laudo; recomienda modificar la fecha de terminación de la meta por una que sea cumplible
30/12/2016 Mediante radicado No. 2016-309-017235-3 se anexa el informe de cierre, dando cumplimiento asi a la totalidad de unidades de medida. Se acredita cumplimiento del 100% del plan.</t>
    </r>
  </si>
  <si>
    <r>
      <rPr>
        <b/>
        <sz val="11"/>
        <rFont val="Calibri"/>
        <family val="2"/>
        <scheme val="minor"/>
      </rPr>
      <t>Recomendaciones MM&amp;D:</t>
    </r>
    <r>
      <rPr>
        <sz val="11"/>
        <rFont val="Calibri"/>
        <family val="2"/>
        <scheme val="minor"/>
      </rPr>
      <t xml:space="preserve"> Informe 9, considera que el PMI está formulado en la dirección correcta. Tiene Concepto Jurídico  con Rad. 2016-409-117441-2 en el que se concluye:
"1.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
2. La controversia respecto a si los rendimientos financieros de los depósitos en garantía fue o no tratada en dicho laudo queda resuelta en virtud del Laudo Arbitral de 4 de octubre de 2012, dicha decisión es vinculante, por haber hecho tránsito a cosa juzgada". (LMS)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
</t>
    </r>
  </si>
  <si>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</si>
  <si>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 xml:space="preserve">Estudio II
INF 2 Rad. 2016-409-054482 pag. 13
 INF.4
RADICADO NO. 2016-409-077657-2  Pag. 24
INF 9 Rad. 2016-409-119125-2
pag. 9
CONCEPTO JURÍDICO
Rad.
2016-409-117441-2
CONCEPTO JURÍDICO
Rad.
2017-409-012640-2
</t>
  </si>
  <si>
    <r>
      <t xml:space="preserve">Hallazgo 16. Menores Inversiones en Obras, e Impacto en el VPIT. (A, D Y F)
</t>
    </r>
    <r>
      <rPr>
        <sz val="11"/>
        <rFont val="Calibri"/>
        <family val="2"/>
        <scheme val="minor"/>
      </rPr>
      <t>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t>
    </r>
  </si>
  <si>
    <t>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
''</t>
  </si>
  <si>
    <t>Realizar modificación al contrato y fortalecer los lineamientos para las modificaciones contractuales</t>
  </si>
  <si>
    <t>Ajustar las longitudes de intervención de los tramos del proyecto y mantener el equilibrio económico del mismo. 
Asegurar que las modificaciones contractuales cumplen la normatividad vigente y satisface los objetivos del Estado</t>
  </si>
  <si>
    <t xml:space="preserve">- Modificatorio al Contrato de Concesión, en donde se realizan ajustes a las longitudes de intervención de los tramos del proyecto. </t>
  </si>
  <si>
    <t>1. Concepto financiero, en el que se identifique que la ecuación económica del contrato así como su aplicación en el contrato de concesión no ha sido alterada 
2. Modificatorio al Contrato de Concesión Otrosí 11
3. Documentos soportes al modificatorio, jurídico, financiero
4. Manual de Contratación 
5. Resolución Bitácora
6. Informe de cierre</t>
  </si>
  <si>
    <t>CR_Transversal de las Américas - Sector 1</t>
  </si>
  <si>
    <r>
      <rPr>
        <b/>
        <sz val="11"/>
        <rFont val="Calibri"/>
        <family val="2"/>
        <scheme val="minor"/>
      </rPr>
      <t>Recomendaciones MM&amp;D</t>
    </r>
    <r>
      <rPr>
        <sz val="11"/>
        <rFont val="Calibri"/>
        <family val="2"/>
        <scheme val="minor"/>
      </rPr>
      <t>: Incluir UM de Informe de cierre.</t>
    </r>
  </si>
  <si>
    <r>
      <t xml:space="preserve">18/01/2017 Se realizó verificación física en el FTP de las unidades de medida. Se actualiza el avance. Pendiente UM1, UM2, y UM3 (JDT)
28/02/2017. Se realizó verificación física en el FTP de las unidades de medida. No hay avance. Pendiente UM 1,2,3 (SPC)
02/03/2017 BLRC revisar en el seguimiento de asesoría y seguimiento la recomendación que realizó la firma MM&amp;DAbogados. A la fecha no la han acogido.
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
28/04/2017. Se realizó verificación física en el FTP de las unidades de medida. Se actualiza el avance para las UM 2 y 3. Pendiente UM 1 (SPC)
10/05/2017 Se realizó verificación física en el FTP de los soportes de las unidades de medida. No hay avance. Pendiente UM1 (JDT)
17/05/2017 BLRC con memorando No. 2017-300-001748-3 del 16/05/2017 solicitaron incluir una unidad de medida No. 6 denominada "Informe de Cierre". El avance a la fecha es del 67% . Se acogió a la recomendación de la firma MM&amp;DAbogados. Se dio respuesta con memorando No. 2017-102-007601-3 del 25/05/2017.
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
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 a fin de prever que pueden existir recursos remanentes en el proyecto al finalizar el Contrato de Concesión, se ha incluido un parágrafo en el Otro si No. 19 en el sentido que </t>
    </r>
    <r>
      <rPr>
        <b/>
        <sz val="11"/>
        <rFont val="Calibri"/>
        <family val="2"/>
        <scheme val="minor"/>
      </rPr>
      <t xml:space="preserve">las partes deberán revisar el VPIT del proyecto al finalizar el Contrato de Concesión, </t>
    </r>
    <r>
      <rPr>
        <sz val="11"/>
        <rFont val="Calibri"/>
        <family val="2"/>
        <scheme val="minor"/>
      </rPr>
      <t>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t>
    </r>
  </si>
  <si>
    <t>INF. 8 MM&amp;D Rad. No. 2016-409-100777-2 Pag. 14</t>
  </si>
  <si>
    <t>Hallazgo 17. Determinación de recursos para adquisición predial. (A). Transversal de las Américas. 
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 de los recursos y conocimientos privados; de este modo facilitan que los recursos públicos se enfoquen en otras necesidades de la actuación estatal". En este orden de ideas, la situación expuesta, refleja debilidades en la etapa de estructuración, y por ende en el proceso de planeación, que se traduce en una gestión no consecuente con los principios'' que rigen el contexto de la Gestión Pública.</t>
  </si>
  <si>
    <t>La CGR describe la causa así: ''Debilidades en la etapa de estructuración, y por ende en el proceso de planeación''</t>
  </si>
  <si>
    <t>Fortalecer tanto el contrato estándar del estructurador como el de concesiones</t>
  </si>
  <si>
    <t>Mejorar la estimación de los recursos prediales y la asignación respectiva para los fondos contingentes</t>
  </si>
  <si>
    <t>1. Incorporar en el contrato estándar del estructurador aspectos críticos para una mejor estimación de los recursos requeridos para la adquisición predial
2. Incorporar el contrato estándar 4G en relación con el apéndice predial y la matriz de riesgos
3. Establecer lineamientos prediales en procedimiento de estructuración
4. Evidenciar la solicitud oportuna de recursos ante Min Hacienda</t>
  </si>
  <si>
    <t>Acciones correctivas
1. Soportes de gestión para la solicitud de los recursos adicionales requeridos
2. Gestión de los recursos adicionales solicitados ante el Ministerio de Hacienda
Acciones preventivas
3. Contrato estándar del estructurador
4. Informe de la Interventoría
5. Contrato estándar 4G que incluye: - Apéndice Predial y Matriz de Riesgos
6. Procedimiento de Estructuración Predial
7. Informe de Cierre</t>
  </si>
  <si>
    <r>
      <rPr>
        <b/>
        <sz val="11"/>
        <rFont val="Calibri"/>
        <family val="2"/>
        <scheme val="minor"/>
      </rPr>
      <t>Recomendaciones MM&amp;D:</t>
    </r>
    <r>
      <rPr>
        <sz val="11"/>
        <rFont val="Calibri"/>
        <family val="2"/>
        <scheme val="minor"/>
      </rPr>
      <t xml:space="preserve"> Trasladar el hallazgo a la Vicepresidencia de Estructuración para que se origine informe sobre la etapa estructuración, por ser originado en supuestas debilidades de la citada etapa.</t>
    </r>
  </si>
  <si>
    <t>18/01/2017 Se realizó verificación física en el FTP de las unidades de medida. Se actualiza el avance. Pendiente UM1, UM2, UM3, UM4 y UM6 (JDT)
28/02/2017. Se realizó verificación física en el FTP de las unidades de medida. No hay avance. Pendiente UM 1,2,3,4, 6 (SPC)
02/03/2017 BLRC revisar en el seguimiento de asesoría y seguimiento la recomendación que realizó la firma MM&amp;DAbogados. A la fecha no la han acogido.
28/03/2017 En reunión de seguimiento se determina la pertinencia de realizar una reunión con estructuración para determinar el cumplimiento de las unidades de medida que le competen (BLR)
28/04/2017. Se realizó verificación física en el FTP de las unidades de medida. No hay avance. Pendiente UM 1,2,3,4 y 6 (SPC)
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
10/05/2017 Se realizó verificación física en el FTP de los soportes de las unidades de medida. No hay avance. Pendiente UM 1, 2, 3,  4 y 6 (JDT)
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t>
  </si>
  <si>
    <t xml:space="preserve">13/07/2017 Se concluye de la reunión. Los participantes a la reunión de la vicepresidencia de Estructuración indican que se cumplen con las UM Nos 3, 4, y 6. Solicitarán adicionar como UM el informe de cierre y ajustarán las denominaciones de las UM No. 3 y 5.
28/09/2017 BLRC mediante menorando No. 2017-300-013535-3 del 28/09/2017 solicitaron la modificación de tres unidades de medidas en la denominación de estas (3, 4 y 5) lo mismo que la inclusión de una septima unidad denominada informe de cierre, la cual queda pendiente. Avance: del 86%.
29/09/2017 BLRC se verificó en el FTP la incorporación del informe de cierre, quedando en el 100% de cumplimiento del plan de mejoramiento. Mediante memorando No. 2017-300-013727-3 del 29/09/2017 el Gerente de proyectos Carretero 5 entregó el informe de cierre.
</t>
  </si>
  <si>
    <t>INF. 8 MM&amp;D Rad. No. 2016-409-100777-2 Pag.16</t>
  </si>
  <si>
    <t>Hallazgo 18. Cumplimiento del pago por concepto de adquisición predial. (A y D). Transversal de las Américas. 
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"obligaciónes del Concesionario",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t>
  </si>
  <si>
    <t>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t>
  </si>
  <si>
    <t>La CGR describe el efecto así: ''Demora en hacer efectivo el pago a los propietarios, de acuerdo con los documentos suscritos entre las partes, en desarrollo del proceso de adquisición predial''</t>
  </si>
  <si>
    <t xml:space="preserve">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t>
  </si>
  <si>
    <t>Ser más oportunos en el pago a los propietarios de los predios la adquisición de los predios</t>
  </si>
  <si>
    <t>1. Actas de revisión de expedientes
2. Elaborar la Resolución de activación del Fondo de Contingencias
3. Contrato estándar de 4 G 
4. Informe de cierre</t>
  </si>
  <si>
    <t>1. Actas de revisión de expedientes
2. Resolución de activación de Fondo de Contingencias
3. Contrato estándar 4G
4. Informe de cierre</t>
  </si>
  <si>
    <r>
      <t xml:space="preserve">12/10/2016 Iniciarán la incorporación de UM en el FTP y se prevé a finales del 2016 se tendrán cumplidas las UM.
Se adiciona como responsable funcional a la VPRE. Solicitarán la incorporación del informe de cierre y eliminar la UM 4. Y mandarán modificación a denominación de UM.
14/10/2016 Se adiciona en el área responsable funcional a la VPRE por competencia predial.
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"Actas de revisión de expedientes" y UM4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Ajustar redacción del objetivo; adicionar UM de Otrosí 9; e informe de cierre.
</t>
    </r>
  </si>
  <si>
    <t xml:space="preserve">18/01/2017 Se realizó verificación física en el FTP de las unidades de medida. No hay avance. Pendiente UM 1,2,3,4 (SPC)
28/02/2017. Se realizó verificación física en el FTP de las unidades de medida. No hay avance. Pendiente UM 1,2,3,4(SPC).
02/03/2017 BLRC revisar en el seguimiento de asesoría y seguimiento la recomendación que realizó la firma MM&amp;DAbogados. A la fecha no la han acogido.
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
27/04/2017 Se realizó verificación física en el FTP de las unidades de medida. Se cargó soporte de las UM 1 y 2. Se actualiza el avance. Pendiente UM 3 y 4. (SPC)
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10/05/2017 Se realizó verificación física en el FTP de los soportes de las unidades de medida. Se actualiza el avance. Pendiente UM 4 (JDT)
17/05/2017 BLRC mediante memorando No. 2017-300-007148-3 del 16/05/2017 solicitaron ajuste a la UM No. 3 en el sentido de cambiar la denominación de "Contrato Estándar 4G(procedimiento para el uso de fondo de contingencias" a "Contrato Estándar 4G" y ampliar el término a 30/06/2017, lo cual fue justificado.  Se dio respuesta con memorando No. 2017-102-007601-3 del 25/05/2017.
30/06/2017 BLRC con correo electrónico de la fecha informaron la incorporación de la UM No. 4 informe de cierre, quedando el plan en un 100%. Con memorando No. 2017-300-009226-3 del 29/06/2017 informaron la incorporación del informe de cierre. </t>
  </si>
  <si>
    <t>INF. 8 MM&amp;D Rad. No. 2016-409-100777-2 Pag. 17</t>
  </si>
  <si>
    <r>
      <t xml:space="preserve">Hallazgo 19. Seguimiento de la consistencia de los valores estipulados en los avalúos. (A). Transversal de las Américas. 
</t>
    </r>
    <r>
      <rPr>
        <sz val="11"/>
        <rFont val="Calibri"/>
        <family val="2"/>
        <scheme val="minor"/>
      </rPr>
      <t>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t>
    </r>
  </si>
  <si>
    <t>La CGR describe la causa así: ''Demora de la Interventoría en el análisis de algunos informes de avalúos para determinar si efectivamente hubo valoraciones sin el debido sustento técnico.''</t>
  </si>
  <si>
    <t>La CGR describe el efecto así: ''Generar incertidumbre sin suficientes soportes, en cuanto a la elaboración de los avalúos comerciales''</t>
  </si>
  <si>
    <t xml:space="preserve">Efectuar un seguimiento a los compromisos y plazos que debe cumplir la interventoría respecto a los análisis de informe valuatorios  </t>
  </si>
  <si>
    <t>Presentar oportunamente los argumentos que soporten las supuestas inconsistencias  de los avalúos comerciales elaborados</t>
  </si>
  <si>
    <t xml:space="preserve">
1.-Pronunciamiento de la interventoría relacionada con la causa del hallazgo.
2.- Elaborar actas de las reuniones de seguimiento a la Interventoría
3.- Apéndice Técnico Predial de 4 G  (revisión y aprobación de los avalúos comerciales corporativos)
4. Informe de cierre
</t>
  </si>
  <si>
    <t>1.- Pronunciamiento de la interventoría relacionada con la causa del hallazgo.
2.- Actas de las reuniones
3.- Apéndice técnico predial de 4G
4. Informe de cierre</t>
  </si>
  <si>
    <r>
      <t xml:space="preserve">12/10/2016 Se debe incluir a la VPRE como área funcional. Y solicitarán replantear las UM actuales.
14/10/2016 Se adiciona en el área responsable funcional a la VPRE por competencia predial.
31/10/2016 Mediante memorando 2016-604-013576-3 el G.I.T Predial solicitó eliminar las UM2.- Oficio a la interventoria en caso de incumplimiento de obligaciones contractuales y UM3.- Memorando a la Gerencia Jurídica Contractual, en caso de requerirse. Incluir la UM 4 "Informe de cierre".Se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:Adiconar UM de informe de cierre e informe de interventoría y supervisión.
</t>
    </r>
  </si>
  <si>
    <t>18/01/2017 Se realizó verificación física en el FTP de las unidades de medida. No hay avance. Pendiente UM 1,2,3,4 (SPC)
28/02/2017. Se realizó verificación física en el FTP de las unidades de medida. No hay avance. Pendiente UM 1,2,3,4 (SPC)
27/03/2017 BLRC se concluye de la reunión: Van a solicitar cambio de denominación de la UM No. 1 "Oficio a la interventoría pronunciamiento a los informes de avalúo" por "Pronunciamiento de la interventoría relacionada con la causa del hallazgo". Esta UM la incorporarán al FTP a mediados de abril. Las UM No. 2 y 3 las cumplen en abril y entregaran el informe de cierre antes del vencimiento del hallazgo. Cumplen con la fecha propuesta.
27/04/2017. Se realizó verificación física en el FTP de las unidades de medida. No hay avance. Pendiente UM 1,2,3, y 4 (SPC)
10/05/2017 Se realizó verificación física en el FTP de los soportes de las unidades de medida. Se actualiza el avance. Pendiente UM 4 (JDT)
17/05/2017 BLRC mediante memorando No. 2017-300-007148-3 del 16/05/2017 solicitaron ajuste a la UM No.1 en el sentido de cambiar la denominación de "Oficio a la interventoría pronunciamiento de los informes del avalúo" por  "Pronunciamiento de la interventoría relacionada con la causa del hallazgo"; se cumple con la fecha indicada en el plan de mejoramiento., lo cual fue justificado.
17/05/2017 BLRC mediante memorando No. 2017-300-007175-3 del 16/05/2017 enviaron el informe de cierre, cumpliendo así con el 100% del PM planteado. Se verificó la incorporación en el FTP.  Se dio respuesta con memorando No. 2017-102-007601-3 del 25/05/2017.</t>
  </si>
  <si>
    <t>INF. 8 MM&amp;D Rad. No. 2016-409-100777-2 Pag. 20</t>
  </si>
  <si>
    <r>
      <rPr>
        <b/>
        <sz val="11"/>
        <rFont val="Calibri"/>
        <family val="2"/>
        <scheme val="minor"/>
      </rPr>
      <t>Hallazgo 20. Predios adquiridos y no Utilizados. (A).</t>
    </r>
    <r>
      <rPr>
        <sz val="11"/>
        <rFont val="Calibri"/>
        <family val="2"/>
        <scheme val="minor"/>
      </rPr>
      <t xml:space="preserve">
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t>
    </r>
  </si>
  <si>
    <t>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t>
  </si>
  <si>
    <t>La CGR describe el efecto así: '' La suma de 533.9 millones de pesos en predios adquiridos y no utilizados que hasta la fecha no han sido restituidos por el concesionario.
Adquisición de predios no requeridos para el proyecto, una vez se ha expedido la licencia ambiental''</t>
  </si>
  <si>
    <t>Solicitar de conformidad con el contrato, la devolución del valor de los recursos invertidos en la adquisición de los predios que ya no se requieren para el sector de Zungo</t>
  </si>
  <si>
    <t xml:space="preserve">Recuperación de los recursos asociados con los predios comprados y no utilizados. </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</si>
  <si>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se requieren
3.- Iniciar el trámite legal respectivo, en caso que el concesionario no reintegre los recursos a la Subcuenta de Predios
4. Informe de cierre</t>
  </si>
  <si>
    <t>1.- Pronunciamiento integral de la Interventoría 
2.- Soporte del reintegro de los recursos de predios no utilizados
3.-Mecanismo de solución de controversias activado, si aplica
4. Informe de cierre</t>
  </si>
  <si>
    <r>
      <t xml:space="preserve">LMSC 26/08/2016
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
12/10/2016 La interventoría no ha dado respuesta a lo solicitado para cumplir con la UM1, la recomendación es iniciar el proceso sancionatorio. Adicionar la UM informe de cierre.
31/10/2016 Mediante memorando 2016-604-013576-3 el G.I.T Predial solicitó incluir la UM 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Advierte que el halazgo merece especial atencion  porque podría pasar de incidencia administrativa a fiscal si no se ataca la causalidad de forma adecuada; Incluir UM preventivas, pero la firma no señala que tipo.
</t>
    </r>
  </si>
  <si>
    <t>18/01/2017 Se realizó verificación física en el FTP de las unidades de medida. No hay avance. Pendiente UM 1,2,3,4 (SPC)
28/02/2017. Se realizó verificación física en el FTP de las unidades de medida. No hay avance. Pendiente UM 1,2,3,4 (SPC).
02/03/2017 BLRC revisar en el seguimiento de asesoría y seguimiento la recomendación que realizó la firma MM&amp;DAbogados. A la fecha no la han acogido, llevar informe para leerlo totalmente.
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
27/04/2017 Se realizó verificación física en el FTP de las unidades de medida. Se cargó soporte de la UM 1. Se actualiza el avance. Pendiente UM 2,3 y 4. (SPC)
10/05/2017 Se realizó verificación física en el FTP de los soportes de las unidades de medida. No hay avance. Pendiente UM 2, 3 y 4 (JDT)
17/05/2017 BLRC mediante memorando No. 2017-300-007148-3 del 16/05/2017 solicitaron ampliar el término a 31/12/2017, lo cual fue justificado en debida forma.  Se dio respuesta con memorando No. 2017-102-007601-3 del 25/05/2017.</t>
  </si>
  <si>
    <t>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
4. Informe de cierre. Avance del 25%. Si no es posible la devolución de los recursos la prórroga se debe hacer antes deñ 20 de noviembre debidamente justificada.
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t>
  </si>
  <si>
    <t>INF. 8 MM&amp;D Rad. No. 2016-409-100777-2 Pag. 21</t>
  </si>
  <si>
    <r>
      <rPr>
        <b/>
        <sz val="11"/>
        <rFont val="Calibri"/>
        <family val="2"/>
        <scheme val="minor"/>
      </rPr>
      <t xml:space="preserve">Cumplimiento del marco normativo en materia valuatoria. </t>
    </r>
    <r>
      <rPr>
        <sz val="11"/>
        <rFont val="Calibri"/>
        <family val="2"/>
        <scheme val="minor"/>
      </rPr>
      <t xml:space="preserve">
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t>
    </r>
  </si>
  <si>
    <t>La CGR describe la causa así: ''Así las cosas, presuntamente no se dio aplicabilidad a lo estipulado en el Decreto 1420 de 1998, en su artículo 22, donde establece que: "[...] Para la determinación del valor comercial de los inmuebles se deberán tener en cuenta por los menos las siguientes características: .. A. Para el terreno: ...  2. Clases del Suelo: urbano, rural, de expansión urbana, suburbano y de protección..."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"obligaciónes del Interventor", numerales VII (Fase de Preconstrucción) y IV (Fase de Construcción), en concordancia con el Articulo 82 de la Ley 1474 de 2011.''</t>
  </si>
  <si>
    <t>La CGR describe el efecto así: ''Presentar informes de avalúos que no consideran suficientemente la normatividad municipal en cuanto al uso del suelo''</t>
  </si>
  <si>
    <t>Fortalecer los lineamientos asociados con el avalúo de los predios y el respectivo monitoreo y control por parte de la Interventoría.
Solicitar al concesionario la implementación de un sistema de control de calidad de los avalúos comerciales para que su contenido sea  coherente con la normatividad municipal.</t>
  </si>
  <si>
    <t xml:space="preserve">Asegurar que los avalúos comerciales se ajusten a la normatividad predial municipal </t>
  </si>
  <si>
    <t>1. Ajustar el protocolo de avalúos para que incorpore lineamientos asociados al cumplimiento de los certificados de uso vigentes.
2. Solicitar al Concesionario la creación e implementación de un sistema de control de calidad de los avalúos comerciales, que permita la aplicación del protocolo de la ANI para avalúos en zonas rurales y urbanas
3. Solicitar a la Interventoría incrementar la  revisión rigurosa de los avalúos comerciales, incluyendo lo relacionado con la normatividad municipal</t>
  </si>
  <si>
    <t>1. Protocolo de Avalúos 
2. Oficio al concesionario
3. Oficio a la Interventoría
4. Informe de la Interventoría que certifique que los avalúos cumplen con los respectivos certificados de uso vigentes.
5. Manual de Interventoría y Supervisión
6. Informe de cierre</t>
  </si>
  <si>
    <r>
      <t xml:space="preserve">LMSC 26/08/2016
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
12/10/2016 Inician la incorporación de los documentos determinados en las UM y solicitan adicionar la UM Informe de Cierre.
31/10/2016 Mediante memorando 2016-604-013576-3 el G.I.T Predial solicitó incluir la UM6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Incluir UM de informe de cierre.
</t>
    </r>
  </si>
  <si>
    <t>18/01/2017 Se realizó verificación física en el FTP de las unidades de medida. No hay avance. Pendiente UM 1,2,3,4,5,6 (SPC)
28/02/2017. Se realizó verificación física en el FTP de las unidades de medida. No hay avance. Pendiente UM 1,2,3,4,5,6 (SPC)
28/03/2017 BLRC se concluye de la reunión. Subirán las siguientes UM que están debidamente diligenciadas 1. Protocolo de Avalúos 
2. Oficio al concesionario, 3. Oficio a la Interventoría y 5 Manual de interventoría y Supervisión. Queda pendiente la 4 y 6. Se cumple con la fecha de meta del plan. 
27/04/2017 Se realizó verificación física en el FTP de las unidades de medida. Se cargó soportes de las UM 1,2,3 y 5. Se actualiza el avance. Pendiente UM 4 y 6. (SPC)
10/05/2017 Se realizó verificación física en el FTP de los soportes de las unidades de medida. Se actualiza el avance. Pendiente UM 6 (JDT)
17/05/2017 BLRC mediante memorando No. 2017-300-007175-3 del 16/05/2017 enviaron el informe de cierre, cumpliendo así con el 100% del PM planteado. Se verificó la incorporación en el FTP.</t>
  </si>
  <si>
    <t>INF. 8 MM&amp;D Rad. No. 2016-409-100777-2 Pag. 23</t>
  </si>
  <si>
    <r>
      <rPr>
        <b/>
        <sz val="11"/>
        <rFont val="Calibri"/>
        <family val="2"/>
        <scheme val="minor"/>
      </rPr>
      <t>Soportes técnicos en el cálculo de mejora. (A y D)</t>
    </r>
    <r>
      <rPr>
        <sz val="11"/>
        <rFont val="Calibri"/>
        <family val="2"/>
        <scheme val="minor"/>
      </rPr>
      <t xml:space="preserve">
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t>
    </r>
  </si>
  <si>
    <t>La CGR describe la causa así: ''Por lo anterior se observa una presunta vulneración de lo estipulado en el Contrato de Concesión 008 de 2010, en particular, lo establecido la Sección 2.05 "Principales obligaciónes del Concesionario durante la Fase de Construcción" literal j y literal e, en lo referente al Apéndice C Predial, numeral 2.3.3.1, viñeta decima.''</t>
  </si>
  <si>
    <t>La CGR describe el efecto así: ''Elaborar informes de avalúos que presentan limitaciones en la información que soporta el valor de las mejoras avaluadas''</t>
  </si>
  <si>
    <t>Fortalecer los lineamientos asociados con el avalúo de los predios y el respectivo monitoreo y control por parte de la Interventoría
Solicitar al concesionario la implementación de un sistema de control de calidad de los avalúos comerciales para que el informe de avalúos contenga la información que soporta los valores incorporados</t>
  </si>
  <si>
    <t>Asegurar que los avalúos comerciales se ajusten a la normatividad predial municipal y contengan los soportes correspondientes</t>
  </si>
  <si>
    <t xml:space="preserve">1. Ajustar el protocolo de avalúos para que incorpore lineamientos asociados con los soportes de los avalúos.
2. Solicitar al Concesionario la implementación de un sistema de control de calidad de los avalúos comerciales y la contínua aplicación del protocolo de la ANI para avalúos en zonas rurales y urbanas
3. Oficio a la Interventoría requiriendo una revisión rigurosa de los avalúos comerciales, para que el informe contenga la información que soporta los valores incorporados
</t>
  </si>
  <si>
    <t>1. Protocolo de Avalúos
2. Oficio al concesionario
3. Oficio a la Interventoría
4. Concepto de la interventoría sobre eventual sanción al concesionario por el incumplimiento en la entrega de los soportes
5. Soporte de sanción, si aplica
6. Manual de Interventoría y Supervisión
7. Informe de cierre</t>
  </si>
  <si>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Solicitarán adicionar el Informe de Cierre. 
31/10/2016 Mediante memorando 2016-604-013576-3 el G.I.T Predial solicitó incluir la UM7 "Informe de cierre".Se dio respuesta con memorando radicado bajo el No. 2016-102-014451-3. En la comunicación se describio el PMI definitivo.
</t>
  </si>
  <si>
    <t>18/01/2017 Se realizó verificación física en el FTP de las unidades de medida. No hay avance. Pendiente UM 1,2,3,4,5,6,7 (SPC)
28/02/2017. Se realizó verificación física en el FTP de las unidades de medida. No hay avance. Pendiente UM 1,2,3,4,5,6,7 (SPC)
28/03/2017 BLRC se concluye de la reunión. Subirán las siguientes UM que están debidamente diligenciadas 1. Protocolo de Avalúos 
2. Oficio al concesionario, 3. Oficio a la Interventoría y 6 Manual de interventoría y Supervisión. Queda pendiente la 4, 5 y 7. Si la certificación del interventor es que no da lugar a sanciones solicitarían ajuste al plan suprimiendo la UM 5 que se denomina "Soporte de Sanción, si aplica". Se cumple con la fecha de meta del plan.
27/04/2017 Se realizó verificación física en el FTP de las unidades de medida. Se cargó soportes de las UM 1,2,3 y 6. Se actualiza el avance. Pendiente UM 4,5 y 7. (SPC)
10/05/2017 Se realizó verificación física en el FTP de los soportes de las unidades de medida. Se actualiza el avance. Pendiente UM 7 (JDT)
17/05/2017 BLRC mediante memorando No. 2017-300-007175-3 del 16/05/2017 enviaron el informe de cierre, cumpliendo así con el 100% del PM planteado. Se verificó la incorporación en el FTP.</t>
  </si>
  <si>
    <t>INF. 8 MM&amp;D Rad. No. 2016-409-100777-2 Pag. 25</t>
  </si>
  <si>
    <r>
      <rPr>
        <b/>
        <sz val="11"/>
        <rFont val="Calibri"/>
        <family val="2"/>
        <scheme val="minor"/>
      </rPr>
      <t xml:space="preserve">Oportunidad en la gestión en adquisición predial (A)
</t>
    </r>
    <r>
      <rPr>
        <sz val="11"/>
        <rFont val="Calibri"/>
        <family val="2"/>
        <scheme val="minor"/>
      </rPr>
      <t xml:space="preserve">
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t>
    </r>
  </si>
  <si>
    <t>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
''</t>
  </si>
  <si>
    <t>La CGR describe el efecto así: ''Demora en el desarrollo del proceso de adquisición del predio''</t>
  </si>
  <si>
    <t>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t>
  </si>
  <si>
    <t>Adelantar el proceso de adquisición del predio con la debida oportunidad e incentivar a los concesionarios para una adecuada y oportuna gestión predial</t>
  </si>
  <si>
    <t>1. Fortalecer el control y seguimiento realizado en los comités prediales
2. Conminar al Concesionario a completar la gestión de adquisición del predio faltante
3. Contrato estándar 4G - matriz de asignación de riesgos</t>
  </si>
  <si>
    <t>1. Comités prediales que incluyan la verificación de este tipo de casos
2. Comunicación del concesionario al respecto de la gestión
3. Soporte de la terminación de la gestión predial correspondiente, mediante folio de registro a nombre de la ANI
4. Contrato estándar 4G - matriz de asignación de riesgos
5. Informe de cierre</t>
  </si>
  <si>
    <r>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Modificarán la descripción de las UM, harán los ajustes e incluirán el informe de Cierre.
31/10/2016 Mediante memorando 2016-604-013576-3 el G.I.T Predial solicitó incluir la UM 5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Realizar informe en el que se explique la gestión necesaria para superar la inconsistencia del folio de matricula del predio; Incluir UM de Informe de gestión predial y trazabilidad de la gestión predial.
</t>
    </r>
  </si>
  <si>
    <t>18/01/2017 Se realizó verificación física en el FTP de las unidades de medida. No hay avance. Pendiente UM 1,2,3,4,5 (SPC)
28/02/2017 Se realizó verificación física en el FTP de las unidades de medida. No hay avance. Pendiente UM 1,2,3,4,5 (JDT)
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
27/04/2017 Se realizó verificación física en el FTP de las unidades de medida. Se cargó soportes de la UM 2. Se actualiza el avance. Pendiente UM 1,3,4,5  (SPC)
10/05/2017 Se realizó verificación física en el FTP de los soportes de las unidades de medida. Se actualiza el avance. Pendiente UM 1, 3 y 5 (JDT)
17/05/2017 BLRC mediante memorando No. 2017-300-007148-3 del 16/05/2017 solicitaron ampliar el término a 31/12/2017, lo cual fue justificado en debida forma. Se dio respuesta con memorando No. 2017-102-007601-3 del 25/05/2017.</t>
  </si>
  <si>
    <t>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
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t>
  </si>
  <si>
    <t>INF. 8 MM&amp;D Rad. No. 2016-409-100777-2 Pag. 26</t>
  </si>
  <si>
    <r>
      <rPr>
        <b/>
        <sz val="11"/>
        <rFont val="Calibri"/>
        <family val="2"/>
        <scheme val="minor"/>
      </rPr>
      <t>Mantenimiento del Corredor vial  (A).</t>
    </r>
    <r>
      <rPr>
        <sz val="11"/>
        <rFont val="Calibri"/>
        <family val="2"/>
        <scheme val="minor"/>
      </rPr>
      <t xml:space="preserve">
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t>
    </r>
  </si>
  <si>
    <t>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t>
  </si>
  <si>
    <t>Asignar la responsabilidad por la ejecución de las intervenciones requeridas en los segmentos cuestionados</t>
  </si>
  <si>
    <t>Lograr que se ejecute la intervención requerida</t>
  </si>
  <si>
    <t>1. Solicitar a Interventor el estado actual de los sitios identificados con daños en la capa de pavimento 
2. Solicitar un informe a Interventoría que dé cuenta del alcance del contrato de concesión para éstos sitios
4. Evaluar la inclusión de los segmentos en cuestión en el rebalanceo a ejecutar por la desafectación del tramo Yondó-Cantagallo, dada la negativa de la licencia ambiental de dicho tramo.
5. Solicitar a la Vicepresidencia Estructuracion la inclusión de los sectores que se encuentran por fuera del alcance contractual para que se incorporen en nuevos proyectos de la Entidad.
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t>
  </si>
  <si>
    <t>1. Informe de Interventoría que identifique las zonas de alcance de mantenimiento y mantenimiento rutinario
2. Concepto de Interventoría sobre el alcance contractual asociado al mantenimiento de los tramos cuestionados
3. Otrosí Modificatorio, si se realiza el rebalanceo
4. Memorando a Estructuración sugiriendo la inclusión de de los sectores en nuevos proyectos y la premisa de estructurar proyectos origen-destino
5. Manual de Interventoría y Supervisión</t>
  </si>
  <si>
    <r>
      <rPr>
        <b/>
        <sz val="11"/>
        <rFont val="Calibri"/>
        <family val="2"/>
        <scheme val="minor"/>
      </rPr>
      <t xml:space="preserve">Recomenraciones MM&amp;D: </t>
    </r>
    <r>
      <rPr>
        <sz val="11"/>
        <rFont val="Calibri"/>
        <family val="2"/>
        <scheme val="minor"/>
      </rPr>
      <t>Incluir UM de Informe de cierre; Acompañar la UM 4 con la respuesta de la V. de Estructuración en la que acepte la sugerencia y se determine el mecanismo para lograrlo .</t>
    </r>
  </si>
  <si>
    <t>18/01/2017 Se realizó verificación física en el FTP de las unidades de medida. No hay avance. Pendiente UM 1,2,3,4,5 (SPC)
28/02/2017 Se realizó verificación física en el FTP de las unidades de medida. No hay avance. Pendiente UM 1,2,3,4,5 (JDT)
02/03/2017 BLRC revisar en el seguimiento de asesoría y seguimiento la recomendación que realizó la firma MM&amp;DAbogados. A la fecha no la han acogido.
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
27/04/2017 Se realizó verificación física en el FTP de las unidades de medida. Se cargó soportes de las UM 3 y 5. Se actualiza el avance. Pendiente UM 1,2 y 4 (SPC)
10/05/2017 Se realizó verificación física en el FTP de los soportes de las unidades de medida. Se actualiza el avance. Pendiente UM 1 y 4 (JDT)
19/05/2017 BLRC mediante correo electrónico informó la incorporación de las UM Nos. 1 y 4 cumpliendo en un 100% con el plan de mejoramiento.</t>
  </si>
  <si>
    <t>INF. 8 MM&amp;D Rad. No. 2016-409-100777-2 Pag. 28</t>
  </si>
  <si>
    <r>
      <rPr>
        <b/>
        <sz val="11"/>
        <rFont val="Calibri"/>
        <family val="2"/>
        <scheme val="minor"/>
      </rPr>
      <t xml:space="preserve">Postes de comunicación de emergencias SOS (A).
</t>
    </r>
    <r>
      <rPr>
        <sz val="11"/>
        <rFont val="Calibri"/>
        <family val="2"/>
        <scheme val="minor"/>
      </rPr>
      <t xml:space="preserve">
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t>
    </r>
  </si>
  <si>
    <t>La CGR describe la causa así: ''Esto se debe al desconocimiento de fundamentos y parámetros necesarios de accesibilidad  a estos elementos, generando que el mobiliario de la vía sea poco amable y disfuncional.
En cumplimiento de las políticas de seguridad vial en especial las adoptadas en el plan nacional de seguridad vial.''</t>
  </si>
  <si>
    <t>Corregir la altura de los postes SOS ubicados en el proyecto Transversal de Las Américas - Tramo Puerto Rey - Montería</t>
  </si>
  <si>
    <t>Cumplir con los fundamentos y parámetros  aplicables a los postes de comunicación de emergencias instalados en el tramo mencionado</t>
  </si>
  <si>
    <t>1. Informe de Interventoría en donde se reporta el cumplimiento de la solicitud de corregir la altura de los postes
2. Manual de Interventoría y Supervisión</t>
  </si>
  <si>
    <t>1. Informe de Interventoría en donde se evidencien las correcciones realizadas por el Concesionario a la altura de los postes 
2. Manual de Interventoría y Supervisión</t>
  </si>
  <si>
    <r>
      <rPr>
        <b/>
        <sz val="11"/>
        <rFont val="Calibri"/>
        <family val="2"/>
        <scheme val="minor"/>
      </rPr>
      <t>Recomendaciones MM&amp;D:</t>
    </r>
    <r>
      <rPr>
        <sz val="11"/>
        <rFont val="Calibri"/>
        <family val="2"/>
        <scheme val="minor"/>
      </rPr>
      <t xml:space="preserve"> Incluir UM de Informe de cierre.</t>
    </r>
  </si>
  <si>
    <t>18/01/2017 Se realizó verificación física en el FTP de las unidades de medida. No hay avance. Pendiente UM 1,2 (SPC)
28/02/2017 Se realizó verificación física en el FTP de las unidades de medida. No hay avance. Pendiente UM 1,2 (JDT).
02/03/2017 BLRC revisar en el seguimiento de asesoría y seguimiento la recomendación que realizó la firma MM&amp;DAbogados. A la fecha no la han acogido.
28/03/2017 BLRC se concluye de la reunión. Se cumple con la fecha indicada en el plan. A mediados de abril subirán la documentación de las UM No. 1 y 2 cumpliendo en 100% con el plan
28/04/2017 Se realizó verificación física en el FTP de las unidades de medida. Se actualiza el avance para la UM 2. Pendiente UM 1 (SPC)
10/05/2017 Se realizó verificación física en el FTP de los soportes de las unidades de medida. Se actualiza el avance. Se certifica cumplimiento al 100% (JDT)</t>
  </si>
  <si>
    <t>INF. 8 MM&amp;D Rad. No. 2016-409-100777-2 Pag. 30</t>
  </si>
  <si>
    <r>
      <rPr>
        <b/>
        <sz val="11"/>
        <rFont val="Calibri"/>
        <family val="2"/>
        <scheme val="minor"/>
      </rPr>
      <t>Contrato de Concesión Malla Vial del Meta - Suministros Policía Vial.</t>
    </r>
    <r>
      <rPr>
        <sz val="11"/>
        <rFont val="Calibri"/>
        <family val="2"/>
        <scheme val="minor"/>
      </rPr>
      <t xml:space="preserve">
Presunto detrimento patrimonial por $2.726 millones por problemas de entrega tardía y reposición de vehículos y equipos a la policía vial.</t>
    </r>
  </si>
  <si>
    <t>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t>
  </si>
  <si>
    <t>La CGR describe el efecto así: ''Este incumplimiento le ocasionó al Estado un
presunto detrimento patrimonial por $537.21 millones de pesos de jul/94, equivalente a $2.571.47 millones de pesos de dic/2014, puesto que se remuneró al concesionario una inversión y unos gastos de mantenimiento superior a la
ejecutada.''</t>
  </si>
  <si>
    <t>Determinar el impacto financiero generado por el no suministro y/o Suministro tardío de los equipos para la POLCA y fortalecer los lineamientos asociados al monitoreo y control de los proyectos</t>
  </si>
  <si>
    <t>Recuperar, si es del caso, el dinero que recibió el concesionario en detrimento del Estado y fortalecer el monitoreo y control que ejerce la Agencia sobre las concesiones y las interventorías.</t>
  </si>
  <si>
    <t>1. Hacer análisis financiero Concesionario-ANI tendiente a establecer el efecto económico, con acciones a seguir.
2. Obtener concepto por parte de Area  Juridica con acciones a seguir.
3. Concepto del área técnica, información técnica requerida para emitir el Concepto de las áreas Financiea y Jurídica.</t>
  </si>
  <si>
    <t>1. Acta de liquidación involucrando el tema.
2. Concepto del Area financiera con acciones a seguir, si aplica.
3. Concepto del Area Juridica con acciones a seguir, si aplica.
4. Manual de Interventoría y Supervisión.
5. Concepto del área Técnica</t>
  </si>
  <si>
    <t>CR_Malla Vial del Meta</t>
  </si>
  <si>
    <t>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
Queda pendiente averiguar con Estructuración si se ajustó el contrato estándar 4G para crear mejor una bolsa para este tipo de temas y si es así, poner esto como unidad de medida.</t>
  </si>
  <si>
    <r>
      <t xml:space="preserve">22/07/16 memorando 2016-300-009110-3 VGC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03/11/2016. Mediante correo eléctonico, el señor Javier Barreto informó la incorporación al FTP para la unidad de medida 5. Concepto del área técnica, hallazgo 957-26 del proyecto Malla Vial del Meta, se verificó y fue correctamente incorporado.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t>
    </r>
    <r>
      <rPr>
        <b/>
        <sz val="11"/>
        <rFont val="Calibri"/>
        <family val="2"/>
        <scheme val="minor"/>
      </rPr>
      <t xml:space="preserve">Observaciones MM&amp;D: </t>
    </r>
    <r>
      <rPr>
        <sz val="11"/>
        <rFont val="Calibri"/>
        <family val="2"/>
        <scheme val="minor"/>
      </rPr>
      <t>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t>
    </r>
    <r>
      <rPr>
        <b/>
        <sz val="11"/>
        <rFont val="Calibri"/>
        <family val="2"/>
        <scheme val="minor"/>
      </rPr>
      <t xml:space="preserve">
15/12/2016 </t>
    </r>
    <r>
      <rPr>
        <sz val="11"/>
        <rFont val="Calibri"/>
        <family val="2"/>
        <scheme val="minor"/>
      </rPr>
      <t>Mediante memorando No. 2016-304-015939-3 del 13/12/2016 solicitaron prórroga de la fecha final de cumplimiento de la meta para el 28/02/2017, la cual fue justificada. Se dio respuesta a la solicitud con memorando No. 2016-102-016319-3 del 19-12-2016</t>
    </r>
    <r>
      <rPr>
        <b/>
        <sz val="11"/>
        <rFont val="Calibri"/>
        <family val="2"/>
        <scheme val="minor"/>
      </rPr>
      <t xml:space="preserve">
</t>
    </r>
    <r>
      <rPr>
        <sz val="11"/>
        <rFont val="Calibri"/>
        <family val="2"/>
        <scheme val="minor"/>
      </rPr>
      <t xml:space="preserve">
</t>
    </r>
  </si>
  <si>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</si>
  <si>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33
INF.4
RADICADO NO. 2016-409-077657-2 Pag. 28</t>
  </si>
  <si>
    <r>
      <t xml:space="preserve">Costos de Operación y mantenimiento Tramo Villavicencio – Cumaral - Veracruz - Contrato concesión Malla Vial del Meta. 
</t>
    </r>
    <r>
      <rPr>
        <sz val="11"/>
        <rFont val="Calibri"/>
        <family val="2"/>
        <scheme val="minor"/>
      </rPr>
      <t xml:space="preserve">
Presunto daño patrimonial en $830-824.856 asociados a costos de operación y mantenimiento en los meses de Junio y Julio de 2015 al estar pendiente de reversión tramos Villavicencio – Cumaral - Veracruz. Este detrimento se acrecentará en la medida en que no se ejecute la reversión.</t>
    </r>
  </si>
  <si>
    <t>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
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t>
  </si>
  <si>
    <t>La CGR describe el efecto así: ''Al no lograrse estimar la cuantía del presunto daño patrimonial desde el 9 de junio de 2015 hasta le fecha de reversión del último tramo de la concesión, por la falta de identificación de los costos fijos de la operación y mantenimiento, que
mencionó la Entidad en su respuesta, se dará el traslado del hallazgo para el inicio de una indagación preliminar para establecer la cuantía del posible detrimento patrimonial al Estado .''</t>
  </si>
  <si>
    <t xml:space="preserve">Determinar el impacto financiero generado por los costos de operación y mantenimiento en los meses de Junio, Julio, Agosto y Septiembre de 2015, al estar pendiente de reversión tramos Villavicencio – Cumaral - Veracruz. </t>
  </si>
  <si>
    <t>1. Hacer análisis financiero Concesionario-ANI tendiente a establecer el efecto económico, con acciones a seguir.
2. Obtener concepto por parte de Area  Juridica con acciones a seguir.
3. Concepto del área técnica, información técnica requerida par emitir el Concepto de las áreas Financiera y Jurídica.</t>
  </si>
  <si>
    <t xml:space="preserve">22/07/16 memorando 2016-300-009110-3 VGC  Adicionaron una Descripción de metas,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24/11/2016 Se realizó verificación física en el FTP de las unidades de medida. Se actualiza el avance. Pendiente UM 2 y UM 3
15/12/2016 Mediante memorando No. 2016-304-015939-3 del 13/12/2016 solicitaron prórroga de la fecha final de cumplimiento de la meta para el 28/02/2017, la cual fue justificada.Se dio respuesta a la solicitud con memorando No. 2016-102-016319-3 del 19-12-2016
</t>
  </si>
  <si>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</si>
  <si>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35
INF.4
RADICADO NO. 2016-409-077657-2 pag. 32</t>
  </si>
  <si>
    <r>
      <t xml:space="preserve">Proceso de reversión de la concesión Malla Vial del Meta.
</t>
    </r>
    <r>
      <rPr>
        <sz val="11"/>
        <rFont val="Calibri"/>
        <family val="2"/>
        <scheme val="minor"/>
      </rPr>
      <t>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t>
    </r>
  </si>
  <si>
    <t>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t>
  </si>
  <si>
    <t>La CGR describe el efecto así: ''Lo anterior presuntamente contraviene lo establecido en el numeral 4 del artículo 25 de la Ley 80 de 1993, en relación a que "Los trámites se adelantarán con austeridad de tiempo, medios y gastos y se impedirán las dilaciones y los retardos en la ejecución del contrato".''</t>
  </si>
  <si>
    <t>Fortalecer los lineamientos contractuales relacionados con la actividad de reversión e
incorporar al manual de reversión lineamientos asociados a la necesidad de contar con un cronograma oportuno para las actividades de reversión de las concesiones de 1a., 2a. y 3a. generación.</t>
  </si>
  <si>
    <t>Mejorar el control sobre el proceso de reversión y reducir los tiempos de dicha actividad.</t>
  </si>
  <si>
    <t>1. Actualización del Manual de Reversión, con el fin de plasmar la necesidad de poder contar con un cronograma para las actividades de Reversión, acorde al desarrollo del tipo de contrato de Concesión (1a., 2a, y 3a)
2. Contrato estándar 4G que crea y regula la etapa de reversión
3. Actas de reversión de los tramos viales que hacían parte del proyecto.
4. Informe de cierre</t>
  </si>
  <si>
    <t>1. Manual de reversión ANI Ajustado
2. Contrato estándar 4G
3. Actas de reversión
4. Informe de cierre</t>
  </si>
  <si>
    <r>
      <t xml:space="preserve">25/10/2016 El supervisor comenta sobre este hallazgo que están trabajando en el manual de reversión, y cree que no será factible tenerlo para el mes de diciembre.
23/11/2016 Continúan trabajando en el manual de reversión y solicitarán la incorporación de la UM denominada informe de cierre. Cumplirán con la fecha de la meta. 
</t>
    </r>
    <r>
      <rPr>
        <b/>
        <sz val="11"/>
        <rFont val="Calibri"/>
        <family val="2"/>
        <scheme val="minor"/>
      </rPr>
      <t>Recomendaciones MM&amp;D:</t>
    </r>
    <r>
      <rPr>
        <sz val="11"/>
        <rFont val="Calibri"/>
        <family val="2"/>
        <scheme val="minor"/>
      </rPr>
      <t xml:space="preserve">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
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
</t>
    </r>
  </si>
  <si>
    <t>18/01/2017 Se realizó verificación física en el FTP de las unidades de medida. No hay avance. Pendiente UM 1,3 (SPC)
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
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
28/02/2017 Se realizó verificación física en el FTP de las unidades de medida. No hay avance. Pendiente UM1  y UM3 (JDT)
28/04/2017 Se realizó verificación física en el FTP de las unidades de medida. No hay avance. Pendiente UM 1,3 (SPC)</t>
  </si>
  <si>
    <t>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"carretero"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09/08/2017 Mediante memorando No. 2017-304-010821-3 la dependencia solicita oficialmente la adición de la UM3 "Actas de reversión". Se actualiza el avance al 25% quedando pendientes las UM1, 3 y 4 (JDTB)
14/08/2017 Mediante memorando No. 2007-304-011163-3 del 14/08/2017 solicitaron debidamente justificada una prórroga para el 30/09/2017. Avance del 25%. Se dio respuesta con memorando No. 2017-102-011578-3 las dos solicitudes, la de modificación del plan y la prórroga.
04/09/2017 BLRC mediante correo electrónico del 1 de septiembre de 2017 informaron la incorporación de la UM No. 3 actas de reversión. El nivel de avance es del 50%. Queda pendiente la entrega de las UM Nos. 1 y 4.
21/09/2017 BLRC mediante memorando No. 2017-304-012851-3 del 20/09/2017 solicitaron la prórroga de cumplimiento del plan hasta el 31/10/2017 por cuanto en este momento el manual de reversión esta en firmas. Se dio respuesta con memorando No. 2017-102-013237-3 del 25/09/2017.
10/10/2017 BLRC mediante correo electrónico del 10/10/2017 el ingeniero Edgar Mauricio Beltrán C informa que cumplirá el PM del hallazgo en referencia en la fecha indicada en esta 31/10/2017. Avance del 50%.
19/10/2017 Al revisar el FTP se encuentra que ya incorporaron en manual de reversión como unidad de medida No.1. A la fecha queda pendiente el informe de cierre.
24/10/2017 mediante memorando No. 2017-304-014567-3 del 20/10/2017 informaron la incorporación en el FTP del informe de cierre, cumpliendo así con el 100% del plan de mejoramiento.</t>
  </si>
  <si>
    <t>INF 5 MM&amp;D Rad. No. 2016-409-089295-2 Pag. 12</t>
  </si>
  <si>
    <t xml:space="preserve">Hallazgo 31. Inversión para la Interventoría del Adicional 02/2009 (A, F y D).     
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t>
  </si>
  <si>
    <t>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t>
  </si>
  <si>
    <t>La CGR describe el efecto así: '' Le estaría ocasionando un presunto detrimento al Estado por valor de $1,545.57 millones de pesos de diciembre de 2004 (equivalentes a $2,276.70 millones de diciembre de 2014),''</t>
  </si>
  <si>
    <t>Dar cuenta de cómo  en las pretensiones que se incluyeron en el Tribunal, se cumplió con las expectativas de la entidad frente a la protección del patrimonio de la Nación, lo que finalmente genera la suscripción de Acuerdo conciliatorio, con beneficios para la Entidad.</t>
  </si>
  <si>
    <t>Demostrar las gestiones de la Entidad para la defensa del patrimonio de la nación, esto, en las pretensiones hechas ante el Tribunal No. 2 y la negociación para la suscripción del Acuerdo conciliatorio para la terminación anticipada de mutuo acuerdo.</t>
  </si>
  <si>
    <t>UNIDADES DE MEDIDA CORRECTIVA
1) Reforma de la Demanda Arbitral - Tribunal 2, Fidupetrol 
2) Acuerdo Conciliatorio
3) Aprobación del Acuerdo
4)Documentos de Reversión
5)Análisis Financiero del Acuerdo de Terminación
6) Certificado de disminución en la remuneración al concesionario
UNIDAD DE MEDIDA PREVENTIVA
7)Modelo estándar 4G 
INFORME DE CIERRE
8) Informe de cierre</t>
  </si>
  <si>
    <r>
      <t xml:space="preserve">24/11/2016 Se realizó verificación física en el FTP de las unidades de medida. Se actualiza el avance. Están completas las UM
06/12/2016 Se verifico en el FTP y el plan esta cumplido en un 100%. En el informe </t>
    </r>
    <r>
      <rPr>
        <b/>
        <sz val="11"/>
        <rFont val="Calibri"/>
        <family val="2"/>
        <scheme val="minor"/>
      </rPr>
      <t>No.6 de la firma MM&amp;D r</t>
    </r>
    <r>
      <rPr>
        <sz val="11"/>
        <rFont val="Calibri"/>
        <family val="2"/>
        <scheme val="minor"/>
      </rPr>
      <t xml:space="preserve">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Mantener la posición institucional.</t>
    </r>
  </si>
  <si>
    <t>08/06/2017 BLRC  La oficina de Control Interno recibió copia del memorando No. 2017-500-007895-3 del 02/06/2017 enviado al GIT Control Interno Disciplinario y de Atención al Ciudadano (e )</t>
  </si>
  <si>
    <t>Estudio III
INF 1 MM&amp;D Rad. RADICADO NO. 2016-409-054480-2 pag. 4
INF 6. rad. No. 2016-409-089297-2 pag. 20</t>
  </si>
  <si>
    <r>
      <t xml:space="preserve">Hallazgo 32. Costos de la interventoría del alcance básico incluida en el Adicional 02/2009. (A).    
</t>
    </r>
    <r>
      <rPr>
        <sz val="11"/>
        <rFont val="Calibri"/>
        <family val="2"/>
        <scheme val="minor"/>
      </rPr>
      <t xml:space="preserve">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"vencido cada mes desde la fecha del Acta de Iniciación de la Etapa de Operación, y dentro de los cinco Días siguientes al vencimiento, un valor mensual equivalente a Cincuenta Millones de pesos de fecha de diciembre de 2004 (COL$50.000.000)".     </t>
    </r>
  </si>
  <si>
    <t>La CGR describe la causa así: ''Falta de control en la estructuración de los proyectos por parte de la Agencia Nacional de Infraestructura así como la falta de seguimiento a las obligaciónes contractuales.''</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</si>
  <si>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</si>
  <si>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SI 
INF 6. rad. No. 2016-409-089297-2 pag. 22</t>
  </si>
  <si>
    <r>
      <t xml:space="preserve">Hallazgo 33. Custodia Áreas remanentes y de derecho de vía en predios de la Concesión. (A y D).   
</t>
    </r>
    <r>
      <rPr>
        <sz val="11"/>
        <rFont val="Calibri"/>
        <family val="2"/>
        <scheme val="minor"/>
      </rPr>
      <t xml:space="preserve">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t>
    </r>
  </si>
  <si>
    <t>La CGR describe la causa así: ''Incumplimiento del concesionario a las condiciones pactadas en el contrato y a las debilidades de control y seguimiento por parte tanto de la ANI como de las interventorías contratadas desde el inicio de la concesión y hasta la actualidad. ''</t>
  </si>
  <si>
    <t>Demostrar que con la suscripción del Acuerdo Conciliatorio se obtuvo beneficio para los intereses de la Agencia.</t>
  </si>
  <si>
    <t>Demostrar las gestiones de la Entidad para la defensa del patrimonio de la nación, esto, en las disminuciones hechas al Concesionario Autopistas de Santander S.A. y la negociación para la suscripción del Acuerdo conciliatorio para la terminación anticipada de mutuo acuerdo.</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</si>
  <si>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</si>
  <si>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08/06/2017 BLRC  La oficina de Control Interno recibió copia del memorando No. 2017-500-007896-3 del 02/06/2017 enviado al GIT Control Interno Disciplinario y de Atención al Ciudadano (e )</t>
  </si>
  <si>
    <t>SI 
INF 6. rad. No. 2016-409-089297-2 pag. 24</t>
  </si>
  <si>
    <r>
      <t xml:space="preserve">Hallazgo 34. Policía de carreteras, Vehículos de Operación y Equipos de peajes; daños y reemplazo por cumplimiento de vida útil. (A, D e IP)  
</t>
    </r>
    <r>
      <rPr>
        <sz val="11"/>
        <rFont val="Calibri"/>
        <family val="2"/>
        <scheme val="minor"/>
      </rPr>
      <t xml:space="preserve">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t>
    </r>
  </si>
  <si>
    <t>La CGR describe la causa así: ''Incumplimientos de las condiciones por parte del concesionario y a deficiencias de supervisión y control por parte de la ANI y sus interventorías.''</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</si>
  <si>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t>
  </si>
  <si>
    <t>1) Acuerdo
2) Aprobación del Acuerdo
3)Documentos de Reversión
4)Análisis Financiero del Acuerdo de Terminación
5)Informe de Supervisión
6)Modelo estándar 4G</t>
  </si>
  <si>
    <t>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t>
  </si>
  <si>
    <r>
      <t xml:space="preserve">24/11/2016 Se realizó verificación física en el FTP de las unidades de medida. Se actualiza el avance. Pendiente UM 5
</t>
    </r>
    <r>
      <rPr>
        <b/>
        <sz val="11"/>
        <rFont val="Calibri"/>
        <family val="2"/>
        <scheme val="minor"/>
      </rPr>
      <t xml:space="preserve">Recomendación MM&amp;D: </t>
    </r>
    <r>
      <rPr>
        <sz val="11"/>
        <rFont val="Calibri"/>
        <family val="2"/>
        <scheme val="minor"/>
      </rPr>
      <t>Incluir soportes de posición institucional e incluir UM de Bitácora; Agregar UM de informe de cierre. En reunión del 6 /2/2016 la V. Eje. Manifiesta que no acoge la recomendaciond del MM&amp;D.
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</si>
  <si>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</si>
  <si>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Estudio III
INF 1 MM&amp;D Rad. 2016-409-054480-2 pag. 5
INF 6. rad. No. 2016-409-089297-2 pag. 27</t>
  </si>
  <si>
    <t>Dotación policía de carreteras</t>
  </si>
  <si>
    <r>
      <rPr>
        <b/>
        <sz val="11"/>
        <rFont val="Calibri"/>
        <family val="2"/>
        <scheme val="minor"/>
      </rPr>
      <t xml:space="preserve">Hallazgo 36. Mantenimiento Tramo 3 (T del Aeropuerto - Aeropuerto). (A y D)  </t>
    </r>
    <r>
      <rPr>
        <sz val="11"/>
        <rFont val="Calibri"/>
        <family val="2"/>
        <scheme val="minor"/>
      </rPr>
      <t xml:space="preserve">
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t>
    </r>
  </si>
  <si>
    <t>La CGR describe la causa así: ''El concesionario no realiza actividades de mantenimiento y construcción de obras de estabilización de taludes y obras hidráulicas.''</t>
  </si>
  <si>
    <t>Asegurar el adecuado balanceo de las cargas con el concesionario</t>
  </si>
  <si>
    <t>1) Informe de Supervisión
2)Acuerdo                           
3)Aprobación del Acuerdo
4)Documentos de Reversión
5)Análisis Financiero del Acuerdo de Terminación 
6)Modelo estándar 4G
7)Informe de cierre</t>
  </si>
  <si>
    <r>
      <t xml:space="preserve">24/11/2016 Se realizó verificación física en el FTP de las unidades de medida. Se actualiza el avance. Pendiente UM 1 y UM 2.
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Nos. 1 y 2
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t>
    </r>
  </si>
  <si>
    <t>18/01/2017 Se realizó verificación física en el FTP de las unidades de medida. No hay avance. Pendiente UM 1,7 (SPC).
24/02/2017 BLRC se concluye de la reunión de asesoría y seguimiento: Cumplirán con la fecha final del plan de mejoramiento entregando la UM No. 1 y 7 antes del vencimiento. Avance del 71%
28/02/2017 Se realizó verificación física en el FTP de las unidades de medida. No hay avance. Pendiente UM1 y UM7 (JDT)
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t>
  </si>
  <si>
    <t>SI 
INF 6. rad. No. 2016-409-089297-2 pag. 30</t>
  </si>
  <si>
    <t xml:space="preserve">Hallazgo 37. Cámaras de Interventoría en Estaciones de Pesajes. (A)
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Por otra parte, no se encuentran acciones por parte de la ANl en el sentido de conminar al Concesionario a permitir las actividades de la interventoría y cumplir con su obligación de "...Colaborar con el Interventor para la correctas vigilancia y control del cumplimiento de las obligaciónes del Contrato de Concesión.", tal y como lo establece el contrato de interventoría en su Sección 2.02. de obligaciónes de la Agencia. </t>
  </si>
  <si>
    <t>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t>
  </si>
  <si>
    <t>Dar cumplimiento a las sugerencias realizadas por el ente de control, respecto de la instalación de las cámaras</t>
  </si>
  <si>
    <t>Demostrar las gestiones de la Entidad para dar cumplimiento a la instalación de cámaras de la Interventoría en las estaciones de pesaje Lebrija y Rionegro.</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</si>
  <si>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</si>
  <si>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</si>
  <si>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r>
      <t xml:space="preserve">24/11/2016 Se realizó verificación física en el FTP de las unidades de medida. Se actualiza el avance. Están completas las UM
06/12/2016 Se verifico en el FTP y el plan esta cumplido en un 100%.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</si>
  <si>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32</t>
  </si>
  <si>
    <r>
      <rPr>
        <b/>
        <sz val="11"/>
        <rFont val="Calibri"/>
        <family val="2"/>
        <scheme val="minor"/>
      </rPr>
      <t>Hallazgo 38. Especificaciones de dotación para Carrotalleres. (A).</t>
    </r>
    <r>
      <rPr>
        <sz val="11"/>
        <rFont val="Calibri"/>
        <family val="2"/>
        <scheme val="minor"/>
      </rPr>
      <t xml:space="preserve">
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t>
    </r>
  </si>
  <si>
    <t>La CGR describe la causa así: ''Al no contar con un parámetro claro de comparación, se dificultan las labores de verificación y exigencia por parte de la interventoría.''</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</si>
  <si>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t>
  </si>
  <si>
    <r>
      <t xml:space="preserve">24/11/2016 Se realizó verificación física en el FTP de las unidades de medida. Se actualiza el avance. Pendiente UM 5
06/12/2016 Esta pendiente el informe de supervisión que lo entregarán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
</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</si>
  <si>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</si>
  <si>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INF 6. rad. No. 2016-409-089297-2 pag. 34</t>
  </si>
  <si>
    <r>
      <rPr>
        <b/>
        <sz val="11"/>
        <rFont val="Calibri"/>
        <family val="2"/>
        <scheme val="minor"/>
      </rPr>
      <t xml:space="preserve">Hallazgo 41. Daños en predios privados posteriores a las construcciones desarrolladas por el concesionario. (A y D).
</t>
    </r>
    <r>
      <rPr>
        <sz val="11"/>
        <rFont val="Calibri"/>
        <family val="2"/>
        <scheme val="minor"/>
      </rPr>
      <t xml:space="preserve">
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t>
    </r>
  </si>
  <si>
    <t>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t>
  </si>
  <si>
    <t>De acuerdo a la cláusula de indemnidad del contrato, cualquier daño a terceros debe ser asumido por el Concesionario. Sin embargo para el caso concreto,  es de informar que el corredor fue entregado al INVIAS desde el pasado 19 de abril de 2016.</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</si>
  <si>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Defensa Judicial relacionando la estrategía y gestión relacionada con daños a terceros.</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</si>
  <si>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 Defensa Judicial</t>
  </si>
  <si>
    <r>
      <t xml:space="preserve">24/11/2016 Se realizó verificación física en el FTP de las unidades de medida. Se actualiza el avance. Pendiente UM 5.
06/12/2016 Sigue pendiente la UM No.5) Informe de Supevisión (Explicación clausula de Indemnidad, reclamacion a terceros y Garantías) , se incorporará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</si>
  <si>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28/02/2017 Se realizó verificación física en el FTP de las unidades de medida. No hay avance. Pendiente UM5 (JDT)
16/03/2017 BLRC Mediante comunicación No. 2017-500-003825-3 del 06/03/2017 solicitaron incluir una nueva UM al plan de mejoramiento denominada 7)" Informe de Defensa Judicial relacionando la estrategia y gestión relacionada con daños a terceros", ratifican telefónicamente el cumplimiento de la fecha de vigencia del plan. Pendientes UM 5 y 7., Se dio respuesta con memorando No.2017-102-004742-3 del 23/03/2017
21/03/2017 BLRC mediante correo electrónico del 17/03/2017 informan la incorporación de la UM No. 7. Queda pendiente la UM No.5.
31/03/2017 Se verifica la incorporación de la UM 5 Informe de supervisión en el FTP. Se corroboran la incorporación de los soportes en el FTP y se certifica el 100% de cumplimiento del plan. (JDT)</t>
  </si>
  <si>
    <t>INF 6. rad. No. 2016-409-089297-2 pag. 39</t>
  </si>
  <si>
    <r>
      <rPr>
        <b/>
        <sz val="11"/>
        <rFont val="Calibri"/>
        <family val="2"/>
        <scheme val="minor"/>
      </rPr>
      <t xml:space="preserve">Hallazgo 42. Obras prorrogadas mediante Otrosí 9. (A, D e IP).
</t>
    </r>
    <r>
      <rPr>
        <sz val="11"/>
        <rFont val="Calibri"/>
        <family val="2"/>
        <scheme val="minor"/>
      </rPr>
      <t xml:space="preserve">
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t>
    </r>
  </si>
  <si>
    <t>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</si>
  <si>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t>
  </si>
  <si>
    <t>1) Acuerdo de Terminación Anticipada
2) Aprobación del Acuerdo
3)Documentos de Reversión
4)Análisis Financiero del Acuerdo de Terminación
5) Manual de interventoría y Supervisión
6) Informe de cierre</t>
  </si>
  <si>
    <t>22/07/16. Se envió la documentación para estudio Dr. Medellín
24/11/2016 Se realizó verificación física en el FTP de las unidades de medida. Se actualiza el avance. Pendiente UM 5.
06/12/2016 Sigue pendiente la UM No.5 Informe de defensa judicial, la cual incorporarán antes del 23/12/2016. La firma MM&amp;D hace una recomendación en el informe No.1 y 4 no indica recomendaciones o sea no tiene impacto. Determina que esta bien planteado el plan de mejoramiento.
19/12/2016 Pendiente Um No. 5
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t>
  </si>
  <si>
    <t>18/01/2017 Se realizó verificación física en el FTP de las unidades de medida. No hay avance. Pendiente UM 6 (SPC).
24/02/2017 BLRC se concluye de la reunión de asesoría y seguimiento: Cumplirán con la fecha final del plan de mejoramiento y entregarán el informe de cierre antes de la fecha de cumplimiento.
28/02/2017 Se realizó verificación física en el FTP de las unidades de medida. No hay avance. Pendiente UM6 (JDT)
31/03/2017 Mediante memorando No. 2017-500-005249-3 la dependencia remite el informe de cierre cumpliendo así con el plan. Se corroboran la incorporación de los soportes en el FTP y se certifica el 100% de cumplimiento del plan. (JDT)</t>
  </si>
  <si>
    <t>Estudio II
INF 1 MM&amp;D Rad. 2016-409-054480-2 pag. 7
INF.4
RADICADO NO. 2016-409-077657-2 Pag. 70</t>
  </si>
  <si>
    <t>CR_Neiva-Espinal-Girardot</t>
  </si>
  <si>
    <r>
      <t xml:space="preserve"> 
</t>
    </r>
    <r>
      <rPr>
        <b/>
        <sz val="11"/>
        <rFont val="Calibri"/>
        <family val="2"/>
        <scheme val="minor"/>
      </rPr>
      <t xml:space="preserve">Hallazgo 44. Glorieta Terminación Variante El Guamo. (A y D).
</t>
    </r>
    <r>
      <rPr>
        <sz val="11"/>
        <rFont val="Calibri"/>
        <family val="2"/>
        <scheme val="minor"/>
      </rPr>
      <t xml:space="preserve">
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t>
    </r>
  </si>
  <si>
    <t>La CGR describe la causa así: ''Incumplimiento del manual de diseño geométrico.''</t>
  </si>
  <si>
    <t>Informe de demolición de la infraestructura " glorieta terminación variante Guamo" y estado actual de la intersección</t>
  </si>
  <si>
    <t>1. Mitigar los riesgos asociados a la operación de la intersección
2. Contar con un diseño que cumpla con las especificaciones aplicables.</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</si>
  <si>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Interventoria que indique la demolición de la insfraestructura "Glorieta terminación variante Guamo" y estado actual de la intersección.
UNIDADES DE MEDIDA PREVENTIVA
6. Manual de interventoría y supervisión 
7. Contrato Estándar 4G
INFORME DE CIERRE
8. Informe de cierre
9. Alcance al Informe de Cierre</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</si>
  <si>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Interventoría
UNIDADES DE MEDIDA PREVENTIVA
6. Manual de interventoría y supervisión 
7. Contrato Estándar 4G
INFORME DE CIERRE
8. Informe de cierre
9.- Alcance al Informe de Cierre</t>
  </si>
  <si>
    <t>Las obras diseñadas por el Concesionario para la canalizacion del trafico en la intersección sur de la variante Guamo, garantizan el direccionamiento adecuado del tráfico que confluye en ese sector y es acorde con las características actuales de la vía. 
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t>
  </si>
  <si>
    <r>
      <t xml:space="preserve">01/11/2016 En el seguimiento nos informa el Supervisor que incorporó las UM Nos. 1 y 2, pendientes y son: 3. Diseño geométrico definitivo de la intersección
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
Mediante memorando No. 2016-305-014315-3 del 16/11/2016, la gerencia del proyecto solicita incluir las unidades de medida: UM5 "Manual de supervisión e interventoría", UM6 "Contrato Estándar 4G" y UM7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3, UM4, UM5, UM 6 y UM7
</t>
    </r>
    <r>
      <rPr>
        <b/>
        <sz val="11"/>
        <rFont val="Calibri"/>
        <family val="2"/>
        <scheme val="minor"/>
      </rPr>
      <t>Recomendación MM&amp;D:</t>
    </r>
    <r>
      <rPr>
        <sz val="11"/>
        <rFont val="Calibri"/>
        <family val="2"/>
        <scheme val="minor"/>
      </rPr>
      <t xml:space="preserve"> Incluir UM manual de interventoría, Contrato 4G e informe de cierre. Se acoge mediante radicación 20163050143153.
16/12/2016 Pendiente la UM No.7
23/12/2016 Mediante radicado No. 2016-305-016791-3 la VGC envia el informe de cierre. Se acredita el 100% de avance
</t>
    </r>
  </si>
  <si>
    <t>INF. 7
MM&amp;D
Rad. No. 2016-409-092155-2 Pag. 18</t>
  </si>
  <si>
    <r>
      <rPr>
        <b/>
        <sz val="11"/>
        <rFont val="Calibri"/>
        <family val="2"/>
        <scheme val="minor"/>
      </rPr>
      <t xml:space="preserve">Hallazgo 46. Predios con Áreas Remanentes (A y D).
</t>
    </r>
    <r>
      <rPr>
        <sz val="11"/>
        <rFont val="Calibri"/>
        <family val="2"/>
        <scheme val="minor"/>
      </rPr>
      <t xml:space="preserve">
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t>
    </r>
  </si>
  <si>
    <t>La CGR describe la causa así: ''La respuesta solamente muestra una parte del lote cercada. ''</t>
  </si>
  <si>
    <t>La CGR describe el efecto así: ''Probabilidad de que las áreas adquiridas sean invadidas por particulares''</t>
  </si>
  <si>
    <t>Completar el cerramiento correspondiente y fortalecer los lineamientos de monitoreo y control de los proyectos</t>
  </si>
  <si>
    <t>Garantizar que los bienes de la Nación estén libres de toda ocupación ilegal</t>
  </si>
  <si>
    <t xml:space="preserve">UNIDADES DE MEDIDA CORRECTIVA
1.- Realizar el cercado del predio identificado  con la ficha predial VE-017 A, adquirido y corredor vial en aquellos lugares donde se requiera
2.- Solicitar a la interventoría un pronunciamiento respecto al estado actual del predio
3.- Informe del Grupo Interno de Trabajo Predial 
4. Informe del interventor donde indica como están ejerciendo el control y monitoreo del proyecto.                                                                                                        
UNIDADES DE MEDIDA PREVENTIVA
5. Contrato modelo estándar Concesiones de 4G el cual incluye en el Apéndice Técnico y predial la obligación de custodiar las áreas remanentes del proyecto.
6. Procedimiento en el SIGC para el seguimiento de la Gestión Predial 
7. Sistema de Información de seguimiento y control predial
8. Informe del área correspondiente donde se indique como se está ejerciendo el control y monitoreo sobre el tema de predios de los diferentes proyectos
INFORME DE CIERRE
9. Alcance del informe de cierre       </t>
  </si>
  <si>
    <t xml:space="preserve">UNIDADES DE MEDIDA CORRECTIVA
1. Realizar el cercado
2. Informe de interventoría con la verificación del cerramiento y la correspondiente constancia fílmica de la actividad realizada.
3. Informe grupo predial
4. Informe del Inteventor
UNIDADES DE MEDIDA PREVENTIVA
5. Contrato estándar Concesiones de 4G.
6. Procedimiento del SIGC
7. Sistema de Información de seguimiento y control predial
8. Informe del área correspondiente
INFORME DE CIERRE
9. Alcance del informe de cierre.        </t>
  </si>
  <si>
    <t>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t>
  </si>
  <si>
    <r>
      <t xml:space="preserve">Reunión  de asesoría y seguimiento  de la OIC a la VGC del 15 de sept. de 2016. La VGC solicitará modificación de finalización de metas para el 31/10/2016 según informe del supervisor del contrato.
14/10/2016 El ingeniero Dilver comenta que iniciará la incorporación de las UM y en el informe de Gerencia Predial quedará  como informe de cierre, con las explicaciones de las UM.
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
Mediante memorando No. 2016-305-014315-3 del 16/11/2016 la gerencia del proyecto solicita incluir la UM5 "Informe de cierre" y recortar el plazo de 30 de junio 2017 a 31 dic de 2016 por cumplimiento de las unidades de medida antes del vencimiento. Se dio respuesta mediante el memorando No. 2016-102-014422-3 del 18-11-2016.
24/11/2016 Se realizó verificación física en el FTP de las unidades de medida. Se actualiza el avance. Pendiente UM 3 y UM5
16/12/2016 pendientes las UM Nos. 3 y 5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</si>
  <si>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26/10/2017 BLRC se concluye de la información: Estan pendientes las siguientes unidades: UM No.4, 5, 6, 7, 8 y 9. Se cumple con la fecha del Plan. Se incorporaran en esta semana las UM preventivas de Predios.</t>
  </si>
  <si>
    <t>INF. 7
MM&amp;D
Rad. No. 2016-409-092155-2 Pag. 21</t>
  </si>
  <si>
    <r>
      <rPr>
        <b/>
        <sz val="11"/>
        <rFont val="Calibri"/>
        <family val="2"/>
        <scheme val="minor"/>
      </rPr>
      <t xml:space="preserve">Hallazgo 50. Accesos Predios Variante de Espinal (A). 
</t>
    </r>
    <r>
      <rPr>
        <sz val="11"/>
        <rFont val="Calibri"/>
        <family val="2"/>
        <scheme val="minor"/>
      </rPr>
      <t>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t>
    </r>
  </si>
  <si>
    <t>La CGR describe la causa así: ''No se demostró que se haya mejorado geométricamente el acceso.''</t>
  </si>
  <si>
    <t xml:space="preserve">Revisión por parte de la Interventoría de las condiciones de los accesos a los predios que colindan con la variante Espinal con solicitudes de mejora donde aplique.
Realizar las actividades propias de los lineamientos del nuevo Contrato de 4G  No 017 de 2015 y lo estipulado en  la Resolución 716 de 2015, con el fin de establecer las responsabilidades inherentes a cada una de las partes.  </t>
  </si>
  <si>
    <t>Asegurar que los accesos cumplen con el requerimiento contractual</t>
  </si>
  <si>
    <t>UNIDADES DE MEDIDA CORRECTIVA
1. Generar informe de interventoría que evalúe las condiciones de los accesos a los predios de la variante Espinal
2. Análisis jurídico sobre la aplicación de la norma frente al contrato.                         
3. Informe del Interventor que indique el  cumplimiento de la norma en relación con la causa del hallazgo.                                                                 
UNIDAD DE MEDIDA PREVENTIVA
4. Manual de interventoría y supervisión
INFORME DE CIERRE
5. Informe de cierre
6. Alcance del informe de cierre.</t>
  </si>
  <si>
    <t>UNIDADES DE MEDIDA CORRECTIVA
1. Informe de la interventoría que evidencie el cumplimiento de las especificaciones contractuales asociadas con los accesos de los predios de la variante Espinal
2.- Análisis jurídico sobre la aplicación de la norma frente al contrato.                                                                
3. Informe de Interventor
UNIDAD DE MEDIDA PREVENTIVA
4. Manual de Interventoría y Supervisión
INFORME DE CIERRE
5. Informe de cierre
6.- Alcance del informe de Cierre</t>
  </si>
  <si>
    <r>
      <t xml:space="preserve">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
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
Mediante memorando No. 2016-305-014315-3 del 16/11/2016 la gerencia del proyecto solicita incluir la UM3 "Informe de cierre" y eliminar la UM2 "Informe del concesionario con la ejecución de los ajustes que apliquen, en caso de que se requieran", acogiendose a las recomendaciones de la firma Medellín, Martínez y Durán Abogados. Se dio respuesta mediante el memorando No. 2016-102-014422-3 del 18-11-2016.
24/11/2016 Se realizó verificación física en el FTP de las unidades de medida. Se actualiza el avance. Pendiente UM 3
16/12/2016 Pendiente la UM 3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</si>
  <si>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INF. 7
MM&amp;D
Rad. No. 2016-409-092155-2 Pag. 26</t>
  </si>
  <si>
    <r>
      <rPr>
        <b/>
        <sz val="11"/>
        <rFont val="Calibri"/>
        <family val="2"/>
        <scheme val="minor"/>
      </rPr>
      <t>Hallazgo 51. Estado de Cunetas de la Variante (A y D).</t>
    </r>
    <r>
      <rPr>
        <sz val="11"/>
        <rFont val="Calibri"/>
        <family val="2"/>
        <scheme val="minor"/>
      </rPr>
      <t xml:space="preserve">
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t>
    </r>
  </si>
  <si>
    <t>La CGR describe la causa así: ''Deficiencias en el control de calidad de los materiales y del proceso constructivo''</t>
  </si>
  <si>
    <t>Reparar las cunetas</t>
  </si>
  <si>
    <t>Asegurar las condiciones adecuadas de las cunetas</t>
  </si>
  <si>
    <t>UNIDAD DE MEDIDA CORRECTIVA
1. Reparar las cunetas para que cumplan las condiciones de calidad establecidas, seguridad y nivel de servicio
UNIDAD DE MEDIDA PREVENTIVA
2. Manual de interventoría y supervisión</t>
  </si>
  <si>
    <t>UNIDAD DE MEDIDA CORRECTIVA
1. Informe de interventoría que evidencie la reparación de las cunetas.
UNIDAD DE MEDIDA PREVENTIVA
2. Manual de interventoría y Supervisión</t>
  </si>
  <si>
    <t xml:space="preserve">
El Concesionario realizó la reparación de las cunetas en el mes de noviembre de 2015. Esta infraestructura fue revertida el 23 de diciembre de 2015.
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t>
  </si>
  <si>
    <r>
      <t xml:space="preserve">02/09/2016 Están pendientes las dos UM. 1. 1. Informe de interventoría que evidencie la reparación de las cunetas.
2. Manual de interventoría y Supervisión, indicando en que parte del documento se ubica y conjura la causa del hallazgo.
15/09/2016 Queda pendiente la UM 1 e indicar como aplica la UM preventiva a la causa del hallazgo.
Reunión de asesoría  de la OIC a la CGC del 16 de sept. de 2016. se corrige en la descripción del hallazgo la palabra en negrita: "Fisuras y grietas en las cunetas de la variante Guamo" La VGC entregará antes del 19 de sep. de 2016 la UM 1.
20/09/2016 La VGC incluyó en el FTP la UM 1 y se verificó la existencia de esta. Queda cumplido en un 100% el PMI.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 y ajustar UM 1incluyendo informe con muestras técnicas (Calidad de materiales)</t>
    </r>
  </si>
  <si>
    <t>INF. 7
MM&amp;D
Rad. No. 2016-409-092155-2 Pag. 28</t>
  </si>
  <si>
    <r>
      <rPr>
        <b/>
        <sz val="11"/>
        <rFont val="Calibri"/>
        <family val="2"/>
        <scheme val="minor"/>
      </rPr>
      <t>Hallazgo 53. Entrega al Concesionario de Rendimientos Financieros de Cuenta Aportes INCO. Ruta del Sol I. (A, D y F)</t>
    </r>
    <r>
      <rPr>
        <sz val="11"/>
        <rFont val="Calibri"/>
        <family val="2"/>
        <scheme val="minor"/>
      </rPr>
      <t xml:space="preserve">
De acuerdo con el informe mensual de diciembre 2014 del fideicomiso se han generado rendimientos en la cuenta aportes INCO por 88.480´088.582,72 de los cuales se han transferido al concesionario 27.122´469.236.
Este hecho origina un presunto detrimento patrimonial en $27,122 millones, por
una gestión antieconómica, ineficaz e ineficiente; en términos del Artículo 209 de la Constitución Política.</t>
    </r>
  </si>
  <si>
    <t>Evaluar la pertenencia de los rendimientos financieros bajo las condiciones establecidas en el Contrato de Concesión y gestiónar su devolución en caso de que aplique</t>
  </si>
  <si>
    <t xml:space="preserve">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t>
  </si>
  <si>
    <t>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t>
  </si>
  <si>
    <r>
      <t xml:space="preserve">22/07/16. Se envió la documentación para estudio Dr. Medellín
24/11/2016 Se realizó verificación física en el FTP de las unidades de medida. Se actualiza el avance. Pendiente UM 1, UM2 y UM5
</t>
    </r>
    <r>
      <rPr>
        <b/>
        <sz val="11"/>
        <rFont val="Calibri"/>
        <family val="2"/>
        <scheme val="minor"/>
      </rPr>
      <t>Recomendación MM&amp;D:</t>
    </r>
    <r>
      <rPr>
        <sz val="11"/>
        <rFont val="Calibri"/>
        <family val="2"/>
        <scheme val="minor"/>
      </rPr>
      <t xml:space="preserve"> Fortalecer posición institucional e incluir UM de concepto abogado externo.
</t>
    </r>
    <r>
      <rPr>
        <b/>
        <sz val="11"/>
        <rFont val="Calibri"/>
        <family val="2"/>
        <scheme val="minor"/>
      </rPr>
      <t>LMSC:</t>
    </r>
    <r>
      <rPr>
        <sz val="11"/>
        <rFont val="Calibri"/>
        <family val="2"/>
        <scheme val="minor"/>
      </rPr>
      <t xml:space="preserve"> Se sugiere replantear los títulos de las UM para facilitar la evaluación de la CGR.
06/12/2016 Van a analizar las unidades de medida del plan de mejoramiento y nos informarán las modificaciones de éste y si es necesario ampliar la fecha de cumplimiento. Además incluirán el informe de cierre.
19/12/2016 Pendiente UM Nos. 1, 2 y 5.
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t>
    </r>
  </si>
  <si>
    <r>
      <t xml:space="preserve">18/01/2017 Se realizó verificación física en el FTP de las unidades de medida. No hay avance. Pendiente UM 1,2,5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UM1, UM2 y UM5 (JDT).
02/03/2017 BLRC revisar en el seguimiento de asesoría y seguimiento la recomendación que realizó la firma MM&amp;DAbogados. A la fecha no la han acogido.
3/4/2017 Se solicitará por parte de la supervisión la inclusión de una unidad de medida "concepto abogado externo" e incluir también la unidad de medida "informe de cierre" acogiendo la recomendación de la OCI y de la firma MM&amp;D Abogados. El jurídico del PMI enviará a la supervisión el concepto de la firma MM&amp;D abogados relacionado con los rendimiento s financieros para incorporar al plan. Se cumplirá con la fecha estipulada (JDT).
26/04/2017 Se realizó verificación física en el FTP de las unidades de medida y la estructura. No hay avance. Pendiente UM1, UM2 y UM5 (JDT).
21/06/2017 (JDTB) Se realizó verificación física en el FTP. Se actualiza el avance y se certifica el cumplimiento al 100%.
30/06/2017 BLRC con memorando No. 2017-500-009255-3 del 30/06/2107 entregaron el informe de cierre.</t>
    </r>
  </si>
  <si>
    <t>Auto del 22 de abril de 2013 de la Dirección de Vigilancia Fiscal de la Contraloría General de la República.</t>
  </si>
  <si>
    <t>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</si>
  <si>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Estudio II
INF 1 MM&amp;D Rad. RADICADO NO. 2016-409-054480-2 pag. 9
INF.4
RADICADO NO. 2016-409-077657-2
CONCEPTO JURÍDICO
Rad. 
2016-409-118081-2
</t>
  </si>
  <si>
    <r>
      <t xml:space="preserve">Hallazgo 54. Uso de Recursos Equity Contrato de Concesión 002 de 2010. (A, F y D)
</t>
    </r>
    <r>
      <rPr>
        <sz val="11"/>
        <rFont val="Calibri"/>
        <family val="2"/>
        <scheme val="minor"/>
      </rPr>
      <t xml:space="preserve">
El 15 de julio de 2010 el Concesionario aportó $70,000"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t>
    </r>
  </si>
  <si>
    <t>La CGR describe la causa así: ''Presunto incumplimiento de la fiduciaria del deber de debida diligencia en el desarrollo de sus obligaciónes porque permitió que se destinaran recursos a una finalidad diferente a la autorizada.''</t>
  </si>
  <si>
    <t>Demostrar que los dineros estaban en cuentas de manejo del concesionario por lo que no se podía obstaculizar que las tomara, pedir a la fiducia un informe de los controles que realiza a los usos de las cuentas</t>
  </si>
  <si>
    <t>Asegurar el cumplimiento de las obligaciones contractuales relacionadas con el aporte de Equity</t>
  </si>
  <si>
    <t>UNIDAD DE MEDIDA CORRECTIVA
Enviar informe de interventoría en donde demuestre el seguimiento realizado al tema y la devolución del dinero con el soporte fiduciario.
UNIDAD DE MEDIDA PREVENTIVA
Contrato estándar 4G
INFORME DE CIERRE
Informe de cierre</t>
  </si>
  <si>
    <t xml:space="preserve">UNIDAD DE MEDIDA CORRECTIVA
1)Informe de Interventoría
UNIDAD DE MEDIDA PREVENTIVA
2)Modelo estándar 4G 
INFORME DE CIERRE
3)Informe de cierre </t>
  </si>
  <si>
    <r>
      <t xml:space="preserve">24/11/2016 Se realizó verificación física en el FTP de las unidades de medida. Se actualiza el avance. Pendiente UM 1 y UM 2
</t>
    </r>
    <r>
      <rPr>
        <b/>
        <sz val="11"/>
        <rFont val="Calibri"/>
        <family val="2"/>
        <scheme val="minor"/>
      </rPr>
      <t>Recomendación MM&amp;D:</t>
    </r>
    <r>
      <rPr>
        <sz val="11"/>
        <rFont val="Calibri"/>
        <family val="2"/>
        <scheme val="minor"/>
      </rPr>
      <t xml:space="preserve"> Explicar y fortalecer la posición institucional. Informe No. 8 y sugiere un concepto jurídico como medida adiconal. 
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19/12/2016 Pendientes UM Nos. 1 y 2.
26/12/2016 Mediante correo de fecha 22 dic de 2016 se solicita renombrar la UM2 de Memorando de defensa judicial a Informe de Cierre y se corrobora el cumplimiento de esta unidad y se verifica el cumplimiento del 100% de la s unidades de medida. (7-26)</t>
    </r>
  </si>
  <si>
    <t>Apertura de indagación preliminar No. 2016-01812  mediante el Auto 0231 del 21/02/2017. (NSC)
Mediante Oficio CGR No. 2017EE0022628 del 24/02/2017 se le solicitaron al Presidente de la ANI documentos relacionados con los hechos objeto del hallazgob H-985-54. (NSC)
Mediante Oficio de la CGR No. 2017EE0037208 con radicación ANI 2017-409-031584-2 del 27//03/2017 se reitera la solicitud de docuentos anteriormente citada.</t>
  </si>
  <si>
    <t>Rad. ANI 2017-409-110156-2 del 13/10/2017
Auto N°. 0918 del 06/10/2017 con radicación ANI No. 20174091147832 del 26 de octubre de 2017</t>
  </si>
  <si>
    <t xml:space="preserve">Auto N°. 0918 del 06/10/2017
Mediante el cual se ordena archivar la indagación preliminar N°. 2016-01812 asociada al hallazgo H-985-54
Se solicitó CAOC obtener el auto y se recibió con radicación ANI No. 20174091147832 del 26 de octubre de 2017 en cuyo alcance se determinó que:
“Se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t>
  </si>
  <si>
    <t>Estudio III
INF 1 MM&amp;D Rad. RADICADO NO. 2016-409-054480-2 pag. 11
Inf. 8 pag. 34</t>
  </si>
  <si>
    <r>
      <rPr>
        <b/>
        <sz val="11"/>
        <rFont val="Calibri"/>
        <family val="2"/>
        <scheme val="minor"/>
      </rPr>
      <t>Hallazgo 55. Panel de Expertos Ruta del Sol I. (A, D y F)</t>
    </r>
    <r>
      <rPr>
        <sz val="11"/>
        <rFont val="Calibri"/>
        <family val="2"/>
        <scheme val="minor"/>
      </rPr>
      <t xml:space="preserve">
Se indica que la figura de Panel de Expertos que se encuentra señalada en el contrato, no ha sido concebida en la legislación colombiana como un mecanismo alternativo de solución de conflictos. A la fecha se han cancelado $557,2 MM por este concepto.</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</si>
  <si>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t>
  </si>
  <si>
    <t>El Contrato de Concesión 002 de 2010 fue modificado mediante el otrosí 9, sustituyendo la figura de Panel de Expertos por la de Amigable Componedor como mecanismo alternativo de solución de conflictos</t>
  </si>
  <si>
    <t>Directriz de la modificación de los contratos, se solicitó al concesionario realizar la modificación e informar la desactivación del uso del Panel de expertos en el proyecto</t>
  </si>
  <si>
    <t>1) Otrosí No. 9 (Sustituye la figura de Panel de Expertos)
2) Concepto Contraloria y Defensa Judicial.
3)Modelo estándar 4G 
4)bitácora
5)Manual de Contratación</t>
  </si>
  <si>
    <r>
      <t xml:space="preserve">22/07/16. Se envió la documentación para estudio Dr. Medellín
24/11/2016 Se realizó verificación física en el FTP de las unidades de medida. Se actualiza el avance. Pendiente UM 5
</t>
    </r>
    <r>
      <rPr>
        <b/>
        <sz val="11"/>
        <rFont val="Calibri"/>
        <family val="2"/>
        <scheme val="minor"/>
      </rPr>
      <t>Recomendación MM&amp;D:</t>
    </r>
    <r>
      <rPr>
        <sz val="11"/>
        <rFont val="Calibri"/>
        <family val="2"/>
        <scheme val="minor"/>
      </rPr>
      <t xml:space="preserve"> Inf. 1 Modificar la figura de pánel de expertos por la de amigable componedor. En el INF 4 no hay impacto. 
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
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t>
    </r>
  </si>
  <si>
    <t>18/01/2017 Se realizó verificación física en el FTP de las unidades de medida. Se actualiza el avance. Cumplimiento 100% (SPC)
3/4/2017 Se concluye de la reunión la revisión y análisis del concepto de panel de expertos de la firma MM&amp;D abogados, para determinar si hay lugar a alguna modificación del plan. Se encuentra cumplido en el 100% (JDT) 
30/06/2017 BLRC con memorando No. 2017-500-009255-3 del 30/06/2107 entregaron el informe de cierre.</t>
  </si>
  <si>
    <t>Estudio II
INF 1 MM&amp;D Rad. RADICADO NO. 2016-409-054480-2 pag. 12
INF.4
RADICADO NO. 2016-409-077657-2 pag. 75</t>
  </si>
  <si>
    <r>
      <rPr>
        <b/>
        <sz val="11"/>
        <rFont val="Calibri"/>
        <family val="2"/>
        <scheme val="minor"/>
      </rPr>
      <t>Hallazgo 56. Subcuenta Supervisión Aérea y Gestión Contractual Ruta del Sol I. (A, D y F)</t>
    </r>
    <r>
      <rPr>
        <sz val="11"/>
        <rFont val="Calibri"/>
        <family val="2"/>
        <scheme val="minor"/>
      </rPr>
      <t xml:space="preserve">
Los recursos proyectados para fondear la subcuenta de supervisión aérea y gestión contractual son cuantiosos y no concordantes con la naturaleza del contrato de concesión. Se incluyen gastos que hacen oneroso el contrato por la baja ejecución de dichos recursos.
Por otra parte, los gastos de supervisión deben ser asumidos por la Entidad ejecutora y no cargarlos como costos del proyecto. Cabe señalar que por estos recursos el Estado está asumiendo un costo financiero mayor.</t>
    </r>
  </si>
  <si>
    <t>La CGR describe la causa así: ''La situación antes señalada presuntamente transgrede el principio de Economía,
Responsabilidad, el principio de Planeación de la Ley 80 de 1993, y los principales
que rigen la función administrativa''</t>
  </si>
  <si>
    <t xml:space="preserve">Incluir una nueva subcuenta al contrato de concesión denominada "Subcuenta de Soporte Contractual"  a la cual se le trasladan los recursos de la subcuenta de surervisión aerea, con el fin de hacer más eficiente la utilización de dichos recursos dentro de las necesidades que surjan en el desarrollo del proyecto.  </t>
  </si>
  <si>
    <t>Obtener concepto sobre los criterios que se contemplaron para el cálculo de la subcuenta de supervisión, ajustar el contrato mediante otrosí y establecer criterios sobre este aspecto en el contrato estándar 4G</t>
  </si>
  <si>
    <t xml:space="preserve">1) Concepto Vicepresidencia de Estructuración
2) Otrosí No.4 y Estudio de Conveniencia
3) El soporte de pago movimientos Subcuenta
4) Concepto GZ y Sociedad de Ingenieros
5)Modelo estándar 4G </t>
  </si>
  <si>
    <r>
      <t xml:space="preserve">24/11/2016 Se realizó verificación física en el FTP de las unidades de medida. Se actualiza el avance. Pendiente UM 1 y UM 3
</t>
    </r>
    <r>
      <rPr>
        <b/>
        <sz val="11"/>
        <rFont val="Calibri"/>
        <family val="2"/>
        <scheme val="minor"/>
      </rPr>
      <t>Recomendación MM&amp;D:</t>
    </r>
    <r>
      <rPr>
        <sz val="11"/>
        <rFont val="Calibri"/>
        <family val="2"/>
        <scheme val="minor"/>
      </rPr>
      <t xml:space="preserve"> Inf 1 Resaltar la importancia de la supervisión aérea para la seguridad y sugiere un informe de cierre.
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
19/12/2016 Pendiente UM No. 1 y 3 
20/12/2016 con Memorando No. 2016-500-016374-3 Solicitaron prorroga del plan de mejoramiento para el 30/06/2017 debidamente justificado ( se debe reforzar la documentación de la UM No. 1). Meta en un 80%.  Se dio respuesta a la solicitud con memorando No. 2016-102-016760-3 del 23/12/2016
26/12/2016 se informa lo anterior via correo de fecha 23/12/2016 (9-26)
</t>
    </r>
    <r>
      <rPr>
        <b/>
        <sz val="11"/>
        <rFont val="Calibri"/>
        <family val="2"/>
        <scheme val="minor"/>
      </rPr>
      <t/>
    </r>
  </si>
  <si>
    <t>18/01/2017 Se realizó verificación física en el FTP de las unidades de medida. No hay avance. Pendiente complementar documentación UM 1 (SPC)
28/02/2017 Se realizó verificación física en el FTP de las unidades de medida. No hay avance. Pendiente complementar documentación UM1 (JDT)
02/03/2017 BLRC revisar en el seguimiento de asesoría y seguimiento la recomendación que realizó la firma MM&amp;DAbogados. A la fecha no la han acogido.
3/4/2017 Se encuentra cumplido al 100%, sin embargo, Se solicitará por parte de la supervisión la inclusión de una unidad de medida  "informe de cierre" acogiendo la recomendación de la OCI y de la firma MM&amp;D Abogados.  Se cumplirá con la fecha estipulada (JDT)
30/06/2017 BLRC con memorando No. 2017-500-009255-3 del 30/06/2107 entregaron el informe de cierre. Se cumple el 100% del plan.</t>
  </si>
  <si>
    <t xml:space="preserve">Estudio III
INF 1 MM&amp;D Rad. RADICADO NO. 2016-409-054480-2 pag. 14
INF. 8 MM&amp;D Rad. No. 2016-409-100777-2 Pag. 35
</t>
  </si>
  <si>
    <r>
      <rPr>
        <b/>
        <sz val="11"/>
        <rFont val="Calibri"/>
        <family val="2"/>
        <scheme val="minor"/>
      </rPr>
      <t>Hallazgo 57. Garantías Ruta del Sol I y III. (A y D)</t>
    </r>
    <r>
      <rPr>
        <sz val="11"/>
        <rFont val="Calibri"/>
        <family val="2"/>
        <scheme val="minor"/>
      </rPr>
      <t xml:space="preserve">
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t>
    </r>
  </si>
  <si>
    <t>La CGR describe la causa así: ''Deficiencias en el control que debe tener la entidad sobre las pólizas, documentos esenciales ya que son los mecanismos de cobertura del riesgo del contrato''</t>
  </si>
  <si>
    <t>Entregar las actas de aprobación de las pólizas vigentes a 2016 del Contrato 002 de 2010 y 007 de 2010 y reforzar el monitoreo y control de este aspecto contractual</t>
  </si>
  <si>
    <r>
      <t xml:space="preserve">Realizar una comunicación remisoria con las actas aprobadas e informar el seguimiento de las polizas que se realiza en Project On line, en cumplimiento con el memorando para la aprobación de pólizas. 
</t>
    </r>
    <r>
      <rPr>
        <b/>
        <sz val="11"/>
        <rFont val="Calibri"/>
        <family val="2"/>
        <scheme val="minor"/>
      </rPr>
      <t/>
    </r>
  </si>
  <si>
    <t xml:space="preserve">
1) Informe jurídico  financiero sobre el estado de aprobación y vigencia de las pólizas Ruta del Sol 1
2) Informe jurídico  financiero sobre el estado de aprobación y vigencia de las pólizas Ruta del Sol 3
3) Instructivo de Project sobre el registro y control de pólizas
4) Registro y control de las pólizas en Project
5) Manual de Supervisión e Interventoría
6) Informe de cierre</t>
  </si>
  <si>
    <t>CR_Ruta del Sol - Sector 1,CR_Ruta del Sol - Sector 3</t>
  </si>
  <si>
    <r>
      <t xml:space="preserve">06/12/2016 Se concluye de la Asesoría y Seguimiento: Se verifica en el FTP y se encuentran las UM Nos. 3, 4  y 5:  3) Instructivo de Project sobre el registro y control de pólizas
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
</t>
    </r>
    <r>
      <rPr>
        <b/>
        <sz val="11"/>
        <rFont val="Calibri"/>
        <family val="2"/>
        <scheme val="minor"/>
      </rPr>
      <t>Recomendaciones MM&amp;D:</t>
    </r>
    <r>
      <rPr>
        <sz val="11"/>
        <rFont val="Calibri"/>
        <family val="2"/>
        <scheme val="minor"/>
      </rPr>
      <t xml:space="preserve"> Cumplir con el PMI y demostrar entrega oportuna de actas de aprobación de pólizas.
15/12/2016 Con memorando No. 2016-500-015937-3 enviaron el documento  correspondiente a la UM No.2. Se verificó en el FTP y esta incorporado, igualmente las restantes UM, cumpliendo así con el 100% de las UM.
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
23/12/2016 Mediante radicado No. 2016-500-016779-3 se suministra el informe de cierre, dado que la unidad de medida no existe, la OCI procede a su creación e incorporación.
26/12/2016 Se verifica el avance, las medidas no estan con toda la documentación se sostiene la fecha de prórroga.</t>
    </r>
  </si>
  <si>
    <t>18/01/2017 Se realizó verificación física en el FTP de las unidades de medida. No hay avance. Pendiente complementar documentación UM 1 y 2 (SPC)
28/02/2017 Se realizó verificación física en el FTP de las unidades de medida. No hay avance. Pendiente complementar UM1 y UM2 (JDT)
3/4/2017 El proyecto RS3 ya incorporó las unidades de medida, están pendientes las UM 1, 4 y 6 del proyecto RS1. La supervisora se compromete a subir los soportes al FTP y garantiza su cumplimiento en la fecha establecida (JDT)
26/04/2017 No se registra avance, continúan pendientes las UM 1, 4 y 6 del proyecto RS1 (JDT)
30/05/2017 BLRC se revisión el FTP y se encuentra cumplido el 100% del PM.
30/06/2017 BLRC se verificó en el FTP y se encuentran incorporados las unidades de medida correspondientes al proyecto Ruta del Sol I. El plan está cumplido en un 100%, con memorando No. 2017-500-009232-3 del 30/06/2017  reportaron la UM No.4 del proyecto Ruta del Sol 1.30/06/2017 
BLRC con memorando No. 2017-500-009255-3 del 30/06/2107 entregaron el informe de cierre.</t>
  </si>
  <si>
    <t>INF. 8 MM&amp;D Rad. No. 2016-409-100777-2 Pag. 37</t>
  </si>
  <si>
    <r>
      <rPr>
        <b/>
        <sz val="11"/>
        <rFont val="Calibri"/>
        <family val="2"/>
        <scheme val="minor"/>
      </rPr>
      <t>Hallazgo 58. Publicación Sistema Electrónico de Contratación Pública — Contratos de Concesión 001, 002 y 007 de 2010. (A y D)</t>
    </r>
    <r>
      <rPr>
        <sz val="11"/>
        <rFont val="Calibri"/>
        <family val="2"/>
        <scheme val="minor"/>
      </rPr>
      <t xml:space="preserve">
La entidad no cumplió en oportunidad con la publicación de algunos otrosíes del contrato en el SECOP (Cto Concesión No. 2, otrosíes Nos 01, 02, 03, 04, 05, 06 y 07 / Cto Concesión No. 1, otrosíes 01 al 08, Cto Concesión No. 7, otrosíes 1 al 5)</t>
    </r>
  </si>
  <si>
    <t>La CGR describe la causa así: ''Deficiencias en el control de los procesos contractuales e impacta en la baja transparencia y déficit de información pública para la ciudadanía y para los entes de control''</t>
  </si>
  <si>
    <t>Fortalecer el control y regular los plazos internos de la entidad que permitan el cumplimiento oportuno de la publicación de documentos contractuales en el SECOP</t>
  </si>
  <si>
    <t>Cumplir con los plazos normativos para publicación de documentos contractuales en el SECOP</t>
  </si>
  <si>
    <t>UNIDADES DE MEDIDA CORRECTIVA
1. Emitir circular a las dependencias involucradas sobre los plazos para la publicación oportuna de los otrosíes antes el SECOP.
2. Definir e implementar un indicador de oportunidad que permita medir el cumplimiento de los plazos normativos. 
UNIDADES DE MEDIDA PREVENTIVA
3. Adoptar lo establecido en el manual de contratación y la circular a la reglamentación de la publicación en el SECOP.
4. Oficio radicación  No. 2017-102-030-791-1 del 21/09/2017 dirigido a la CGR, el cual está relacionado con consideraciones frente al informe final de AR2016. Supeditados al resultado de los procesos fiscales, penales o disciplinarios
INFORME DE CIERRE
5. Informe de cierre</t>
  </si>
  <si>
    <t xml:space="preserve">UNIDADES DE MEDIDA CORRECTIVA
1. Circular de Vicepresidente jurídico  
2. Informe de seguimiento de indicador.
UNIDADES DE MEDIDA PREVENTIVA
3. Manual de Contratación
4. oficio No. 2017-102-030791-1 del 21 de septiembre 2017.
INFORME DE CIERRE
5. Informe de cierre
</t>
  </si>
  <si>
    <t>CR_Ruta del Sol - Sector 1,CR_Ruta del Sol - Sector 2,CR_Ruta del Sol - Sector 3</t>
  </si>
  <si>
    <r>
      <rPr>
        <b/>
        <sz val="11"/>
        <rFont val="Calibri"/>
        <family val="2"/>
        <scheme val="minor"/>
      </rPr>
      <t xml:space="preserve">Vicepresidencia Ejecutiva - </t>
    </r>
    <r>
      <rPr>
        <sz val="11"/>
        <rFont val="Calibri"/>
        <family val="2"/>
        <scheme val="minor"/>
      </rPr>
      <t>Vicepresidencia Jurídica</t>
    </r>
  </si>
  <si>
    <t>Mediante memorando 2016-400-012858-3 del 19 oct de 2016 se comunica la decisión del Consejo Directivo, sesión del 18 de octubre de 2016, de cambiar de responsable del proyecto, pasando de ser la Vicepresidencia de Gestión Contractual, a ser responsable la Vicepresidencia Ejecutiva.
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
19/12/2016 Se verificó en el FTP y estan cumplidas todas las UM. La UM 2 la enviaron mediante memorando No. 2016-500-155140-3 del 30/11/2016.
26/12/2016 Mediante radicado No. 2016-500-016446 del 20/12/2016 la VEj remite el informe de cierre, razón por la cual se crea la unidad de medida 4 Informe de cierre y se incorpora el documento soporte.</t>
  </si>
  <si>
    <t>Fecha de terminación Ruta del Sol 1 y 3 - 31/12/2016
Fecha de terminación Ruta del Sol 2 - 30/09/2016</t>
  </si>
  <si>
    <r>
      <rPr>
        <b/>
        <sz val="11"/>
        <rFont val="Calibri"/>
        <family val="2"/>
        <scheme val="minor"/>
      </rPr>
      <t>Hallazgo 60. Entrega al concesionario de rendimientos financieros de cuenta aportes INCO. Ruta Del Sol II. (A, F y D)</t>
    </r>
    <r>
      <rPr>
        <sz val="11"/>
        <rFont val="Calibri"/>
        <family val="2"/>
        <scheme val="minor"/>
      </rPr>
      <t xml:space="preserve">
De acuerdo con el informe mensual de diciembre 2014 del fideicomiso se han generado rendimientos en la cuenta aportes INCO por $39.140 millones de los cuales se han transferido al concesionario 22.171´862.154.</t>
    </r>
  </si>
  <si>
    <t xml:space="preserve">Aclarar y explicar la pertenencia de los rendimientos financieros bajo las condiciones establecidas en el Contrato de Concesión No. 001 de 2010 y la normatividad aplilcable. </t>
  </si>
  <si>
    <t>Asegurar que el manejo de los rendimientos financieros cumple la normatividad aplicable y las disposiciones contractuales corerspondientes</t>
  </si>
  <si>
    <t xml:space="preserve">
- Concepto Consejo de Estado frenta a la pertenencia de los rendimientos Financieros.
'-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
- Informe jurídico que sustente la pertenencia de los rendimientos frente a los conceptos del Consejo de estado. 
- Incluyen el informe de Cierre por recomendación de la firma de abogados Medellín, Martínez &amp;  Durán Abogados.</t>
  </si>
  <si>
    <t>1. Concepto Sala de Consulta y Servicio Civil- Consejo de Estado
2. Concepto jurídico de la Vicepresidencia Juridica 
3. Concepto de dr. Gabriel de la Vega
4. Concepto jurídico de abogado externo.
5. Contrato Estándar 4 G
6. Concepto del Ministerio de Hacienda (oficio 1-2007-061423 de mayo 2011)
7. Informe de Cierre</t>
  </si>
  <si>
    <r>
      <t xml:space="preserve">22/07/16 memorando 2016-300-009110-3 VGC modificaron acción de mejoramiento, objetivo y aclararon descripción de metas y adicionaron dos unidades de medida la No.1 y 5. el termino continua igual
22/07/16. Se envió la documentación para estudio Dr. Medellín
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Solamente se ha cumplido con la UM 1. Van a solicitar aplazmiento a 30 de junio de 2017. Tiene pronunciamiento del Dr. Medellín y el aporte de una UM denominada concepto jurídico de abogado externo.. Ver informe No.2 y 4 . Van a mandar un correo.
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
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
</t>
    </r>
    <r>
      <rPr>
        <b/>
        <sz val="11"/>
        <rFont val="Calibri"/>
        <family val="2"/>
        <scheme val="minor"/>
      </rPr>
      <t>Recomendaciones MM&amp;D</t>
    </r>
    <r>
      <rPr>
        <sz val="11"/>
        <rFont val="Calibri"/>
        <family val="2"/>
        <scheme val="minor"/>
      </rPr>
      <t>:Acogidas por VEJ mediante Rad. 2016500014874-3</t>
    </r>
  </si>
  <si>
    <r>
      <t xml:space="preserve">18/01/2017 Se realizó verificación física en el FTP de las unidades de medida. Se actualiza el avance. Pendiente UM 6,7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UM6 y UM7 (JDT)
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
26/04/2017 Se realizó verificación física en el FTP de las unidades de medida. No hay avance. Pendiente UM6 y UM7 (JDT)
31/05/2017 BLRC se incorporó la UM No. 6, el avance es del 86%. Queda pendiente el informe de cierre.
01/06/2017 BLRC se concluye de la reunión: Se cumple con el término del plan. 
29/06/2017 BLRC  se verificó en el FTP y se encontró la incorporación de la UM No. 7 informe de cierre, llegando el plan al 100% de cumplimiento. 
Entregaron el informe de cierre con el memorando No. 2017-500-009113-3 del 29/06/2017.</t>
    </r>
  </si>
  <si>
    <t xml:space="preserve">Estudio II
INF 2 Rad. 2016-409-054482 pag. 15
INF.4
RADICADO NO. 2016-409-077657-2 Pag. 35
CONCEPTO JURÍDICO
Rad.
2016-409-118085-2 </t>
  </si>
  <si>
    <r>
      <rPr>
        <b/>
        <sz val="11"/>
        <rFont val="Calibri"/>
        <family val="2"/>
        <scheme val="minor"/>
      </rPr>
      <t>Hallazgo 61. Panel de Experto Ruta del Sol II. (A, F y D)</t>
    </r>
    <r>
      <rPr>
        <sz val="11"/>
        <rFont val="Calibri"/>
        <family val="2"/>
        <scheme val="minor"/>
      </rPr>
      <t xml:space="preserve">.
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</si>
  <si>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t>
  </si>
  <si>
    <t xml:space="preserve">Cambiar el mecanismo de panel de expertos en el contrato de Concesión
Con el nuevo modelo de contrato de las 4G se ha incorporado la figura del amigable componedor como mecanismo de solución de controversías.
Comentarios:estoy de acuerdo con el cambio </t>
  </si>
  <si>
    <t>Cumplir con la normatividad aplicable relacionada con los mecanismos alternativos de solución de conflictos</t>
  </si>
  <si>
    <t>1. Reforma Demanda de reconversión procesos arbitrales 4190 y 4209
2. Contrato Estándar 4 G
3. Acuerdo para la terminación y liquidación del Contrato de Concesión No. 001 de 2010.
4. Informe de cierre.</t>
  </si>
  <si>
    <t xml:space="preserve">
1. Reforma Demanda de reconvención procesos arbitrales 4190 y 4209
2. Contrato Estándar 4 G
3. Acuerdo para la terminación y liquidación del Contrato de Concesión No. 001 de 2010.
4. Informe de cierre.</t>
  </si>
  <si>
    <t xml:space="preserve">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
</t>
  </si>
  <si>
    <r>
      <t xml:space="preserve">22/07/16 memorando 2016-300-009110-3 VGC  Aclararon la Descripción de las metas.
22/07/16. Se envió la documentación para estudio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Observaciones MM&amp;D:</t>
    </r>
    <r>
      <rPr>
        <sz val="11"/>
        <rFont val="Calibri"/>
        <family val="2"/>
        <scheme val="minor"/>
      </rPr>
      <t xml:space="preserve"> Se emitirá concepto general relacionado con panel de expertos.
06/12/2016 El supervisor nos informa que estan analizando el plan de mejoramiento de este hallazgo en el sentido de incluir en el Tribunal de Arbitramento el tema de panel de expertos, por lo tanto esta sujeto a una posible prórroga del Plan de Mejoramiento.
19/12/2016 Pendiente UM No. 1
20/12/2016 Memorando No. 2016-500-016154-3  del 15/12/2016 solicitaron modificación del Plan de Mejoramiento y aplazamiento para el 30/06/2017.  Se dio respuesta a la solicitud con memorando No. 2016-102-016762-3 del 23/12/2016</t>
    </r>
  </si>
  <si>
    <r>
      <t xml:space="preserve">18/01/2017 Se realizó verificación física en el FTP de las unidades de medida. No hay avance. Pendiente UM 1,3,4 (SPC)
</t>
    </r>
    <r>
      <rPr>
        <b/>
        <sz val="11"/>
        <rFont val="Calibri"/>
        <family val="2"/>
        <scheme val="minor"/>
      </rPr>
      <t>Concepto Jurídico MM&amp;D:</t>
    </r>
    <r>
      <rPr>
        <sz val="11"/>
        <rFont val="Calibri"/>
        <family val="2"/>
        <scheme val="minor"/>
      </rPr>
      <t xml:space="preserve">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28/02/2017 Se realizó verificación física en el FTP de las unidades de medida. No hay avance. Pendiente UM1, UM3 y UM4 (JDT)
02/03/2017 BLRC revisar en el seguimiento de asesoría y seguimiento la recomendación que realizó la firma MM&amp;DAbogados. A la fecha no la han acogido.
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
26/04/2017 Se realizó verificación física en el FTP de las unidades de medida. No hay avance. Pendiente UM1, UM3 y UM4 (JDT).
01/06/2017 BLRC se concluye de la reunión: Se cumple con la fecha del PM y solicitarán ajuste a éste. Incluirán la documentación de la UM No.1 y modificación UM No. 3 por "Acuerdo de terminación y liquidación del contrato".
06/06/2017 con memorando No. 2017-500-007900-3 del 02/06/2017 solicitan ajuste al plan de mejoramiento en el sentido de cambiar la UM No. 3 "Laudo Arbitral o documento Conciliatorio" por Acuerdo para la terminación y liquidación del Contrato de Concesión No. 001 de 2010.
09/06/2017 Se verifica en el FTP y se encuentra incorporadas las UM Nos . 1,2 y 3. Queda pendiente el informe de cierre. Se dio respuesta con memorando No. 2017-102-008219-3 del 09/06/2017.
29/06/2017 BLRC se verificó en el FTP y se encuentra incorporado el informe de cierre, cumpliendo con el 100% del plan. Entregaron el informe de cierre con el memorando No. 2017-500-009113-3 del 29/06/2017.
</t>
    </r>
  </si>
  <si>
    <t>Estudio II
INF 2 Rad. 2016-409-054482 pag.16
 INF.4
RADICADO NO. 2016-409-077657-2 Pag. 39
CONCEPTO JURÍDICO
Rad. 
2016-409-115771-2</t>
  </si>
  <si>
    <r>
      <rPr>
        <b/>
        <sz val="11"/>
        <rFont val="Calibri"/>
        <family val="2"/>
        <scheme val="minor"/>
      </rPr>
      <t>Hallazgo 62.Subcuenta Supervisión Aérea y Estudios y Obras Ruta Del Sol II.(A, D y F).-</t>
    </r>
    <r>
      <rPr>
        <sz val="11"/>
        <rFont val="Calibri"/>
        <family val="2"/>
        <scheme val="minor"/>
      </rPr>
      <t xml:space="preserve">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</si>
  <si>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</si>
  <si>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Con la suscripción del Otrosi No. 3 la Agencia optimizó los recursos de la subcuenta de supervisión aérea para ser empleados en la subcuenta de estudios y obras adicionales que requiera el proyecto, sin generar adición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Optimizar los recursos en los Contrato de Concesión para lo cual se eliminó esta figura de Subcuenta en los modelos estándar de las 4G.</t>
  </si>
  <si>
    <t>Optimizar los recursos de la subcuenta de supervisión aérea para ser empleados en la subcuenta de estudios, obras y diseños que requiera el proyecto; sin generar adición de recursos provenientes del Ministerio de Hacienda.</t>
  </si>
  <si>
    <r>
      <t xml:space="preserve">22/07/16 memorando 2016-300-009110-3 VGC  modificaron el objetivo, incluyeron una descripción de meta. Termino del PMI igual.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3
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
</t>
    </r>
    <r>
      <rPr>
        <b/>
        <sz val="11"/>
        <rFont val="Calibri"/>
        <family val="2"/>
        <scheme val="minor"/>
      </rPr>
      <t>Recomendaciones MM&amp;D:</t>
    </r>
    <r>
      <rPr>
        <sz val="11"/>
        <rFont val="Calibri"/>
        <family val="2"/>
        <scheme val="minor"/>
      </rPr>
      <t xml:space="preserve">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
16/12/2016 Pendiente UM No. 3
20/12/2016 Con memorando No. 2016-500-016224-3 del 16/12/2016 Solicitaron ajustes al plan de mejoramiento en: acción y UM. Se aprueban y a la fecha queda pendiente 2 U  Las Nos. 3 y 6. Se dio respuesta a la solicitud con memorando No. 2016-102-016542-3 del 21/12/2016</t>
    </r>
  </si>
  <si>
    <t>INDAGACIÓN PRELIMINAR</t>
  </si>
  <si>
    <t>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t>
  </si>
  <si>
    <t>Estudio III
 INF 2 Rad. 2016-409-054482 pag. 18 
INF. 8 MM&amp;D Rad. No. 2016-409-100777-2 Pag. 11</t>
  </si>
  <si>
    <t>CR_Ruta del Sol - Sector 3</t>
  </si>
  <si>
    <t>Vicepresidencia Ejecutiva - Vicepresidencia de Planeación, Riesgos y Entorno</t>
  </si>
  <si>
    <r>
      <t xml:space="preserve">Hallazgo 65. Subcuenta Supervisión Aérea y Gestión Contractual Ruta del Sol III. ( A,D y F). </t>
    </r>
    <r>
      <rPr>
        <sz val="11"/>
        <rFont val="Calibri"/>
        <family val="2"/>
        <scheme val="minor"/>
      </rPr>
      <t>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</si>
  <si>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</si>
  <si>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Se ajusto el contrato estándar 4G el cual no contempla la subcuenta de Supervisión aérea</t>
  </si>
  <si>
    <t>Solicitar a la Vicepresidencia de Estructuración los lineamientos que fueron tenidos en cuenta para incluir la subcuenta de supervisión área en el modelo de contrato e informar la subcuenta creada para tal fin respecto a los antecedentes jurídicos, técnicos y financieros.
Mediante otrosí 2, se incluyo la subcuenta de soporte contractual a la cual se trasladan los recursos de la subcuenta de supervisión aerea con el fin de optimizar los recursos en el desarrollo del proyecto. 
Incorporar el contrato estándar 4G que ya no contempla la subcuenta de supervisión aérea</t>
  </si>
  <si>
    <t xml:space="preserve">
1) Concepto Vicepresidencia de Estructuración solicitando precisar razones de inclusión de montos de fondeo de Supervisión Aérea
2) Otrosí Dos
3) Informe integral de supervisión ( que explique la creación de la subcuenta de soporte contractual para el contrato de concesión y el traslado de los recursos de supervisión aerea con el fin de optimizar los recursos en el desarrollo del proyecto)
4) Modelo estándar 4G
5) Informe de cierre</t>
  </si>
  <si>
    <r>
      <rPr>
        <b/>
        <sz val="11"/>
        <rFont val="Calibri"/>
        <family val="2"/>
        <scheme val="minor"/>
      </rPr>
      <t xml:space="preserve">Recomendación MM&amp;D: </t>
    </r>
    <r>
      <rPr>
        <sz val="11"/>
        <rFont val="Calibri"/>
        <family val="2"/>
        <scheme val="minor"/>
      </rPr>
      <t>En el Inf. 1 Resaltar la importancia de la supervisión aérea para la seguridad, en el Inf. 8 Sugiere ajustar el texto de la ación de mejoramiento e incluir UM de informme de cierre.
09/12/2016 09/12/2016 Se determina de la reunión de asesoría y seguimiento lo siguiente: El plan de mejoramiento actual esta cumplido en un 75%. Pendientes UM 3) informe integral de supervisión. Van a cumplir con la fecha de término del plan de mejoramiento
Tiene recomendación de la firma MM&amp;D en el informe No.1 página 15 y 8 página 43, incluir el informe de cierre y ajuste al texto de la acción de mejoramiento.
16/12/2016 Pendiente UM No. 3
23/12/2016 Mediante radicado No. 2016-500-016780-3 la VEj solicita prórroga hasta 30 de junio de 2017, justificado en la no recepción del concepto de asesoria jurídica externa.  Se dio respuesta a la solicitud con memorando No. 2016-102-016977-3 del 287/12/2016.</t>
    </r>
  </si>
  <si>
    <t xml:space="preserve">18/01/2017 Se realizó verificación física en el FTP de las unidades de medida. No hay avance. Pendiente UM 3 (SPC)
28/02/2017 Se realizó verificación física en el FTP de las unidades de medida. No hay avance. Pendiente UM3 (JDT)
02/03/2017 BLRC revisar en el seguimiento de asesoría y seguimiento la recomendación que realizó la firma MM&amp;DAbogados. A la fecha no la han acogido. Además la justificación se dio por no recepción de concepto de abogado externo, el cual no esta incluido a la fecha.
26/04/2017 Se realizó verificación física en el FTP de las unidades de medida. No hay avance. Pendiente UM3 (JDT)
28/04/2017 BLRC Se cumple con la fecha de terminación de metas. Solicitan por correo electrónico incluir como UM informe de cierre. Pendiente el informe de cierre y el informe de supervisión integral.
28/04/2017 Mediante correo de fecha 28 abril 2017 la dependencia solicita la inclusión en el plan de mejoramiento de la UM6 informe de cierre. Por lo anterior se actualiza el avance quedando en el 60% y pendientes UM3 y UM5 (JDT). 
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
30/07/2017 BLRC  a continuación se describe la conclusión a la que llegó la VEjecutiva en relación con la UM No. 3, oficio radicación No. 2017-500-009212-3 del 29/06/2017 ""La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
</t>
  </si>
  <si>
    <t>Estudio III
INF 1 MM&amp;D Rad. RADICADO NO. 2016-409-054480-2 pag. 15
INF 8 MM&amp;D Rad No. 2016-409-100777-2 Pag 43</t>
  </si>
  <si>
    <r>
      <t xml:space="preserve">Hallazgo 66. Panel de Experto Ruta del Sol III (A y D) </t>
    </r>
    <r>
      <rPr>
        <sz val="11"/>
        <rFont val="Calibri"/>
        <family val="2"/>
        <scheme val="minor"/>
      </rPr>
      <t>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t>
    </r>
  </si>
  <si>
    <t>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
''</t>
  </si>
  <si>
    <t>Modificar el contrato incluyendo Amigable Componedor como mecanismo alternativo de solución de conflicto y asegurar que el contrato estándar 4G no incluye este mecanismo</t>
  </si>
  <si>
    <t>Realizar el respectivo modficatorio sobre la cláusula de panel de expertos en el contrato de concesión Contrato estándar 4G que no incorpora el panel de expertos como mecanismo para la resolución de conflictos</t>
  </si>
  <si>
    <t>1) Memorando de Defensa Judicial sobre modificación de Contrato para incluir Amigable Componedor 
2) Requerimiento al Concesionario solicitando la modificación del Contrato
3)Documento de Modificación Contractual
4) Modelo estándar 4G</t>
  </si>
  <si>
    <r>
      <t xml:space="preserve">
</t>
    </r>
    <r>
      <rPr>
        <b/>
        <sz val="11"/>
        <rFont val="Calibri"/>
        <family val="2"/>
        <scheme val="minor"/>
      </rPr>
      <t xml:space="preserve">Recomendación MM&amp;D: </t>
    </r>
    <r>
      <rPr>
        <sz val="11"/>
        <rFont val="Calibri"/>
        <family val="2"/>
        <scheme val="minor"/>
      </rPr>
      <t xml:space="preserve">Modificar la figura de pánel de expertos por la de amigable componedor. En el Inf. 8 sugiere adicional las UM Informe de cierre; Bitácora y manual de contratación.
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
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
</t>
    </r>
  </si>
  <si>
    <t>18/01/2017 Se realizó verificación física en el FTP de las unidades de medida. Se actualiza el avance. Pendiente UM 3, donde se encuentran documentos que no corresponden a su naturaleza. (SPC)
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
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
28/02/2017 Se realizó verificación física en el FTP de las unidades de medida. No hay avance. Pendiente UM3, en esta unidad se encuentra es la solicitud de prórroga (JDT)
26/04/2017 Se realizó verificación física en el FTP de las unidades de medida. No hay avance. Pendiente UM3, en esta unidad se encuentra es la solicitud de prórroga (JDT)</t>
  </si>
  <si>
    <t>27/10/2017 BLRC se concluye de la reunión: Se cumple con la fecha del plan de mejoramiento. Al revisar el FTP se encuentra que esta cumplido el plan en un 100%</t>
  </si>
  <si>
    <t xml:space="preserve">SI
INF 1 MM&amp;D Rad. RADICADO NO. 2016-409-054480-2 pag. 17
INF 8 MM&amp;D Rad No. 2016-409-100777-2 Pag 46
</t>
  </si>
  <si>
    <r>
      <t xml:space="preserve">Hallazgo 67. Estado del Balasto. (A) </t>
    </r>
    <r>
      <rPr>
        <sz val="11"/>
        <rFont val="Calibri"/>
        <family val="2"/>
        <scheme val="minor"/>
      </rPr>
      <t xml:space="preserve">Las especificaciones técnicas del contrato de concesión, en el numeral 2.7 Balasto, establecen que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t>
    </r>
  </si>
  <si>
    <t>La CGR describe la causa así: ''Las anteriores situaciones denotan deficiencias por el incumplimiento de las especificaciones técnicas y generan que la vía no cumpla con las características técnicas contratadas
''</t>
  </si>
  <si>
    <t>Corregir las deficiencias señaladas y fortalecer los lineamientos asociados al monitoreo y control de los proyectos</t>
  </si>
  <si>
    <t>Cumplir con los estándares exigidos en el contrato.</t>
  </si>
  <si>
    <t>1. Solicitar un informe al Concesionario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</si>
  <si>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1. Informe del Concesionario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</si>
  <si>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que conforman el plan de mejoramiento, llegando a un 100% de avance.
</t>
  </si>
  <si>
    <r>
      <t xml:space="preserve">Hallazgo 68. Disposición de Rieles de Cambio o inversión. (A).                                                                                                                                                
</t>
    </r>
    <r>
      <rPr>
        <sz val="11"/>
        <rFont val="Calibri"/>
        <family val="2"/>
        <scheme val="minor"/>
      </rPr>
      <t xml:space="preserve"> En visita de inspección efectuada por la CGR en mayo de 2015, se observó en el tramo de Chiriguana - La Loma, algunos rieles inadecuadamente dispuestos sobre la franja de derecho de vía, incumpliendo lo establecido en las especificaciones técnicas de construcción, "Rieles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 De acuerdo con lo informado por el Concesionario, corresponden a los que los cuales se les realizó de inversión
</t>
    </r>
  </si>
  <si>
    <t>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t>
  </si>
  <si>
    <t>Retirar los rieles y asegurar su almacenamiento y clasificación y disposición correspondiente.</t>
  </si>
  <si>
    <t>Cumplir con las especificaciones del contrato</t>
  </si>
  <si>
    <t>1. Solicitar un informe al Concesionario donde se valide que ya se ejecutó la correcta disposición de los rieles producto del reemplazo para garantizar standares en el corredor férreo Concesionado.
2. Solicitar Informe a la Interventoría donde se certifica y se avala el cumplimiento y la adecuada disposición de este material de vía férrea.</t>
  </si>
  <si>
    <t>1. Informe del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</si>
  <si>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Se verificó en el FTP la incorporación de las UM que conforman el plan de mejoramiento, llegando a un 100% de avance.
</t>
  </si>
  <si>
    <r>
      <t xml:space="preserve">Hallazgo 69. Sustitución de Riel de 75 Lb/Yarda a Riel de 90 Lb/Yarda. (A , D e IP) 
</t>
    </r>
    <r>
      <rPr>
        <sz val="11"/>
        <rFont val="Calibri"/>
        <family val="2"/>
        <scheme val="minor"/>
      </rPr>
      <t xml:space="preserve">En la verificación efectuada por la CGR en mayo de 2015, se observó que los rieles de 75 Lb/yarda no han sido sustituidos por rieles de 90 Lb/yarda, de conformidad con las especificaciones técnicas de los estudios y diseños aprobados para la rehabilitación, "Especificaciones Superestructura" e "Intervenciones en Superestructura", tal como se establece en el numeral 10.3.1 cambio de rieles ASCE 7540 para los tramos Chiriguana - La Loma, incluido en el tramo Santa Marta - México
</t>
    </r>
  </si>
  <si>
    <t>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
''</t>
  </si>
  <si>
    <t>Establecer si se ha incumplido el contrato en relación con el reemplazo del riel y fortalecer los lineamientos asociados con la interventoría y supervisión de los contratos de concesión.</t>
  </si>
  <si>
    <t>Asegurar el cumplimiento del contrato por parte del concesionario y mejorar el monitoreo y control de los proyectos de concesión</t>
  </si>
  <si>
    <t>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
2. Solicitar a la Interventoría del Proyecto un análisis integral en relación con los tiempos establecidos para el cambio del riel y de las velocidades mínimas que se deben cumplir en este sector y el respectivo cumplimiento por parte del concesionario
3. Manual de Interventoría y Supervisión</t>
  </si>
  <si>
    <t xml:space="preserve">1. Concepto jurídico/técnico
2. Concepto de Interventoría
3. Cronograma de reemplazo de los rieles
4. Manual de Interventoría y Supervisión
</t>
  </si>
  <si>
    <r>
      <t xml:space="preserve">22/07/16 memorando 2016-300-009110-3 VGC  No solicitaron modificación del PMI.
</t>
    </r>
    <r>
      <rPr>
        <b/>
        <sz val="11"/>
        <rFont val="Calibri"/>
        <family val="2"/>
        <scheme val="minor"/>
      </rPr>
      <t>Recomendaciones MM&amp;D:</t>
    </r>
    <r>
      <rPr>
        <sz val="11"/>
        <rFont val="Calibri"/>
        <family val="2"/>
        <scheme val="minor"/>
      </rPr>
      <t xml:space="preserve"> Revisar la fecha de terminación de la unidad de medida fijada para el 28 de febrero de 2017. </t>
    </r>
  </si>
  <si>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
28/02/2017 BLRC se verifico a las 9:00 a.m. la incorporación de la UM No. 2.
28/02/2017 Se realizó verificación física en el FTP de las unidades de medida. Se actualiza el avance. Cumplimiento del 100% (JDT)
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t>
  </si>
  <si>
    <t>Estudio III INF 2 Rad. 2016-409-054482 pag. 20</t>
  </si>
  <si>
    <t xml:space="preserve">Hallazgo 70. Conservación de Vía Férrea. (A y D) 
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
</t>
  </si>
  <si>
    <t>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
''</t>
  </si>
  <si>
    <t>Fortalecer las acciones de mantenimiento y señalización de las obras y de los bienes entregados en concesión</t>
  </si>
  <si>
    <t>Asegurar el cumplimiento de las obligaciónes del contrato</t>
  </si>
  <si>
    <t>1. Se solicitará el informe al Concesionario que demuestre el cumplimiento de todas las actividades de mantenimiento y conservación efectuadas de acuerdo con la programación establecida, así como las labores ejecutadas en las diferentes Estaciones.
2. Se solicitará informe a la Interventoría frente a la validación de las actividades desarrolladas por el Concesionario y sobre el estado de conservación de los bienes dados en concesión</t>
  </si>
  <si>
    <t>1. Informe al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</si>
  <si>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</si>
  <si>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rPr>
        <b/>
        <sz val="11"/>
        <rFont val="Calibri"/>
        <family val="2"/>
        <scheme val="minor"/>
      </rPr>
      <t xml:space="preserve">HalIazgo71. Carro Registrador de Vía. (A) 
</t>
    </r>
    <r>
      <rPr>
        <sz val="11"/>
        <rFont val="Calibri"/>
        <family val="2"/>
        <scheme val="minor"/>
      </rPr>
      <t xml:space="preserve">En la Propuesta Técnica del Concesionario, numeral 3 "CONSERVACIÓN DE LA RED ATLÁNTICA, numeral 3.2 CONSERVACIÓN SISTEMÁTICA. Se establece ... (...)   </t>
    </r>
    <r>
      <rPr>
        <b/>
        <sz val="11"/>
        <rFont val="Calibri"/>
        <family val="2"/>
        <scheme val="minor"/>
      </rPr>
      <t xml:space="preserve"> ...E</t>
    </r>
    <r>
      <rPr>
        <sz val="11"/>
        <rFont val="Calibri"/>
        <family val="2"/>
        <scheme val="minor"/>
      </rPr>
      <t>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
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"...presentan desnivelación y alabeos constantes a lo largo de la red férrea y que se debe realizar la corrección de trocha con la instalación de calzos", y confirmadas estas deficiencias en el recorrido efectuado en carromotor en la visita realizada por la CGR.</t>
    </r>
    <r>
      <rPr>
        <b/>
        <sz val="11"/>
        <rFont val="Calibri"/>
        <family val="2"/>
        <scheme val="minor"/>
      </rPr>
      <t xml:space="preserve">
</t>
    </r>
  </si>
  <si>
    <t>La CGR describe la causa así: ''Lo anterior denota que no se están utilizando los equipos de mayor precisión para la revisión de parámetros de vía que le permitan hacer el control y seguimiento al cumplimiento de las especificaciones técnicas de la vía ''</t>
  </si>
  <si>
    <t>Contar con un plan de contingencia para esta clase de eventos</t>
  </si>
  <si>
    <t>Asegurar la continua medición de los parámetros de la vía</t>
  </si>
  <si>
    <t>1. Se deberá preparar un plan de contingencia por parte del concesionario para mitigar el impacto de este tipo de eventos.
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
3. Se solicitará informe a la Interventoría que permita validar que se cumplan con los mantenimientos preventivos y correctivos al equipo rodante,  factor fundamental para garantizar un correcto estado del corredor férreo.</t>
  </si>
  <si>
    <t>1. Plan de contingencias
2. Informe del Concesionario
3. Informe de Interventoría</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</si>
  <si>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03/02/2017 BLRC se concluye de la reunión: Están pendientes de recibir la información del concesionario y la Interventoría y presentarán el plan de contingencia. Se cumple con la fecha de terminación de metas.
28/02/2017 BLRC se verificó en el FTP la incorporación de las UM planteadas llegando a un avance del 100%.
</t>
  </si>
  <si>
    <r>
      <t xml:space="preserve">Hallazgo 73. Asistentes Técnico Constructivo y Operativo. (A y D) 
</t>
    </r>
    <r>
      <rPr>
        <sz val="11"/>
        <rFont val="Calibri"/>
        <family val="2"/>
        <scheme val="minor"/>
      </rPr>
      <t xml:space="preserve">En el numeral 2.6.3 del Pliego de Condiciones de la Licitación para la Concesión de la Red Férrea del Atlántico se establece: "Compromiso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
</t>
    </r>
  </si>
  <si>
    <t>La CGR describe la causa así: ''Lo anterior indica que a la fecha aún existen actividades que requieren de la asistencia necesaria al concesionario, para garantizar que cuente con el apoyo
técnico en materia de construcción, rehabilitacion-reconstruccion y conservación  de la infraestructura de transporte férreo y de material rodante, y así asegurar la
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
Contrato de Concesión.''</t>
  </si>
  <si>
    <t>Verificar internamente las condiciones contractuales dada para el Asistente Técnico Operativo y Constructivo y de ser el caso revalidar los conceptos emitidos con anterioridad.</t>
  </si>
  <si>
    <t>Asegurar que el concesionario ha cumplido su obligación contractual frente a la asesoría técnica o tomar las acciones para  su cumplimiento</t>
  </si>
  <si>
    <t xml:space="preserve">
1. Se solicitará a la interventoría concepto  jurídico con el fin de validar las fechas establecidas para la Asistente Técnico- Operativo en el marco de los Pilegos de Condiciones y teniendo en cuenta el concepto emitido por la Gerencia Jurdicia de la ANI.</t>
  </si>
  <si>
    <t xml:space="preserve">
1. Concepto jurídico de Interventoría
2. Manual de Interventoría y Supervisión</t>
  </si>
  <si>
    <t xml:space="preserve">18/01/2017 Se realizó verificación física en el FTP de las unidades de medida. No hay avance. Pendiente UM 1,2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
30/01/2017 BLRC se verificó la incorporación en el FTP de la UM No. 2
03/02/2017 BLRC se concluye de la reunión: Están pendientes de recibir la información de la Interventoría. Se cumple con la fecha de terminación de metas.
28/02/2017 BLRC se verificó en el FTP la incorporación de las UM planteadas llegando a un avance del 100%.
</t>
  </si>
  <si>
    <t>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t>
  </si>
  <si>
    <t>La CGR describe la causa así: ''Incumplimiento en la puesta en marcha del sistema ITCS''</t>
  </si>
  <si>
    <t>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t>
  </si>
  <si>
    <t>Garantizar el cumplimiento del funcionamiento del ITCS y fortalecer los lineamientos asociados con el monitoreo y control de los proyectos, teniendo en cuenta los lineamientos y procedimientos exigidos en el manual de supervisión y de interventoría.</t>
  </si>
  <si>
    <t>Asegurar que el sistema ITCS esté en operación y mejorar el monitoreo y control de los proyectos</t>
  </si>
  <si>
    <t>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t>
  </si>
  <si>
    <t>1. Concepto técnico- financiero de la Interventoría
2. Manual de Interventoría y Supervisión</t>
  </si>
  <si>
    <r>
      <t xml:space="preserve">22/07/16 memorando 2016-300-009110-3 VGC Solicitaron modificación de la acción de mejoramiento. 
</t>
    </r>
    <r>
      <rPr>
        <b/>
        <sz val="11"/>
        <rFont val="Calibri"/>
        <family val="2"/>
        <scheme val="minor"/>
      </rPr>
      <t>Recomendaciones MM&amp;D:</t>
    </r>
    <r>
      <rPr>
        <sz val="11"/>
        <rFont val="Calibri"/>
        <family val="2"/>
        <scheme val="minor"/>
      </rPr>
      <t xml:space="preserve"> Reformular la acción de mejoramiento; Estudiar y confirmar la efectividad y utilidad del manual de interventoría y supervisión.</t>
    </r>
  </si>
  <si>
    <t>18/01/2017 Se realizó verificación física en el FTP de las unidades de medida. No hay avance. Pendiente UM 1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
03/02/2017 BLRC se concluye de la reunión: Están pendientes de recibir el informe técnico financiero de la Interventoría. Se cumple con la fecha de terminación de metas.
28/02/2017 BLRC se verificó en el FTP la incorporación de las UM planteadas llegando a un avance del 100%.</t>
  </si>
  <si>
    <t>br</t>
  </si>
  <si>
    <t>Estudio III INF 2 Rad. 2016-409-054482 pag. 21</t>
  </si>
  <si>
    <r>
      <rPr>
        <b/>
        <sz val="11"/>
        <rFont val="Calibri"/>
        <family val="2"/>
        <scheme val="minor"/>
      </rPr>
      <t>Proceso de  Investigación Disciplinaria IUS 2012-476611/IUCD-2013-651-579713  PGN. Primera Delegada para la Contratación Estatal</t>
    </r>
    <r>
      <rPr>
        <sz val="11"/>
        <rFont val="Calibri"/>
        <family val="2"/>
        <scheme val="minor"/>
      </rPr>
      <t xml:space="preserve"> APERTURA. Irregularidades en la ejecución del contrato de concesión No. 09-CONP-98 y las pólizas de garantía contractual celebrado con la firma TREN DE OCCIDENTE S.A.
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t>
    </r>
  </si>
  <si>
    <r>
      <t xml:space="preserve">Hallazgo 77. Balasto Puntos Críticos (A) 
</t>
    </r>
    <r>
      <rPr>
        <sz val="11"/>
        <rFont val="Calibri"/>
        <family val="2"/>
        <scheme val="minor"/>
      </rPr>
      <t>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t>
    </r>
  </si>
  <si>
    <t>La CGR describe la causa así: ''Lo anterior, genera incertidumbre sobre los controles de calidad por parte del Contratista y de la Interventoría durante el proceso constructivo y los materiales suministrados
''</t>
  </si>
  <si>
    <t>1. Solicitar un informe al Contratista donde se evidencie los protocolos de calidad utilizados para la utilización del material.
2. Solicitar Informe a la Interventoría donde se certifica y se avála el cumplimiento del material suministrado conforme a los ensayos de laboratorio efectuados.
3. Remisión de cada uno de los ensayos de laboratorio efectuados para el uso del balasto.</t>
  </si>
  <si>
    <t>1. Informe del Contratista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</si>
  <si>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</si>
  <si>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78. Muro de Contención (A)                                                                                                                                      </t>
    </r>
    <r>
      <rPr>
        <sz val="11"/>
        <rFont val="Calibri"/>
        <family val="2"/>
        <scheme val="minor"/>
      </rPr>
      <t xml:space="preserve">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t>
    </r>
    <r>
      <rPr>
        <b/>
        <sz val="11"/>
        <rFont val="Calibri"/>
        <family val="2"/>
        <scheme val="minor"/>
      </rPr>
      <t xml:space="preserve">
</t>
    </r>
  </si>
  <si>
    <t>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
''</t>
  </si>
  <si>
    <t>Ejecutar las labores sobre el muro de contención (por parte del proyecto competente) que disminuyan el riesgo de peligro al derecho de vía.</t>
  </si>
  <si>
    <t>Mantener el derecho de vía en condiciones adecuadas de seguridad</t>
  </si>
  <si>
    <t>UNIDADES DE MEDIDA CORRECTIVA
1.- Hacer un estudio técnico que determine qué acciones se deben seguir para evitar la inestabilidad del terrreno objeto del hallazgo, a cargo del proyecto vial.
2.- Adelantar las actividades surgidas del estudio, a cargo del proyecto vial.
3.- Informe de la interventoría del proyecto carretero sobre el cumplimiento del hallazgo.
UNIDADES DE MEDIDA PREVENTIVAS
4.- Van dirigidas a prever riesgos geológicos y ambientales en este tipo de proyectos.
INFORME DE CIERRE
5.- Informe de cierre  conjunto  entre el personal de los dos proyectos</t>
  </si>
  <si>
    <t xml:space="preserve">UNIDADES DE MEDIDA CORRECTIVA
1.- Estudio técnico, a cargo del proyecto vial.
2.- Adelantar actividades surgidas del estudio.
3.- Informe de la interventoría del proyecto carretero sobre el cumplimiento del hallazgo.
UNIDADES DE MEDIDA PREVENTIVAS
4.- Van dirigidas a prever riesgos geológicos y ambientales en este tipo de proyectos.
INFORME DE CIERRE
5.- Informe de cierre </t>
  </si>
  <si>
    <t>02/09/2016 No hay avance del PMI, están pendientes las 4 UM.
15/09/2016 Siguen pendiente las 4 UM que conforman el PMI
Reunión de asesoría de la OIC a la VGC del 15 de sep. de 2016. La VGC remitirá solicitud de prórroga justificada para el cumplimiento de las UM 3 y 4 del PMI para este hallazgo antes del 21 de sept. de 2016. a 30 de sept. de 2016 se cumplen las UM 1 y 2.
21/09/2016 Según información del Supervisor del Contrato se encuentra en el FTP las UM 1, 3 y 4  queda pendiente la UM 2. Memorando Interno.
27/09/2016 cumplieron con la UM 2 "Memorando Interno", el PMI se encuentra en un 100% de cumplimiento.</t>
  </si>
  <si>
    <t>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
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
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t>
  </si>
  <si>
    <t xml:space="preserve">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t>
  </si>
  <si>
    <t>La CGR describe la causa así: ''Situación que evidencia debilidades en el cumplimiento de las obligaciónes del Concesionario, lo cual genera inseguridad en la transitabilidad, tanto de la vía férrea como la vía carreteable''</t>
  </si>
  <si>
    <t>Completar la instalación de la señalización pendiente y mantener y conservar los pasos a nivel</t>
  </si>
  <si>
    <t>Cumplir las especificaciones del contrato</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</si>
  <si>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Bogotá - Belencito</t>
  </si>
  <si>
    <t>1. Informe del Contratista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</si>
  <si>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</si>
  <si>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80. Alineación y Nivelación de Vía Puntos Críticos. (A)                         </t>
    </r>
    <r>
      <rPr>
        <sz val="11"/>
        <rFont val="Calibri"/>
        <family val="2"/>
        <scheme val="minor"/>
      </rPr>
      <t xml:space="preserve">                                                               En visita de inspección se observaron algunas deficiencias en la construcción de la superestructura, tales como rieles desalineados, falsa escuadra sin corrección, falta nivelación de balasto y conformación de hombros de la vía, uniones en
eclisas con separaciones mayores a 3 cms.</t>
    </r>
  </si>
  <si>
    <t>La CGR describe la causa así: ''Lo cual evidencia inadecuado control de calidad del proceso constructivo y genera riesgo para la operación de la vía''</t>
  </si>
  <si>
    <t>1. Solicitar Informe al Contratista sobre el estado actual de las observaciones mencionadas en el Hallazgo, el cual contendrá las actividades técnicas adelantadas en el sector especifico del requerimiento.
2. Solicitar Informe a la Interventoría del estado actual de las observaciones mencionadas en el Hallazgo.</t>
  </si>
  <si>
    <t xml:space="preserve">1. Informe del Contratista
2. Informe de Interventoría
3. Manual de Interventoría y Supervisión
</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</si>
  <si>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</si>
  <si>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t xml:space="preserve">Hallazgo 81. Punto Crítico PK+255+200. (A)                                                                                                                          </t>
    </r>
    <r>
      <rPr>
        <sz val="11"/>
        <rFont val="Calibri"/>
        <family val="2"/>
        <scheme val="minor"/>
      </rPr>
      <t>Acumulación de basuras en el puente férreo, por falta de mantenimiento, así mismo, el estribo derecho presenta socavación y falta la terminación de la obra de protección de orilla, definida en el diseño.</t>
    </r>
  </si>
  <si>
    <t>La CGR describe la causa así: ''Situación que denota debilidades en el seguimiento y control de las obligaciónes contractuales durante el proceso constructivo y genera riesgo de disminución de la sección hidráulica''</t>
  </si>
  <si>
    <t>Arreglar y limpiar el estribo del puente identificado por la CGR y solicitar a la Alcaldía de Sogamoso para solucionar el tema de basuras del canal</t>
  </si>
  <si>
    <t>Asegurar el adecuado funcionamiento del puente</t>
  </si>
  <si>
    <t>1 Informe del Contratista donde se le solicita el acta de recibo final (a satisfacción) de la obra ubicada en el PK 255+200
2. Informe de la Interventoría en donde se evidencia el recibo a satisfacción de la obra en cuestión.
3. Requerir al Muncipio de Sogamoso para que realice mantenimiento del canal de aguas negras del municipio.</t>
  </si>
  <si>
    <t>1. Informe del Contratista
2. Informe de Interventoría
3. Oficio al Municipio de Sogamoso para que realice mantenimiento del canal de aguas negras del municipio.</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</si>
  <si>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</si>
  <si>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t>Nivelación y Alineación de Vía. (A y D).
S</t>
    </r>
    <r>
      <rPr>
        <sz val="11"/>
        <rFont val="Calibri"/>
        <family val="2"/>
        <scheme val="minor"/>
      </rPr>
      <t>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t>
    </r>
  </si>
  <si>
    <t>La CGR describe la causa así: ''Inadecuado mantenimiento y riesgos para la operación de la vía, contraviniendo lo estipulado en artículos 4° numeral 4., 5° numeral 2., 26 numeral 1 de la Ley 80 de 1993.''</t>
  </si>
  <si>
    <t>1. Solicitar Informe al Contratista sobre el estado actual de las observaciones mencionadas en el Hallazgo, el cual contendrá las actividades técnicas adelantadas en el sector específico del requerimiento.
2. Solicitar Informe a la Interventoría que verifique el cumplimiento de las especificaciones.</t>
  </si>
  <si>
    <t>1. Informe del Contratista
2. Informe de Interventoría
3. Manual de Interventoría y Supervisión</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</si>
  <si>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</si>
  <si>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Balasto Puntos Críticos Zonas de Mejoramiento. (A).</t>
    </r>
    <r>
      <rPr>
        <sz val="11"/>
        <rFont val="Calibri"/>
        <family val="2"/>
        <scheme val="minor"/>
      </rPr>
      <t xml:space="preserve">
Se evidenció la colocación del balasto en primera nivelación en algunos puntos críticos que presentan sobre tamaños y en otros casos finos, por lo que dicho material incumple las especificaciones técnicas de construcción del contrato para el Ítem Balasto.</t>
    </r>
  </si>
  <si>
    <t>La CGR describe la causa así: ''Incertidumbre sobre los controles de calidad por parte del Contratista y de la Interventoría durante el proceso constructivo y los materiales suministrados.''</t>
  </si>
  <si>
    <t>1. Solicitar un informe al Contratista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</si>
  <si>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</si>
  <si>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Pasos a Nivel. (A y D).
</t>
    </r>
    <r>
      <rPr>
        <sz val="11"/>
        <rFont val="Calibri"/>
        <family val="2"/>
        <scheme val="minor"/>
      </rPr>
      <t>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"CUADRO RESUMEN VERIFICACIÓN PASOS A NIVEL marzo de 2015", se informa la identificación y el estado de los pasos a nivel y cruces férreos, ni sobre lo observado en el Informe de Interventoría 20154090073902 de diciembre de 2014, páginas 151 a 154.</t>
    </r>
  </si>
  <si>
    <t>La CGR describe la causa así: ''Deficiencias en el cumplimiento de las obligaciónes del Concesionario y riesgo de inseguridad en la transitabilidad, tanto de la vía férrea como la vía
carreteable.''</t>
  </si>
  <si>
    <t>Corregir las deficiencias en la señalización y en el mantenimiento de los pasos a nivel e implementar las disposiciones de monitoreo y control de los proyectos</t>
  </si>
  <si>
    <t>1. Solicitar un informe al Concesionario donde se evidencie el cumplimiento de la instalación de toda la señalización y mantenimiento  a cuerdo con las obligaciónes estableciadas en Contrato de Concesión.
2. Solicitar Informe a la Interventoría donde se certifique el cumplimiento por parte del Concesionario de la  instalación de toda la señalización y mantenimiento de pasos a nivel.</t>
  </si>
  <si>
    <t>1. Informe del Concesionario
2. Informe de interventoría
3. Manual de Interventoría de Supervisión
4, Informe de Cierre</t>
  </si>
  <si>
    <t xml:space="preserve">23/11/2016 Solicitarán aplazamiento de la meta final del plan de mejoramiento e incluiran el informe de cierre. Incorporarán avances de la UM No. 2 y la 3 en el FTP.
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
</t>
  </si>
  <si>
    <t>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 y demás documentos planteados en el PM. Se cumple con la fecha de terminación de metas.
28/02/2017 BLRC a las 9:45 a.m. Pendiente UM 4, informe de cierre.
28/02/2017 Se realizó verificación física en el FTP de las unidades de medida. Se actualiza el avance. Cumplimiento 100% (JDT)</t>
  </si>
  <si>
    <r>
      <rPr>
        <b/>
        <sz val="11"/>
        <rFont val="Calibri"/>
        <family val="2"/>
        <scheme val="minor"/>
      </rPr>
      <t xml:space="preserve">Hallazgo 91. Permisos de Ocupación de Derecho de Vía. (A y D). </t>
    </r>
    <r>
      <rPr>
        <sz val="11"/>
        <rFont val="Calibri"/>
        <family val="2"/>
        <scheme val="minor"/>
      </rPr>
      <t>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t>
    </r>
  </si>
  <si>
    <t>Comunicar a la autoridad competente acerca las obras construidas  sobre el derecho via, con el animo de  tomar las medidas petinentes en cada caso particular.</t>
  </si>
  <si>
    <t>Dar cumplimiento a las normas relacionadas con el derecho de vía</t>
  </si>
  <si>
    <t>1. Informe de interventoría relativo a la gestión realizada frente a la sustitución descrita en el hallazgo
2. Concepto jurídico de abogado externo con acciones a seguir
3. Manual de Interventoría y Supervisión
4. Informar al actual concesionario AUTOVIA NEIVA GIRARDOT S.A.S la situacion actual del hallazgo y requerirlo para que proceda  a ejecutar las acciones necesarias a fin de restituir el espacio público.  Responsable supervisor del proyecto AUTOVIA NEIVA GIRARDOT S.A.S.
5. Del análisis de las gestiónes realizadas por el Concesionario y el concepto de la firma Medellín, Martinez &amp; Duran Abogados S.A.S., determinar la procedencia de iniciar acción judicial por parte de la Entidad.  Responsable Gerencia de Defensa Judicial.
6.- Informe de cierre donde se detallará como se conjura la causa del hallazgo, de acuerdo con la recomendación de la OCI</t>
  </si>
  <si>
    <t>1. Informe de interventoría relativo a la gestión realizada frente a la sustitución descrita en el hallazgo
2. Concepto jurídico de abogado externo con acciones a seguir
3. Manual de Interventoría y Supervisión
4.- Informe del concesionario sobre las gestiónes realizadas para restitución del espacio público indicado en la descripción del hallazgo.
5.- Acción judicial por parte de la ANI, si es procedente.
6.- Informe de Cierre</t>
  </si>
  <si>
    <r>
      <t xml:space="preserve">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
Mediante memorando No. 2016-305-014315-3 del 16/11/2016 la gerencia del proyecto solicita elimanar las UM1 "Instaurar una querella policiva para la restitución del espacio público" y UM2 "Analizar la viabilidad de una acción jurídica en la jurisdicción civil para el restablecimiento de derechos" e incorporar nuevas unidades asi: la UM1 "Informe de interventoría relativo a la gestión realizada frente a la sustitución descrita en el hallazgo", UM2 "Concepto jurídico abogado externo con acciones a seguir" y UM3 "Manual de interventoría y supervisión", acogiendose a las recomendaciones de la firma Medellín, Martínez y Durán Abogados. Se dio respuesta mediante el memorando No. 2016-102-014422-3 del 18-11-2016.
16/12/2016 Pendientes las tres UM propuestas.
</t>
    </r>
    <r>
      <rPr>
        <b/>
        <sz val="11"/>
        <rFont val="Calibri"/>
        <family val="2"/>
        <scheme val="minor"/>
      </rPr>
      <t>Recomendaciones MM&amp;D:</t>
    </r>
    <r>
      <rPr>
        <sz val="11"/>
        <rFont val="Calibri"/>
        <family val="2"/>
        <scheme val="minor"/>
      </rPr>
      <t xml:space="preserve"> En relación con la descripción de las metas y la descripción de la unidad de medida sustituirlas por Informe de Interventoría, Concepto jurídico de abogado externo y Manual de interventoría y supervisión.  Se acoge mediante radicación 20163050143153.
19/12/2016 Mediante comunicación No.2016-305-016160-3 del 15/12/2016 Solicitarón prórroga para el 31/03/2007, justificación demora entrega del concepto. Se dio respuesta a la solicitud con memorando No. 2016-102-016541-3 del 21/12/2016
</t>
    </r>
  </si>
  <si>
    <t>18/01/2017 Se realizó verificación física en el FTP de las unidades de medida. No hay avance. Pendiente UM 1,2,3 (SPC)
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"encaminada a comunicarle al nuevo concesionario la situación actual del hallazgo objeto del análisis para que procesa a ejecutar las acciones necesarias para superar la situación descrita.",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
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
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
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
25/04/2017 BLRC en el seguimiento al plan de mejoramiento se solicitará que incluyan el informe de cierre.
26/04/2017 Se revisó en el FTP y presenta avance por la incorporación de la UM5 quedando actualizado al 80%. Pendiente UM4 (JDT)</t>
  </si>
  <si>
    <t>INF. 7
MM&amp;D
Rad. No. 2016-409-092155-2 Pag.31
Concepto Jurídico
Rad.
2017- 409-012639-2</t>
  </si>
  <si>
    <r>
      <t xml:space="preserve">Hallazgo 95, Sitios para Depósito de Sobrantes de Excavación (A y D). Contrato de obra férreo 356 de 2013. </t>
    </r>
    <r>
      <rPr>
        <sz val="11"/>
        <rFont val="Calibri"/>
        <family val="2"/>
        <scheme val="minor"/>
      </rPr>
      <t>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t>
    </r>
  </si>
  <si>
    <t>La CGR describe la causa así: ''Deficiencias en la calidad del proceso constructivo y del seguimiento y control de la interventoría.''</t>
  </si>
  <si>
    <t>Retirar el material sobrante y ubicarlo en los sitios y condiciones establecidos en el PMA</t>
  </si>
  <si>
    <t>Cumplir con el PMA en relación con el manejo de material sobrante</t>
  </si>
  <si>
    <t>1. Se remitirán todos los soportes generados por el Contratista que dan cuenta del cumplimiento de la novedad ambiental.
2. Se anexarán las comunicaciones oficiales emitidas por la Agencia que corroboran el cumplimiento de las obligaciónes ambientales.
3. Se remitirán los soportes generados por la Interventoría que validan el cumplimiento ambiental.</t>
  </si>
  <si>
    <t>1. Informes ambientales por parte del Contratista de las acciones adelantadas. 
2.  Comunicados de cumplimiento ambiental por parte de la ANI.
3. Concepto de Interventoría sobre el estado de cumplimiento
4. Manual de Interventoría y Supervisión</t>
  </si>
  <si>
    <t>LMSC 26/08/2016
A agosto de 2016 las carpetas de las UM en el FTP continuan vacías, se sugiere evidenciar gestión y avance. Así mismo adicionar la UM de informe de cierre de PM asociado al hallazgo e indicar en este como conjuran las UM preventivas al hallazgo hacia futuro.
16/12/2016 En la reunión de seguimiento se verificó en el FTP las Um Nos. 1,2 y 3. Pendiente la UM No. 4 Manual de Interventoría y Supervisión.</t>
  </si>
  <si>
    <t xml:space="preserve">18/01/2017 Se realizó verificación física en el FTP de las unidades de medida. No hay avance. Pendiente UM 4 (SPC).
26/01/2017 BLRC En la reunión de Asesoría  y Seguimiento se Concluye: se verificó y hay 3 unidades de medida incorporadas, pendiente UM No.4 Manual de Interventoría y Supervisión la cual subirá por petición de VPRE la OCI cumpliendo con el 100% la meta propuesta.
30/01/2017 BLRC se verificó la incorporación en el FTP de la UM No. 4 cumpliendo así con el 100% del Plan de Mejoramiento.
</t>
  </si>
  <si>
    <r>
      <t xml:space="preserve">Hallazgo 96.Señalización de la Vía Férrea (A y D). Contrato 418 de 2013. </t>
    </r>
    <r>
      <rPr>
        <sz val="11"/>
        <rFont val="Calibri"/>
        <family val="2"/>
        <scheme val="minor"/>
      </rPr>
      <t>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t>
    </r>
  </si>
  <si>
    <t>Completar la instalación de la señalización pendiente</t>
  </si>
  <si>
    <t>Cumplir el apéndice técnico N0. 3.12.4</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</si>
  <si>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La Dorada - Chiriguana.</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</si>
  <si>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contratista, y demás documentos planteados en el PM. Se cumple con la fecha de terminación de metas.
28/02/2017 BLRC se verificó en el FTP la incorporación de las UM planteadas llegando a un avance del 100%.</t>
  </si>
  <si>
    <r>
      <t xml:space="preserve">Hallazgo 99. Planeación contractual, contrato de obra 418 de 2013. (A, F y D). </t>
    </r>
    <r>
      <rPr>
        <sz val="11"/>
        <rFont val="Calibri"/>
        <family val="2"/>
        <scheme val="minor"/>
      </rPr>
      <t>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t>
    </r>
  </si>
  <si>
    <t>La CGR describe la causa así: ''Falta de aplicación efectiva de controles''</t>
  </si>
  <si>
    <t>Fortalecer el monitoreo y control de los proyectos y de las modificaciones contractuales.</t>
  </si>
  <si>
    <t>Asegurar que las modificaciones contractuales cumplen con la normatividad vigente y con los objetivos del proyecto e incorporan una evaluación integral de todos los impactos asociados.</t>
  </si>
  <si>
    <t>Soportar técnica y jurídicamente las correctas actuaciones por parte de la entidad, con el fin de asegurar el cumplimiento a cabalidad de los contratos en concordancia de los Principios de Planeación, Eficiencia, Eficacia y Economia establecidos en el marco de la Ley 80 de 1993.
1. Se solicitará Concepto jurídico respectivo con el fin de soportar las actuaciones adelantadas en pro de proteger la correcta ejecución de las obras y de los intereses de la Agencia.
2. Se solicitará Concepto Tecnico respectivo con el fin de soportar las actuaciones adelantadas en pro de proteger la correcta ejecucion de las obras y de los intereses de la Agencia.</t>
  </si>
  <si>
    <t>1. Concepto jurídico GITGC2.
2. Concepto Tecnico GITGFP
3. Reporte del Fondo de Adaptación
4. Manual de Contratación
5. Res. Que crea y regula el Comité de Contratación
6. Res. 959 de 2013 - Bitácora del proyecto</t>
  </si>
  <si>
    <t>22/07/16 memorando 2016-300-009110-3 VGC  No solicitaron modificación del PMI.</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</si>
  <si>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
03/02/2017 BLRC se concluye de la reunión: Están pendientes de recibir los conceptos y demás documentos planteados en el PM. Se cumple con la fecha de terminación de metas.
28/02/2017 BLRC se verificó en el FTP la incorporación de las UM planteadas llegando a un avance del 100%.</t>
  </si>
  <si>
    <t>Indagación preliminar</t>
  </si>
  <si>
    <t xml:space="preserve"> INDAGACIÓN PRELIMINAR RED FÉRREA DEL ATLÁNTICO NO. 20151214-11 DEL 01/02/2015 ANT-IP-2016-02067.</t>
  </si>
  <si>
    <t xml:space="preserve">Auto No. 0885 del 28/09/2017
IP-NO. 20151214-11 DEL 01/02/2015 
Con adicación ANI No. 20174091245942 del 10 de noviembre de 2017
</t>
  </si>
  <si>
    <t>COMUNICACIÓN MEDIANTE RADICADO ANI 20174091120632 DEL 19/10/2017 DE ARCHIVO INDAGACIÓN PRELIMINAR RED FÉRREA DEL ATLÁNTICO NO. 20151214-11 DEL 01/02/2015 ANT-IP-2016-02067. 
Mediante radicación ANI No. 20174091245942 del 10 de noviembre de 2017 se recibió copia del auto Auto No. 0885 del 28/09/2017 mediante el cual se ordena el archivo de la indagación preliminar teniendo en cuenta que...
“…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t>
  </si>
  <si>
    <t xml:space="preserve">Estudio III INF 2 Rad. 2016-409-054482 pag. 27 </t>
  </si>
  <si>
    <r>
      <t xml:space="preserve">Hallazgo 100. Liquidación de Contratos. (A y D). </t>
    </r>
    <r>
      <rPr>
        <sz val="11"/>
        <rFont val="Calibri"/>
        <family val="2"/>
        <scheme val="minor"/>
      </rPr>
      <t>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t>
    </r>
  </si>
  <si>
    <t>La CGR describe la causa así: ''Falta de aplicación efectiva de los controles.''</t>
  </si>
  <si>
    <t>Fortalecer los lineamientos asociados con la liquidación de los contratos de la ANI</t>
  </si>
  <si>
    <t>Asegurar que se ejecutan los procesos de liquidación pertinente de manera oportuna</t>
  </si>
  <si>
    <t>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
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
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t>
  </si>
  <si>
    <t>18/01/2017 Se realizó verificación física en el FTP de las unidades de medida. No hay avance. Pendiente UM 1,2,3,4,5 (SPC)
28/02/2017 Se realizó verificación física en el FTP de las unidades de medida. No hay avance. Pendiente UM1, UM2, UM3, UM4 y UM5 (JDT)
04/04/2017 BLRC se concluye lo siguiente de la reunión: Subirán al FTP las UM Nos. 2, 3 y 4. Con relación a la UM No.1 no existe un antecedente sobre el tema en la ANI, solicitarán ampliación del término debidamente justificada.
26/04/2017 Se revisó el FTP y no se evidencia avance. Pendientes UM1, UM2, UM3, UM4 y UM5
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t>
  </si>
  <si>
    <t>Deficiencias liquidación contractual</t>
  </si>
  <si>
    <r>
      <rPr>
        <b/>
        <sz val="11"/>
        <rFont val="Calibri"/>
        <family val="2"/>
        <scheme val="minor"/>
      </rPr>
      <t>Atención puntos críticos contratos 356 y 418 de 2013 (A y D).</t>
    </r>
    <r>
      <rPr>
        <sz val="11"/>
        <rFont val="Calibri"/>
        <family val="2"/>
        <scheme val="minor"/>
      </rPr>
      <t xml:space="preserve">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t>
    </r>
  </si>
  <si>
    <t>La CGR describe la causa así: ''Gestión ineficaz por falencia en la planeación.''</t>
  </si>
  <si>
    <t>Fortalecer los lineamientos asociados con el monitoreo y control de los proyectos y de las modificaciones contractuales</t>
  </si>
  <si>
    <t>Asegurar el desempeño adecuado de los proyectos y las modificaciones contractuales integralmente evaluadas</t>
  </si>
  <si>
    <t>1. Fundamentar Técnica, Jurídica, Social, Ambiental, Riesgos la suscripción de esos documentos contractuales. ECO, Estudio de conveniencia y oportunidad
2. Emitir las actas de entrega final e informe de interventoría que confirme el balance final de los contratos</t>
  </si>
  <si>
    <t>1. ECO y Otrosíes respectivos
2. Actas de entrega final
3. Informe final de Interventoría</t>
  </si>
  <si>
    <t>19/01/2017 Se realizó verificación física en el FTP de las unidades de medida. No hay avance. Pendiente UM 1,2,3,4,5 (SPC)
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
28/02/2017 Se realizó verificación física en el FTP de las unidades de medida. No hay avance. Pendiente UM1, UM2, UM3, UM4 y UM5 (JDT)
28/03/2017 mediante correo incorporado en el FTP la Supervisión justifica y solicita la eliminación de las UM1 y UM2. La OCI concede esta solicitud y se confirma el cumplimiento de las 3 unidades de medida restantes, actualizando el cumplimiento del plan al 100%.(JDT)</t>
  </si>
  <si>
    <r>
      <rPr>
        <b/>
        <sz val="11"/>
        <rFont val="Calibri"/>
        <family val="2"/>
        <scheme val="minor"/>
      </rPr>
      <t xml:space="preserve">Pago adicional laudo arbitral contrato de Concesión Vial 445 de 1994 (A, F y D). </t>
    </r>
    <r>
      <rPr>
        <sz val="11"/>
        <rFont val="Calibri"/>
        <family val="2"/>
        <scheme val="minor"/>
      </rPr>
      <t xml:space="preserve">Pago adicional, laudo arbitral Contrato de concesión Vial 445 de 1994. Presunto detrimento patrimonial por el pago adicional del laudo por valor de $10.046 millones, incluidos intereses, los cuales fueron pagados mediante Títulos  de Tesorería - TES Clase B. </t>
    </r>
  </si>
  <si>
    <t>La CGR describe el efecto así: ''Presunto detrimento patrimonial en cuantía de $43.8 millones y presunto incumplimiento a los Principios de Eficiencia, Economía y Eficacia del
artículo 209 de la Constitución Política.''</t>
  </si>
  <si>
    <t>Fortalecer el procedimiento frente al reconocimiento de Laudos Arbitrales cuya fuente de pago sean TES, y mejorar el monitoreo y control de los procesos.</t>
  </si>
  <si>
    <t>Asegurar el cumplimiento normativo del Ministerio de Hacienda relacionado con el pago de deudas con TES, dando cumplimiento a los Principios de Eficiencia, Economía y Eficacia del
artículo 209 de la Constitución Política.</t>
  </si>
  <si>
    <t xml:space="preserve">1. Presentar un informe de trazabilidad en la gestión adelantada por la Agencia ante el Ministerio de Hacienda para el pago del tribunal de arbitramento fallado el 18 de marzo de 2014.
2. Implementar un procedimiento interno en la Agencia que asegure el cumplimiento normativo del Ministerio de Hacienda relacionado con el pago de deudas con TES enmarcado en los Principios de Eficiencia, Economía y Eficacia del
artículo 209 de la Constitución Política.
</t>
  </si>
  <si>
    <t>1. Presupuesto ANI 2014
2. Fallo Laudo Arbitral 2014
3. Informe detallado gestión pago
4. Procedimiento interno pago TES (incl. circular MHCP pago TES)
5. Informe de Cierre</t>
  </si>
  <si>
    <t>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
22/07/16. Se envio la documentación para estudio Dr. Medellin.
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
16/12/2016 Pendiente las 4 UM del Plan de mejoramiento
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t>
  </si>
  <si>
    <t xml:space="preserve">19/01/2017 Se realizó verificación física en el FTP de las unidades de medida. No hay avance. Pendiente UM 1,4,5 (SPC).
26/01/2017 BLRC De la reunión de asesoría y seguimiento se concluye: Está pendiente la aprobación por de la  VPRE el procedimiento "aprobación pago TES" e incorporar en el SGC el documento, cumpliendo con la UM 4 y el informe de cierre que corresponde a UM 5. Cumple con la fecha final de la meta del PM.
23/02/2017 BLRC Con memorando No. 2017-300-002867-3 del 21/02/2017 solicitaron prórroga de cumplimiento al PM por cuanto sigue en trámite de aprobación por VPRE del procedimiento "Aprobación pago TES", piden un plazo para cumplimiento de esta meta el 31/03/2017. Se dio respuesta con memorando No.2017-102-004221-3 del 13/03/2017
28/02/2017 Se realizó verificación física en el FTP de las unidades de medida. No hay avance. Pendiente UM4 y UM5 (JDT)
27/03/2017 BLRC mediante correo electrónico del 24/03/2017 informó de la incorporación de la UM No. 5, al verificar en el FTP esta la documentación del 100% de las UM. 
28/03/2017 Lo anterior se oficializa con el memorando No. 2017-300-004828-3 del 23 de marzo de 2017. Se ratifica el cumplimiento del 100% del plan. (JDT)
</t>
  </si>
  <si>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Ataca la causalidad del hallazgo. Como unidad de medida aporta a la efectividad del PMI</t>
    </r>
  </si>
  <si>
    <t>Estudio II
INF 2 Rad. 2016-409-054482 pag. INF.4
RADICADO NO. 2016-409-077657-2 Pag. 45</t>
  </si>
  <si>
    <r>
      <t xml:space="preserve">Cumplimiento procedimientos Comité de Conciliación (A y D).  </t>
    </r>
    <r>
      <rPr>
        <sz val="11"/>
        <rFont val="Calibri"/>
        <family val="2"/>
        <scheme val="minor"/>
      </rPr>
      <t>- Cumplimiento procedimientos Comité de Conciliación. Los laudos correspondientes a Santa Marta Riohacha Paraguachón; Malla Vial del Meta y la conciliación con concesionaria San Simón y Manuel Rozo no fueron sometidas a comité de conciliación.</t>
    </r>
  </si>
  <si>
    <t>La CGR describe la causa así: ''Falta de aplicación efectividad de los controles.''</t>
  </si>
  <si>
    <t>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t>
  </si>
  <si>
    <t>1. Actualización del procedimiento de pago de sentencias contenido en la Resolución 850 de 2012, conforme a los parámetros del MOG de la ANDJE y el Decreto 2469 del 22 de diciembre de 2015- Pago de Sentencias y Conciliaciones
2. Elaboración e implementación del procedimiento para el estudio de la procedencia de acción de repetición, conforme a los parámetros del MOG de la ANDJE</t>
  </si>
  <si>
    <t>07/12/2016 De la reunión se concluye:Se solicitará la ampliación del plazo para que coinsida con el planteado para el hallazgo 1072-36
19/12/2016 Pendiente Um No. 1 y 2
21/12/2016 Con memorando No. 2016-701-016259-3 del 16/12/2016 solicitaron la ampliación del término de cumplimiento del plan de mejoramiento. Se les informa como queda el plan de mejoramiento en la respuesta.Se dio respuesta a la solicitud con memorando No. 2016-102-016763-3 del 23/12/2016</t>
  </si>
  <si>
    <t xml:space="preserve">19/01/2017 Se realizó verificación física en el FTP de las unidades de medida. No hay avance. Pendiente UM 1,2 (SPC)
28/02/2017 Se realizó verificación física en el FTP de las unidades de medida. No hay avance. Pendiente UM1 y UM2 (JDT)
04/04/2017 BLRC se concluye lo siguiente de la reunión: Solicitarán ampliación del plazo de cumplimiento por cuanto los hallazgos relacionados con los procedimientos de Defensa Juridicial, el cronograma con la ANDJE se cumple a mediados del mes de septiembre. 
26/04/2017 Se realizó verificación física en el FTP de las unidades de medida. No se evidencia avance. Pendientes UM1 y UM2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
</t>
  </si>
  <si>
    <r>
      <t xml:space="preserve">Rendimientos financieros aportes vigencia 2008-Concesión RPCH (A, F, D y P) - </t>
    </r>
    <r>
      <rPr>
        <sz val="11"/>
        <rFont val="Calibri"/>
        <family val="2"/>
        <scheme val="minor"/>
      </rPr>
      <t>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t>
    </r>
  </si>
  <si>
    <t>La CGR describe la causa así: ''Debilidades de control por parte de la Agencia y de la interventoría frente a la custodia y salvaguarda de los recursos públicos y falta de gestión para la recuperación de los mismos.''</t>
  </si>
  <si>
    <t xml:space="preserve">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
</t>
  </si>
  <si>
    <t xml:space="preserve">
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t>
  </si>
  <si>
    <t>PENAL, FISCAL, DISCIPLINARIA Y ADMINISTRATIVA</t>
  </si>
  <si>
    <r>
      <t xml:space="preserve">22/07/16. Se envio la documentación para estudio Dr. Medellin
24/11/2016 Se realizó verificación física en el FTP de las unidades de medida. Se actualiza el avance. Pendiente UM 1, UM 2, UM 4 y UM 7
</t>
    </r>
    <r>
      <rPr>
        <b/>
        <sz val="11"/>
        <rFont val="Calibri"/>
        <family val="2"/>
        <scheme val="minor"/>
      </rPr>
      <t>Recomendaciones MM&amp;D:</t>
    </r>
    <r>
      <rPr>
        <sz val="11"/>
        <rFont val="Calibri"/>
        <family val="2"/>
        <scheme val="minor"/>
      </rPr>
      <t xml:space="preserve">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
06/12/2016 Siguen pendientes las UM Nos. 2, 4 . Memorando de la Vicepresidencia de Estructuración y Concepto de la Sala civil del Consejo de Estado. Van a solicitar modificación del plan de mejoramiento, considerando las recomendaciones dadas por la firma MM&amp;D y ampliar el término.
La V. EJE. manifiesta que acoge las recomendaciones de MM&amp;D y que solicitarán la prórroga del término. Se manifiesta por parte de la OCI que esta gestión es prioritaria.
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
16/12/2016 Pendiente UM No. 2 y 4
20/12/2016  Mediante comunicación No, 2016-500-016164-3 del 15/12/2016 solicitaron ajustes al PM y prórroga de la fecha de cumplimiento. Se dio respuesta a la solicitud con memorando No. 2016-102-016539-3 del 21/12/2016.</t>
    </r>
  </si>
  <si>
    <r>
      <t xml:space="preserve">19/01/2017 Se realizó verificación física en el FTP de las unidades de medida. Se actualiza el avance.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
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t>
    </r>
  </si>
  <si>
    <t>Estudio II
INF 1 MM&amp;D Rad. RADICADO NO. 2016-409-054480-2 pag. 19
INF.4
RADICADO NO. 2016-409-077657-2 Pag. 91
Concepto Jurídico 
MM&amp;D Rad. 2016-409-118083-2</t>
  </si>
  <si>
    <t>UNIDADES DE MEDIDA CORRECTIVA:
UM1 Contratar  un taller de comunicación asertiva para el personal que labora en las diferentes áreas de la ANI y que intervienen en la planeación y ejecución del PMI. 
UM2. Replanteo de 66 hallazgos declarados no efectivos Auditoría regular Vigencia 2016
UM3. Mesas de trabajo para ajustar el PMI (Monitoreo) 
UM4. Mesas de trabajo de la Asesoría y Seguimiento al PMI.
UNIDADES DE MEDIDA PREVENTIVAS:
UM5. Análisis de las principales problemáticas originadas en el plan de mejoramiento institucional (Concepto clave y base de conocimiento del PMI). Los documentos de análisis son divulgados a las vicepresidencias e incorporados en página Web de la ANI
UM6. Balance de cumplimiento del plan de mejoramiento institucional en  diferentes períodos,  los cuales son socializados a las áreas.
UM7. Análisis de efectividad del plan de mejoramiento institucional auditorías regulares vigencias 2015 y 2016, los cuales fueron divulgados
UM8. Ajuste Instructivo para la elaboración del PMI incluida la socialización al personal responsable de la gestión de los planes de mejoramiento.
UM9. Ajuste procedimiento incluida la socialización al personal responsable de la gestión de los planes de mejoramiento.
UM10. Crear una carpeta documental con los conceptos jurídicos relacionados con los conceptos claves de los hallazgos abiertos y no efectivos vigentes incluidos los de la Auditoría regular vigencias 2015 y 2016
INFORME DE CIERRE:
UM11: Informe de Cierre
UM12: Alcance al informe de cierre</t>
  </si>
  <si>
    <r>
      <t xml:space="preserve">Hallazgo 1. Administrativo - Seguimiento Plan de Acción a 31 de diciembre de 2015
</t>
    </r>
    <r>
      <rPr>
        <sz val="11"/>
        <rFont val="Calibri"/>
        <family val="2"/>
        <scheme val="minor"/>
      </rPr>
      <t>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t>
    </r>
  </si>
  <si>
    <t>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t>
  </si>
  <si>
    <t>La CGR describe el efecto así: ''Impacto sobre las metas misionales de la entidad afectando negativamente los objetivos del Plan Estratégico y del Plan Nacional de Desarrollo, por la no realización de las actividades, y deben ser desplazadas en el tiempo.''</t>
  </si>
  <si>
    <t>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t>
  </si>
  <si>
    <t>1- Implementación de Buenas Practicas de seguimiento y formulación del Plan de Acción. 
2- Revisión y Ajuste al Instructivo  del Plan de Acción
3- Acompañamiento y apoyo en la implementación del procedimiento de metas y su articulación con la planeación estratégica y la elaboración del plan de acción.
4- Seguimiento oportuno y periódico al Plan de Acción.
.</t>
  </si>
  <si>
    <t xml:space="preserve">
1- Plan de Acción aprobado (1)
2- Reporte avances indicadores líderes en Informe ANI CÓMO VAMOS (12)
3- Informe Seguimiento Trimestral Plan de Acción (3)
4-Mesa de trabajo para evaluar el  seguimiento del Plan de Acción (Listas de asistencia)(7)
5- Taller PHVA (Presentación y listas de asistencia) (1)
6- Taller Elaboración planes de acción e indicadores (Presentación y listas de asistencia). (1)
7- Instructivo SEPG-I-006 Metodología Plan de Acción (1)
8- Procedimiento GCSP-P-026 Definición de Metas Anuales por Concesión (1)
9- Informe de cierre</t>
  </si>
  <si>
    <t xml:space="preserve">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</si>
  <si>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1,2,3,4,5,6,7,8,9 (SPC)
28/02/2017 Se realizó verificación física en el FTP de las unidades de medida. No hay avance. Pendiente UM1, UM2, UM3, UM4, UM5, UM6, UM7, UM8 y UM9 (JDT)
26/04/2017 Se realizó verificación física en el FTP de las unidades de medida. se evidencia avance por la incorporación de 8 unidades de medida para un porcentaje de cumplimiento del 89%. Pendiente UM9 (JDT)</t>
  </si>
  <si>
    <t>18/07/2017 BLRC se concluye de la reunión. Están pendientes de cumplir las UM Nos. 2 , 3 y 9. Las UM Nos. 2 y 3 presentan avance,  más no están cumplidas. El avance del plan de mejoramiento es del 67%. Se cumple con la fecha del plan. 
25/07/2017 BLRC. Mediante correo electrónico informan incorporación de documentos en el FTP.Se verificó y se concluye: Están cumplidas las siguientes UM: 1, 4 ( esta un documento sin firmas se les solicitará legalizarlo), 5, 6, 7, y 8. Avances en las UM Nos. 2 "reporte avances indicadores líderes en informe ANI COMO VAMOS. Falta mes de noviembre de 2016 y está hasta junio, y UM No. 3 "Informe de seguimiento Trimestral Plan de Acción" se encuentran 2 seguimientos. Pendientes UM Nos. 2, 3 y 9. Avance del 67%.
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
18/09/2017 Se modifica el nombre del vicepresidente responsable del plan de mejoramiento institucional, pasando del dr. Jaime García Méndez al dr. Fernanado Iregui Mejía. Lo anterior notificado mediante resolución 1281 del 18 de septiembre de 2017. (JDT)</t>
  </si>
  <si>
    <r>
      <t xml:space="preserve">Hallazgo No. 2. Administrativo con presunta incidencia Disciplinaria-Vigencias Expiradas
</t>
    </r>
    <r>
      <rPr>
        <sz val="11"/>
        <rFont val="Calibri"/>
        <family val="2"/>
        <scheme val="minor"/>
      </rPr>
      <t>Se observó que durante la vigencia 2015, la Agencia Nacional de Infraestructura en la ejecución del presupuesto reportó tres (3) vigencias expiradas, debido a los siguientes hechos ocurridos así:
Funcionamiento
1. El contrato de prestación de servicios profesionales C.I. No. 527 del 20 de diciembre de 2012 y su adición del 30 de abril de 2013, contó en su momento con respaldo presupuestal a través de los Certificados de Disponibilidad Presupuestal y Registros Presupuestales.
Inversión
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t>
    </r>
  </si>
  <si>
    <t>La CGR describe la causa así: ''El hecho antes expuesto se adecúa a lo establecido en el Artículo 65 de la Ley 1737 de 2014, y desconoce el efectivo alcance del principio de celeridad, artículo 13 de la Ley 1437 de 2011''</t>
  </si>
  <si>
    <t>La CGR describe el efecto así: ''Desconoce el efectivo alcance del principio de celeridad, artículo 13 de la Ley 1437 de 2011''</t>
  </si>
  <si>
    <t xml:space="preserve">21/09/2016 En la reunión con el Dr. Diego Bustos y el GIT AyF se ratifica como área responsable final a la VAF. responsable </t>
  </si>
  <si>
    <t>19/01/2017 Se realizó verificación física en el FTP de las unidades de medida. No hay avance. Pendiente UM 1,2 (SPC)
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
28/02/2017 Se realizó verificación física en el FTP de las unidades de medida. No hay avance. Pendiente UM1 y UM2 (JDT)
30/03/2017 Mediante memorando No. 2017-401-005174-3 la dependencia responsable remite las unidades de medida 1 y 2. La OCI verifica el cargue de los soportes en el FTP y certifica el cumplimiento del 100% del plan (JDT)</t>
  </si>
  <si>
    <r>
      <rPr>
        <b/>
        <sz val="11"/>
        <rFont val="Calibri"/>
        <family val="2"/>
        <scheme val="minor"/>
      </rPr>
      <t>LMSC. Indagación preliminar IUS-2016-409163</t>
    </r>
    <r>
      <rPr>
        <sz val="11"/>
        <rFont val="Calibri"/>
        <family val="2"/>
        <scheme val="minor"/>
      </rPr>
      <t xml:space="preserve">
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r>
  </si>
  <si>
    <t>Hallazgo No. 3. Administrativo - Servicio de la Deuda Pública Interna
La Agencia Nacional de Infraestructura-ANI en el Anteproyecto de Presupuesto para la vigencia 2015, solicitó recursos por la suma de $739,220 millones, en el rubro "Servicio de la Deuda Pública Interna", con el fin de atender sus compromisos, entre otros, con el Fondo de Contingencias Contractuales de las Entidades Estatales (Fiduciaria-Fiduprevisora), para el pago de los planes de aportes de las Concesiones, incluyendo el déficit de las vigencias 2013 y 2014 por $147,465 millones.
Estos recursos solicitados no fueron aprobados por el Ministerio de Hacienda y Crédito Público, toda vez que para la vigencia 2015, se le asignó a la ANl para Servicio de la Deuda Pública Interna $280,079 millones, que corresponde al 38% de Io solicitado.
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t>
  </si>
  <si>
    <t>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
''</t>
  </si>
  <si>
    <t>La CGR describe el efecto así: ''Incrementos en el valor adeudado, debido a la indexación del saldo al final de la vigencia 2015 y lo reportado por Fiduprevisora en enero de 2016.''</t>
  </si>
  <si>
    <t>27/09/2016 Enviaron el PMI correspondiente con memorando No. 2016-601-011751-3 de la VPRE.
20/10/2016 se dio respuesta mediante comunicación No. 2016-102-012902-3 se incluyó la UM informe de cierre.
03/11/2016 No hay avnce del PMI. 
24/11/2016 Se realizó verificación física en el FTP de las unidades de medida. Se actualiza el avance. Pendiente UM 1, UM 2, UM 3, UM 4 y UM 7</t>
  </si>
  <si>
    <t>19/01/2017 Se realizó verificación física en el FTP de las unidades de medida. No hay avance. Pendiente UM 1,2,3,4,7 (SPC)
28/02/2017 Se realizó verificación física en el FTP de las unidades de medida. No hay avance. Pendiente UM1, UM2, UM3, UM4 y UM7 (JDT)
26/04/2017 Se realizó verificación física en el FTP de las unidades de medida. Se actualiza el avance. Pendientes UM2, UM3 y UM7 (JDT)</t>
  </si>
  <si>
    <t>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
25/07/2017 BLRC. Mediante correo electrónico informan incorporación de documentos en el FTP.Se verificó y se concluye: Están cumplidas las siguientes UM: 1, 2, 3, 4, 5. Con relación a la UM No. 6 denominada "Mesas de trabajo con DGCP y DGPPN", existen dos documentos en el FTP que no corresponden en su contenido a la denominación de la UM, se da como no cumplida. Pendientes UM Nos. 6 y 7. Avance del 67%.
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18/09/2017 Se modifica el nombre del vicepresidente responsable del plan de mejoramiento institucional, pasando del dr. Jaime García Méndez al dr. Fernanado Iregui Mejía. Lo anterior notificado mediante resolución 1281 del 18 de septiembre de 2017. (JDT)</t>
  </si>
  <si>
    <t>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</si>
  <si>
    <r>
      <t xml:space="preserve">Hallazgo No. 4. Administrativo - Reportes trimestrales de los Procesos Judiciales en contra de la Entidad
</t>
    </r>
    <r>
      <rPr>
        <sz val="11"/>
        <rFont val="Calibri"/>
        <family val="2"/>
        <scheme val="minor"/>
      </rPr>
      <t>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t>
    </r>
  </si>
  <si>
    <t>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t>
  </si>
  <si>
    <t>La CGR describe el efecto así: ''Deficiencias de control interno en el reporte trimestral del estado real de algunos de los procesos en contra de la Entidad.''</t>
  </si>
  <si>
    <t xml:space="preserve">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t>
  </si>
  <si>
    <t>20/10/2016 se dio respuesta mediante comunicación No. 2016-102-012902-3 se incluyó la UM informe de cierre.</t>
  </si>
  <si>
    <t>19/01/2017 Se realizó verificación física en el FTP de las unidades de medida. No hay avance. Pendiente UM 1,2,3 (SPC)
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
28/02/2017 Se realizó verificación física en el FTP de las unidades de medida. No hay avance. Pendiente UM1, UM2 y UM3 (JDT)
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
28/04/2017 Se realiza verificación física en el FTP de las unidades de medida, la dependencia incosporó la UM1, Se actualiza el avance al 33%. Pendientes UM2 y UM3 (JDT)</t>
  </si>
  <si>
    <r>
      <t xml:space="preserve">Hallazgo No. 6. Administrativo - Reservas Presupuestales vigencia 2014
</t>
    </r>
    <r>
      <rPr>
        <sz val="11"/>
        <rFont val="Calibri"/>
        <family val="2"/>
        <scheme val="minor"/>
      </rPr>
      <t>Revisadas las reservas presupuestales constituidas al cierre de la vigencia 2014, por $96,999,4 millones, se observó lo siguiente:
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
memorandos de liberación, no fueron enviados oportunamente, a pesar de los requerimientos realizados.
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t>
    </r>
  </si>
  <si>
    <t>La CGR describe la causa así: ''Debido a que los procedimientos a seguir no son acatados oportunamente por algunas áreas involucradas, con el fin de que no se presenten estas situaciones.''</t>
  </si>
  <si>
    <t>La CGR describe el efecto así: ''Por deficiencias de control interno de la Entidad.''</t>
  </si>
  <si>
    <t>Vicepresidencia de Planeación, Riesgos y Entorno - Vicepresidencia Administrativa y Financiera</t>
  </si>
  <si>
    <t xml:space="preserve">21/09/2016 En la reunión con el Dr. Diego Bustos y el GIT AyF se ratifica como área responsable final a la VAF, GIT Disciplinario, Atención al Ciudadano y Apoyo a la Gestión. 
03/11/2016 No hay avnce del PMI. </t>
  </si>
  <si>
    <t>19/01/2017 Se realizó verificación física en el FTP de las unidades de medida. No hay avance. Pendiente UM 1,2,3,4,5 (SPC)
28/02/2017 Se realizó verificación física en el FTP de las unidades de medida. No hay avance. Pendiente UM1, UM2, UM3, UM4 y UM5 (JDT)
05/04/2017 BLRC se concluye: Cumplen la fecha indicada en el Plan de Mejoramiento. Están pendientes las UM Nos. 1, 3 y 5
28/04/2017 Se realiza verificación física en el FTP de las unidades de medida, la dependencia incorporó las UM3 y UM. La OCI sugiere revisar dado que los soportes de la UM1 y UM3 son los mismos, Se actualiza el avance al 80%. Pendiente UM5 (JDT)
21/06/2017 (JDTB) Se realizó verificación física en el FTP. Se actualiza el avance y se certifica el cumplimiento al 100%.</t>
  </si>
  <si>
    <r>
      <t xml:space="preserve">Hallazgo No. 7. Administrativo - Perdida de Apropiación Presupuestal vigencia fiscal 2015
</t>
    </r>
    <r>
      <rPr>
        <sz val="11"/>
        <rFont val="Calibri"/>
        <family val="2"/>
        <scheme val="minor"/>
      </rPr>
      <t xml:space="preserve">Durante la vigencia 2015 se observó la siguiente ejecución presupuestal, en los presentes rubros:
</t>
    </r>
    <r>
      <rPr>
        <i/>
        <sz val="11"/>
        <rFont val="Calibri"/>
        <family val="2"/>
      </rPr>
      <t>Sentencias y conciliaciones:</t>
    </r>
    <r>
      <rPr>
        <sz val="11"/>
        <rFont val="Calibri"/>
        <family val="2"/>
        <scheme val="minor"/>
      </rPr>
      <t xml:space="preserve"> asignado 14.353,4 - obligado 13.812,8 - % ejec 96,2% - análisis: El 3,8% restante quedó como reservas presupuestales vigencia 2015.
</t>
    </r>
    <r>
      <rPr>
        <i/>
        <sz val="11"/>
        <rFont val="Calibri"/>
        <family val="2"/>
      </rPr>
      <t>Inversión:</t>
    </r>
    <r>
      <rPr>
        <sz val="11"/>
        <rFont val="Calibri"/>
        <family val="2"/>
        <scheme val="minor"/>
      </rPr>
      <t xml:space="preserve"> asignado 1.987.977,7 - obligado 1.961.113,1 - % ejec 98,6% - análisis: El 1,4% restante quedó como rezago presupuestal vigencia 2015.
</t>
    </r>
    <r>
      <rPr>
        <i/>
        <sz val="11"/>
        <rFont val="Calibri"/>
        <family val="2"/>
      </rPr>
      <t>Fortalecimiento de la Gestión (Tecnologías de la información):</t>
    </r>
    <r>
      <rPr>
        <sz val="11"/>
        <rFont val="Calibri"/>
        <family val="2"/>
        <scheme val="minor"/>
      </rPr>
      <t xml:space="preserve"> asignado 2.000 - obligado 1.895,9 - % ejec 94,8% - análisis: El 5,2% restante quedó como reservas presupuestales vigencia 2015.
</t>
    </r>
    <r>
      <rPr>
        <i/>
        <sz val="11"/>
        <rFont val="Calibri"/>
        <family val="2"/>
      </rPr>
      <t>Apoyo a la gestión-asesorías y consultorías:</t>
    </r>
    <r>
      <rPr>
        <sz val="11"/>
        <rFont val="Calibri"/>
        <family val="2"/>
        <scheme val="minor"/>
      </rPr>
      <t xml:space="preserve"> asignado 13.330,2 - obligado 9.868,0 - % ejec 74% - análisis: El 26% restante quedó así: 1) 23% reservas presupuestales y 2) </t>
    </r>
    <r>
      <rPr>
        <b/>
        <sz val="11"/>
        <rFont val="Calibri"/>
        <family val="2"/>
      </rPr>
      <t xml:space="preserve">3% perdida de apropiación.
</t>
    </r>
    <r>
      <rPr>
        <sz val="11"/>
        <rFont val="Calibri"/>
        <family val="2"/>
        <scheme val="minor"/>
      </rPr>
      <t>La anterior pérdida de apropiación en el rubro "Apoyo a la Gestión (Asesorías y Consultorías) por $419,5 millones, corresponde al 3% del total del rubro.</t>
    </r>
  </si>
  <si>
    <t>La CGR describe la causa así: ''Falta de planificación, incumpliendo uno de los principios del sistema presupuestal, Artículo 13 del Decreto 111 de 1996.
''</t>
  </si>
  <si>
    <t>La CGR describe el efecto así: ''Perdida de apropiación presupuestal''</t>
  </si>
  <si>
    <t xml:space="preserve">21/09/2016 En la reunión con el Dr. Diego Bustos y el GIT AyF el área responsable final es la VPRE, se hace el cambio correspondiente en la matriz del PMI.
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</si>
  <si>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Se evidencia la incorporación de la UM2 , se actualiza el avance al 25% . Pendiente UM1, UM3 y UM4 (JDT)</t>
  </si>
  <si>
    <t>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
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
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"ANI COMO VAMOS" (8), debe ser depurada, se comprometieron a presentar 8 informes y se encuentran muchos más incluida la vigencia 2016 desde enero.
18/09/2017 Se modifica el nombre del vicepresidente responsable del plan de mejoramiento institucional, pasando del dr. Jaime García Méndez al dr. Fernanado Iregui Mejía. Lo anterior notificado mediante resolución 1281 del 18 de septiembre de 2017. (JDT)</t>
  </si>
  <si>
    <r>
      <rPr>
        <b/>
        <sz val="11"/>
        <rFont val="Calibri"/>
        <family val="2"/>
      </rPr>
      <t xml:space="preserve">Hallazgo 8. Administrativo con presunta incidencia Disciplinaria - Saldos en fiducias a 31 de diciembre de 2015 
</t>
    </r>
    <r>
      <rPr>
        <sz val="11"/>
        <rFont val="Calibri"/>
        <family val="2"/>
        <scheme val="minor"/>
      </rPr>
      <t>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"Aportes ANI",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t>
    </r>
  </si>
  <si>
    <t>La CGR describe la causa así: ''vulneración de los principios de eficiencia, Eficacia, Economía, establecidos en la Ley 42 de 1993 y al principio de Planeación contemplado en la Ley 80 de 1993.''</t>
  </si>
  <si>
    <t>La CGR describe el efecto así: ''Estas situaciones impactan el gasto público respecto de la ejecución oportuna de los proyectos.''</t>
  </si>
  <si>
    <t>Demostrar que esta modalidad de pago busca el cumplimiento de los fines previsto en la ley 80 de 1993 y no impacta las obligaciónes a cargo de la ANI en relación con el pago de la retribución</t>
  </si>
  <si>
    <t>Adoptar conforme al ordenamiento jurídico, en especial atención, las normas sobre manejo de recursos públicos depositados de fiducia, los mecanismos más óptimos que permitan unos mejores rendimientos de dichos recursos.</t>
  </si>
  <si>
    <t>1. Informe Integral de avance en cada proyecto, frente a la ejecución de recursos.
2.Concepto Jurídico frente al equema de pagos y recursos,  establecido en los contratos objeto de auditoría.
3. Informe de cierre</t>
  </si>
  <si>
    <t>1. Informe Integral
2. Concepto Jurídico
3. Informe de cierre</t>
  </si>
  <si>
    <t>Definir una medida de calificación en cuanto a gestión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t>
  </si>
  <si>
    <t>19/01/2017 Se realizó verificación física en el FTP de las unidades de medida. No hay avance. Pendiente UM 1,2,3 (SPC)
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
28/02/2017 Se realizó verificación física en el FTP de las unidades de medida. No hay avance. Pendiente UM1, UM2 y UM3 (JDT).
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
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
31/03/2017 mediante memorando 2017-300-005314-3 la VGC con Vo. Bo. de ejecutiva, complementa la solicitud de ampliación del plazo hasta 31 de diciembre de 2017. Con base en estas justificaciones la OCI concede la prórroga. (JDT)
05/04/2017 Mediante memorando 2017-102-005534-3 la OCI concede la ampliación del plazo hasta 31 de dic 2017 (JDT)
28/04/2017 Se realizó verificación física en el FTP de las unidades de medida. No hay avance. Pendientes UM1, UM2 y UM3 (JDT)</t>
  </si>
  <si>
    <r>
      <rPr>
        <b/>
        <sz val="11"/>
        <rFont val="Calibri"/>
        <family val="2"/>
      </rPr>
      <t xml:space="preserve">Hallazgo 9. Administrativo con presunta incidencia Disciplinaria - Rendimientos Financieros de los aportes ANI con recursos del Presupuesto General de la Nación
</t>
    </r>
    <r>
      <rPr>
        <sz val="11"/>
        <rFont val="Calibri"/>
        <family val="2"/>
        <scheme val="minor"/>
      </rPr>
      <t xml:space="preserve">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t>
    </r>
  </si>
  <si>
    <t>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t>
  </si>
  <si>
    <t>La CGR describe el efecto así: ''presuntamente se incumple la Ley 1365 de 2009; y la Ley 734 de 2002.''</t>
  </si>
  <si>
    <t>Asegurar el cumplimiento normativo relacionado con la destinación de los rendimientos financieros.</t>
  </si>
  <si>
    <t>1. Art. 24 de la ley 1508 de 2012
2. Concepto de la sala de consulta y servicio civil del Consejo de Estado del 3 de marzo de 2007 sobre destinación de rendimientos
3. Contrato estándar 4G
4. Concepto de dr. Gabriel de la Vega
5. Concepto Abogado Externo
6.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</si>
  <si>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
16/12/2016 Pendiente la UM No. 1,2,3,4,5,6. No se ha presentado avance.
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t>
  </si>
  <si>
    <t>19/01/2017 Se realizó verificación física en el FTP de las unidades de medida. No hay avance. Pendiente UM 1,2,3,4,5,6 (SPC)
28/02/2017 Se realizó verificación física en el FTP de las unidades de medida. No hay avance. Pendiente UM1, UM2, UM3, UM4, UM5 y UM6 (JDT)
Concepto Jurídico MM&amp;D: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VJ el concepto general de rendimientos financieros de la firma MM&amp;D y el auto de archivo del proceso IP 6-025-12 cuyo alcance puede ser de utilidad para el avance en el cumplimiento de las metas y la efectividad del PM.
03/04/2017 Se revisan los soportes en el FTP y se actualiza el avance. pendiente UM 6 Informe de cierre. Porcentaje de avance 83% (JDT)
07/04/2017 Mediante el memorando 2017-102-005533-3 la OCI informa a las vicepresidencias la modificación al responsable final compartiéndola entre la VGC y la VEJ por contener proyectos de las dos vicepresidencias.(JDT)
28/04/2017 Se realizó verificación física en el FTP de las unidades de medida. No hay avance. Pendiente UM6 (JDT).
09/05/2017 BLRC se concluye de la reunión que se cumplirá con la fecha indicada para el plan de mejoramiento.
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t>
  </si>
  <si>
    <t>18/07/2017 BLRC se cumple con la fecha del plan de mejoramiento. El avance es del  83% y solamente esta pendiente el informe de cierre.
31/08/2017 BLRC se verificó en el FTP la incorporación del informe de cierre, cumpliendo con el 100% del plan de mejoramiento.
05/09/2017 BLRC con memorando No. 2017-300-012063-3 enviaron el informe de cierre del plan de mejoramiento.</t>
  </si>
  <si>
    <t>CONCEPTO JURÍDICO 
MM&amp;D Rad. 2016-409-118083-2</t>
  </si>
  <si>
    <r>
      <t xml:space="preserve">Hallazgo 10. Administrativo - Contrato de Transacción suscrito entre la ANI y la Gobernación del Meta 
</t>
    </r>
    <r>
      <rPr>
        <sz val="11"/>
        <rFont val="Calibri"/>
        <family val="2"/>
        <scheme val="minor"/>
      </rPr>
      <t>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t>
    </r>
  </si>
  <si>
    <t>La CGR describe la causa así: ''Lo anterior, porque la ANI realizó pagos extemporáneos al concesionario Coviandes, de acuerdo con lo establecido en la cláusula 5 de la adicional No. 1 de dicho contrato.
''</t>
  </si>
  <si>
    <t>La CGR describe el efecto así: ''Impacto en el ingreso real, así como, el pago de intereses, gastos administrativos y la consecuente demora y retrasos del proyecto.''</t>
  </si>
  <si>
    <t>Solicitud de informe en el cual se demuestre las gestiónes adelantadas por parte de la Gobernación del Meta.
Informe de supervison  semestral  del convenio marco 010  de 2015 y del contrato transaccion entre la Gobernación y la  AIM</t>
  </si>
  <si>
    <t>Demostrar a través de informes el cumplimiento del contrato de transacción.</t>
  </si>
  <si>
    <t>Informe en el cual se detalle las gestiónes y actividades adelantadas por parte de la Gobernación del Meta, dando cumplimiento al Contrato de Transacción.
informe de supervisión  semestral 
Unidades de medida preventivas</t>
  </si>
  <si>
    <r>
      <t>1.</t>
    </r>
    <r>
      <rPr>
        <b/>
        <sz val="11"/>
        <rFont val="Calibri"/>
        <family val="2"/>
      </rPr>
      <t xml:space="preserve"> </t>
    </r>
    <r>
      <rPr>
        <sz val="11"/>
        <rFont val="Calibri"/>
        <family val="2"/>
      </rPr>
      <t>Oficio a la Gobernación del Meta
2. Informe de supervisión
3. Manuel de Contratación
4. Resolución Manual de Contratación
5. Informe de cierre</t>
    </r>
  </si>
  <si>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</si>
  <si>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 4 y 5(SPC)
28/02/2017 Se realizó verificación física en el FTP de las unidades de medida. No hay avance. Pendiente UM1, UM2 y UM3, 4 y 5 (JDT )
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
28/04/2017 Se realizó verificación física en el FTP de las unidades de medida. Se actualiza el avance. Pendientes UM1 y UM5 (JDT)
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"Impacto en el ingreso real, así como, el pago de intereses, gastos administrativos y la consecuente demora y retrasos del proyecto." El avance es del 60% y pendientes UM No. 1 y 5. Se dio respuesta con memorando No. 2017-102-007775-3 del 31/05/2017
23/06/2017 (JDTB) Mediante memorando No. 2017-306-008654-3 la VGC remite la UM1 Informe de supervisión Malla Vial del Meta y mediante No. 2017-500-008606-3 la VEJ remite la UM1 informe de supervisión Bogotá - Villavicencio. Se actualiza el avance al 80%. Pendiente la UM 5. 
29/06/2017 BLRC se verificó en el FTP la incorporación de la UM No. 5 informe de cierre, cumpliendo así con el 100% del plan de mejoramiento. Entregaron el documento con el memorando No. 2017-500-009125-3 del 29/06/2017</t>
  </si>
  <si>
    <t>Hallazgo 11. Administrativo - Planeación y Ejecución del Proyecto Bogotá - Villavicencio •
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
Lo enunciado anteriormente, evidencia una reincidencia en lo establecido en la auditoría de la CGR a la vigencia 2011.</t>
  </si>
  <si>
    <t>La CGR describe la causa así: ''El Contrato de Concesión No 444/94 ha sido objeto de 53 Actas de Acuerdo, un (1) contrato adicional, dos otrosíes, dos (2) acuerdos de amigable composición y dos (2) tribunales de arbitramento, los cuales se encuentran activos en etapa de portes de pruebas.''</t>
  </si>
  <si>
    <t>La CGR describe el efecto así: ''Suscripción de otrosíes modificatorios. Retrasos generalizados.''</t>
  </si>
  <si>
    <t>Informe por parte de la interventoría Interconcesiones mediante el cual se aclare con respecto a los porcentajes reportados en dicho informe.</t>
  </si>
  <si>
    <t>Asegurar el cumplimiento relacionado con la ejecución de las obras del Adicional No 1 al Contrato de concesión No 444 de 1994.</t>
  </si>
  <si>
    <t>1. Informe técnico, jurídico y financiero por parte de la interventoría interconcesiones.
2. Concepto jurídico-ANI
3. Manual de Contratación
4. Res. Que crea y regula el Comité de Contratación
5. Informe de cierre</t>
  </si>
  <si>
    <t>1. Concepto Interventoría.
2. Concepto jurídico-ANI
3. Manual de Contratación
4. Res. Que crea y regula el Comité de Contratación
5. Informe de cierre</t>
  </si>
  <si>
    <t xml:space="preserve">Es un hallazgo reincidente. Auditoria 2011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</si>
  <si>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preventivos UM3 y UM4 y en la medida de la obtención de los demás soportes se irán incorporando. Se cumplirá con la fecha establecida. (JDT)
7/4/2017 Se verifican soportes en el FTP. Se actualiza el avance. Pendiente UM 2 y UM5 (JDT)
28/4/2017 Se verifican soportes en el FTP. Se actualiza el avance. Pendiente UM 2 y UM5 (JDT)
27/06/2017 (JDTB) Se realizó verificación física en el FTP de estas unidades de medida. Se actualiza el avance al 80%. Pendiente UM 5 informe DE CIERRE.
28/06/2017 BLRC mediante memorando No. 2017-705-009015-3 del 27/06/2017 remitieron el concepto jurídico correspondiente a la UM No. 2, queda pendiente el informe de cierre.
30/06/2017 BLRC se verificó en el FTP la incorporación de la UM No. 5 informe de cierre. Cumpliendo con el 100% del PMI. Entregaron la  unidad de medida con el memorando No. 2017-500-009234-3 del 30/06/2017.</t>
  </si>
  <si>
    <r>
      <t xml:space="preserve">Hallazgo 12. Administrativo - Modificación en cronogramas Adición No. 1 contrato 444 de 1994
</t>
    </r>
    <r>
      <rPr>
        <sz val="11"/>
        <rFont val="Calibri"/>
        <family val="2"/>
        <scheme val="minor"/>
      </rPr>
      <t>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el promedio de la ejecución por cada uno de los tramos es del 66.3%, principalmente por temas de gestión predial, ambiental, riesgos geológicos entre otros.</t>
    </r>
    <r>
      <rPr>
        <b/>
        <sz val="11"/>
        <rFont val="Calibri"/>
        <family val="2"/>
      </rPr>
      <t xml:space="preserve">
</t>
    </r>
  </si>
  <si>
    <t>La CGR describe la causa así: ''Retrasos en la ejecución del Contrato No 444 de 1994, adición No. 1 de 2010, principalmente por temas de gestión predial, ambiental, riesgos geológicos entre otros.''</t>
  </si>
  <si>
    <t>La CGR describe el efecto así: ''Eventuales retrasos en la construcción de los tramos y posibles costos adicionales así como posible desplazamiento en la duración de la concesión.''</t>
  </si>
  <si>
    <t xml:space="preserve">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t>
  </si>
  <si>
    <t xml:space="preserve">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t>
  </si>
  <si>
    <t>1. Concepto de la interventoría Técnico-Jurídico-Financiero
2. Concepto Abogado Externo
3. Concepto jurídico-ANI
4. Concepto financiero-ANI
5. Informe de cierre</t>
  </si>
  <si>
    <t>1. Concepto Interventoría.
2. Concepto Abogado Externo
3. Concepto jurídico-ANI
4. Concepto financiero-ANI
5. Informe de cierre</t>
  </si>
  <si>
    <t xml:space="preserve">Se puede cumplir la parte de predios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</si>
  <si>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
7/4/2017 Se verifican soportes en el FTP. Se actualiza el avance. Pendiente UM 2, UM3, UM4 y UM5 (JDT)
28/4/2017 Se verifican soportes en el FTP. No hay avance. Pendiente UM 2, UM3, UM4 y UM5 (JDT)
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t>
  </si>
  <si>
    <t>17/07/2017 BLRC se concluye de la reunión: Cumplirán con la fecha del plan. Están pendiente las siguientes UM Nos.  2,3, 4 y 5.
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
27/10/2007 se concluye de la reunión: Cumplen con la fecha prevista del plan de mejoramiento. Esta pendiente de incorporar en el FTP las unidades de medida Nos. 2, 3,4 y 5. Incorporar la UM No. 2 el 13 de noviembre,  tienen adelantado el informe financiero. El avance a la fecha es del : 20%
27/11/2017 con memorando No. 2017-705-016069-3 del 21/11/2017 entrego la UM No. 3 "Concepto Jurídico", al verificar el FTP se encuentra incluida la UM No.2. Pendientes la 4 y 5. Avance del 60%.
30/11/2017 BLRC al revisar el FTP se encuentra la incorporación de las unidades de medida Nos. 2, 3, 4 y 5, quedando en 100% el plan de mejoramiento.
30/11/2017 BLRC con memorando No. 2017-500-016439-3 del 28 de noviembre de 2017 entregaron el concepto financiero, cumpliendo con la UM No. 4 y con memorando No. 2017-500-016662-3 del 30/11/2017 entregaron el informe de cierre.</t>
  </si>
  <si>
    <t>Hallazgo 13. Administrativo - Sustitución de obligaciónes a cargo del concesionario KO+000 hasta KO+100 aproximadamente 
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t>
  </si>
  <si>
    <t>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
''</t>
  </si>
  <si>
    <t>La CGR describe el efecto así: ''La no ampliación de dicho tramo va en menoscabo de la prestación óptima de los servicios al tráfico, generando represamiento, congestión y accidentes permanentes''</t>
  </si>
  <si>
    <t>1. Solicitud de informes mediante el cual se argumente que no se contaba con las obras del IDU y era inviable técnicamente empalmar con una geometría inexistente por fuera del proyecto.
2. Solicitud de conceptos en los cuales se demuestre la no procedencia del Hallazgo.</t>
  </si>
  <si>
    <t>Demostrar por medio de conceptos la no procedencia del Hallazgo.</t>
  </si>
  <si>
    <t>1. Oficio Interventoría
2. Concepto Interventoría
3. Concepto jurídico
4. Manual de Contratación
5. Res. Que crea y regula el Comité de Contratación
6.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</si>
  <si>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UM6 "Informe de cierre".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</si>
  <si>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1,2,3,4,5,6 (SPC)
28/02/2017 Se realizó verificación física en el FTP de las unidades de medida. No hay avance. Pendiente UM1, UM2, UM3, UM4, UM5 y UM6 (JDT)
3/4/2017 No registra avance. Pendiente incorporar los soportes preventivos UM4 y UM5 y correctiva la UM1 que ya se tiene. En la medida de la obtención de los demás soportes se irán incorporando. Se cumplirá con la fecha establecida. (JDT)
7/4/2017 Se verifican soportes en el FTP. Se actualiza el avance. Pendiente UM 2, UM3 y UM6 (JDT)
28/4/2017 Se verifican soportes en el FTP. No hay avance. Pendiente UM 2, UM3 y UM6 (JDT)
27/06/2017 (JDTB) Se realizó verificación física en el FTP de estas unidades de medida. Se actualiza el avance al 83%. Pendiente UM 5 informe DE CIERRE.
29/06/2017 BLRC con memorando No. 2017-500-009126-3 del 29/06/2017 remitieron el informe de cierre. Se cumple el 100% del plan.</t>
  </si>
  <si>
    <r>
      <t xml:space="preserve">Hallazgo 14. Administrativo — Gestión predial Adición No. 1 Contrato 444 de 1994
</t>
    </r>
    <r>
      <rPr>
        <sz val="11"/>
        <rFont val="Calibri"/>
        <family val="2"/>
        <scheme val="minor"/>
      </rPr>
      <t>Se observan deficiencias en la gestión para la adquisición de predios, ya que transcurridos 5 años no se ha obtenido la titularidad de todos los 585 predios programados para adquirir en las etapas del proyecto doble calzada Bogotá - Villavicencio.</t>
    </r>
  </si>
  <si>
    <t>La CGR describe la causa así: ''Existen 49 predios que no se han podido adquirir principalmente por los siguientes aspectos: Servidumbres activas; botaderos antes del kilómetro 34; predios urbano – rural; deficiencias en los certificados de disponibilidad presupuestal.''</t>
  </si>
  <si>
    <t>La CGR describe el efecto así: ''Demora y retraso en la ejecución de los cronogramas lo que conllevaría a ajustes tanto en el ingreso real como de la ampliación del tiempo del proyecto.''</t>
  </si>
  <si>
    <t>Implementar las acciones requeridas para verificar que los predios requeridos están disponibles para las obras y se están adelantando los proceso de escrituración y registro.</t>
  </si>
  <si>
    <t>Realizar informes que demuestren la no procedencia del hallazgo y  que los predios requeridos están disponibles para las obras.</t>
  </si>
  <si>
    <t xml:space="preserve">
1. Realizar un Informe  predial que evidencie la no procedencia del hallazgo.
2. Procedimiento No.GCSP-P-025 seguimiento y adquisición predial.
3. Aportar el Contrato estándar 4G, el cual contiene el apéndice predial.
4. Informe de cierre</t>
  </si>
  <si>
    <t xml:space="preserve">
1. Informe.  
2. Procedimiento Predial.
3. Contrato estándar 4G.
4. Informe de cierre                   </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</si>
  <si>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UM4 "Informe de cierre"14/10/2016 Se adiciona en el area responsable funcional a la VPRE por competencia predial. . Oficializado mediante memorando 2016-300-013748-3 del 2/11/2016.El ingeniero Dilver propondrá a la VGC la modificación de las UM de este PM, por cuanto el tema de los 49 predios estan en tribunal.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1, UM2 y UM 4</t>
  </si>
  <si>
    <t>19/01/2017 Se realizó verificación física en el FTP de las unidades de medida. No hay avance. Pendiente UM 1,2,4 (SPC)
28/02/2017 Se realizó verificación física en el FTP de las unidades de medida. No hay avance. Pendiente UM1, UM2 y UM4 (JDT)
28/04/2017 Se realizó verificación física en el FTP de las unidades de medida. No hay avance. Pendiente UM1, UM2 y UM4 (JDT)</t>
  </si>
  <si>
    <t>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
18/07/2017 BLRC mediante correo electrónico informaron la incorporación de la UM No. 2, lo cual se verificó por el FTP. el avance es el 50% y siguen pendientes las UM Nos. 1 y 4.
28/09/2017 BLRC se verificó en el FTP la incorporación de la documentación correspondiente al plan, esta pendiente el informe de cierre. En esta UM se encuentra una documentación que no corresponde.
29/09/2017 BLRC se verificó en el FTP la incorporación del informe de cierre del plan, cumpliendo en un 100% con las metas. Con memorando del 03/10/2017 radicado No. 2017-604-013855-3 entregaron el informe de cierre y el informe predial del PM.</t>
  </si>
  <si>
    <t xml:space="preserve">Hallazgo 15. Administrativo - Recursos financieros para cubrirr riesgos - posibles contingencias
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t>
  </si>
  <si>
    <t>La CGR describe la causa así: ''Deficiencias en los estudios y diseños iniciales y los estudios puntuales que permitieran minimizar al máximo los riesgos posibles.''</t>
  </si>
  <si>
    <t>La CGR describe el efecto así: ''Se ponen en riesgo recursos adicionales que tendría que aportar la entidad en caso de que los fallos sean generados en contra de la entidad, así como posibles retrasos en la ejecución de los tramos que faltan por ejecutar. ''</t>
  </si>
  <si>
    <t>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t>
  </si>
  <si>
    <t>Realizar seguimiento de riesgos para futuro tener una planeación adecuada del proyecto.</t>
  </si>
  <si>
    <t>Elaboración del seguimiento de riesgos que se envía al Ministerio de Hacienda y Crédito Público para la modificación del plan de aportes aprobado en el seguimiento  del año inmediatamente anterior.</t>
  </si>
  <si>
    <t>1. Seguimiento enviado al MHCP
2. Informe de interventoría seguimiento contingencias
3. CONPES proyectos 4G
4.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</si>
  <si>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31/10/2016 la VGC solicitó incorporar UM2 "Informe de interventoría", UM3 "CONPES proyectos 4G" y UM4 "Informe de cierre". Oficializado mediante memorando 2016-300-013748-3 del 2/11/2016.
21/10/2016 Con correo electónico la VGC, por intermedio del ingeniero Carlos Vargas, solicitó ampliación del término del PMI hasta el 31/12/2016, fecha que fue registrada en la matríz PMI. Queda pendiente la oficialización del ajuste en IUM del PMI, según recomendación de la OCI.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</si>
  <si>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 (SPC)
28/02/2017 Se realizó verificación física en el FTP de las unidades de medida. No hay avance. Pendiente UM1, UM2, UM3 y UM4 (JDT)
3/4/2017 No registra avance. Pendiente incorporar los soportes preventivos UM3 y en la medida de la obtención de los demás soportes se irán incorporando. Se cumplirá con la fecha establecida. (JDT)
28/04/2017 Se realizó verificación física en el FTP de las unidades de medida. No hay avance. Pendientes UM1, UM2, UM3 y UM4 (JDT)
29/06/2017 BLRC se verificó el FTP y se encontró la incorporación de las UM Nos. 1, 2, y 3. Queda pendiente la UM No. 4.Avance del 75%.
30/06/2017 BLRC se verificó en el FTP y se encuentra incorporada la UM No. 4 informe de Cierre, cumpliendo en un 100% con el plan de mejoramiento.</t>
  </si>
  <si>
    <r>
      <t xml:space="preserve">Hallazgo 16. Administrativo con presunta incidencia Disciplinaria y para Indagación Preliminar (IP) - Cronograma de Obras Etapa de Construcción - Ruta Caribe
</t>
    </r>
    <r>
      <rPr>
        <sz val="11"/>
        <rFont val="Calibri"/>
        <family val="2"/>
        <scheme val="minor"/>
      </rPr>
      <t>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t>
    </r>
  </si>
  <si>
    <t>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t>
  </si>
  <si>
    <t>La CGR describe el efecto así: ''Perjuicios económicos por desplazamiento de los cronogramas en el cumplimiento del objeto contractual; desplazamiento de los tiempos de operación de la concesión y afectación de niveles de servicio''</t>
  </si>
  <si>
    <t>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
Como acción preventiva, de acuerdo con el nuevo manual de interventoría y Supervisión, se ejercerá mayor control para evitar que se presenten hallazgos de este tipo en las futuras concesiones.</t>
  </si>
  <si>
    <t xml:space="preserve">UNIDADES DE MEDIDA CORRECTIVA
1. Acuerdo Conciliatorio
2. Aprobación del acuerdo por parte del Tribunal
3. Otrosí No. 5 (con anexos)
4. Informe Interventoría
5. Se incluye  unidad de medida adicional denominada Informe de interventoría actualizado, donde expresa que el Concesionario no presenta incumplimientos a la fecha.
UNIDAD DE MEDIDA PREVENTIVA
6. Manual de Interventoría y Supervisión
INFORME DE CIERRE
7. Informe de cierre
8. Se dará un alcance del informe de cierre donde se concluye nuevamente que la causa del hallazgo en tramo 1, ya se terminó y que el contratista no presenta incumplimientos al contrato. </t>
  </si>
  <si>
    <t xml:space="preserve">UNIDADES DE MEDIDA CORRECTIVA
1. Acuerdo Conciliatorio
2. Aprobación del acuerdo por parte del Tribunal
3. Otrosí No. 5 (con anexos)
4. Informe Interventoría
5. Informe de interventoría actualizado 
UNIDAD DE MEDIDA PREVENTIVA
6. Manual de Interventoría y Supervisión
INFORME DE CIERRE
7. Informe de cierre
8. alcance del informe de cierre </t>
  </si>
  <si>
    <t>20/09/2016 Ya mandaron el PMI para el hallazgo nuevo, lo explicaron e incluyeron el informe de cierre como unidad de medida.
21/09/2016 Con memorando 2016-500-011359-3 del 20/09/2016 Remitieron el PMI para dicho hallazgo. 
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
24/11/2016 Se realizó verificación física en el FTP de las unidades de medida. Se actualiza el avance. Pendiente UM 1, UM 2, UM 3, UM4 y UM5
09/12/2016  Faltan las UM 1, 2, 3, 4 y 5. El área se compromete a cargas las UM 1, 2, 3 y 6 para hoy 09 de dickembre. Quedan pendientes las UM 4 y 5 para el 16 de diciembre.
16/12/2016 Faltan las siguientes UM 4. Informe Interventoría 5. Informe de cierre
26/12/2016 mediante correo de fecha 21 de diciembre de 2016 se informa la incorporación de las um faltantes, se certifica cumplimiento al 100% del plan (12-26) Oficializado mediante radicado No. 2016-500-016562-3 del 21 dic 2016</t>
  </si>
  <si>
    <r>
      <rPr>
        <b/>
        <sz val="11"/>
        <rFont val="Calibri Light"/>
        <family val="2"/>
      </rPr>
      <t xml:space="preserve">Hallazgo 18. Administrativo con presunta incidencia Fiscal y Disciplinaria - Ajustes tarifarios Estacion Peaje Siberia
</t>
    </r>
    <r>
      <rPr>
        <sz val="11"/>
        <rFont val="Calibri Light"/>
        <family val="2"/>
      </rPr>
      <t>La interventoría del proyecto realizó un modelo financiero marginal, contemplado ingresos y egresos reales del proyecto, entre febrero de 2008 y diciembre de 2013, determinando que: "como resultados de la corrida de este modelo, se tiene que el concesionario por haber ajustado los 21 de junio después de haber firmado el anexo técnico financiero modificado en 2007, tiene un saldo a favor de la ANI por $2.895.212.987 a precios de enero de 2014..."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t>
    </r>
  </si>
  <si>
    <t>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t>
  </si>
  <si>
    <t>La CGR describe el efecto así: ''presunto detrimento patrimonial''</t>
  </si>
  <si>
    <t xml:space="preserve">1. Revisión de las variables que componen el modelo financiero con valores reales, de manera anual (durante el primer trimestre de cada año). </t>
  </si>
  <si>
    <t>Establecer que no se generó un presunto detrimento patrimonial.</t>
  </si>
  <si>
    <t>1. Informe financiero de no procedencia del hallazgo.
2. Informe de asesor externo sobre la actualización del modelo financiero.
3. Modelo financiero actualizado en formato Excel.
4. Informe de cierre</t>
  </si>
  <si>
    <t>1. Informe financiero.
2. Informe externo.
3. Modelo financiero.
4.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</si>
  <si>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Van a solicitar ampliación del término y se incorporarán dos UM, la 2 y 3 al FTP.
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t>
  </si>
  <si>
    <t>19/01/2017 Se realizó verificación física en el FTP de las unidades de medida. No hay avance. Pendiente UM 4 (SPC).
24/02/2017 BLRC se concluye de la reunión de asesoría y seguimiento: se cumple con la fecha de terminación del plan de mejoramiento que es el 31/03/2017
28/02/2017 Se realizó verificación física en el FTP de las unidades de medida. No hay avance. Pendiente UM4 (JDT)
30/03/2017 mediante memorando 2017-308-005146-3 la dependencia remite las unidades de medida 1 y 4 Informe financiero e informe de cierre. Se verifica su incorporación en el FTP. Se certifica cumplimiento del 100% (JDT)</t>
  </si>
  <si>
    <t xml:space="preserve">Hallazgo 19. Administrativo - obligaciónes ambientales contrato 447/94
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t>
  </si>
  <si>
    <t>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t>
  </si>
  <si>
    <t>La CGR describe el efecto así: ''Desgaste administrativo e incumplimiento de los compromisos adquiridos con la autoridad ambiental (Oficio 2015-305-021198-1), que de no llegar a acuerdos, aumentarían los costos de la concesión por tener que acudir a terceros para su definición.''</t>
  </si>
  <si>
    <t xml:space="preserve">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t>
  </si>
  <si>
    <t xml:space="preserve">Definir el monto que asumirá el concesionario en relación a las obras ambientales establecidas en el marco de las licencias ambientales tramitadas. </t>
  </si>
  <si>
    <t>UNIDADES DE MEDIDA CORRECTIVA
1. Realizar un informe integral (ambiental y jurídico) que demuestre la no procedencia del hallazgo.
2. Matriz de cumplimiento por parte del Concesionario de las obligaciones ambientales.
3. Se le solicitará a la nueva interventoría un concepto que sirva de insumo para determinar la responsabilidad de las obligaciones ambientales y sociales del acta de incorporación. 
4. Se solicitará al concesionario insumos para determinar el costo de las obras ambientales establecidas en las licencias ambientales ejecutadas y por ejecutar. 
5. Se convocará al concesionario a mesas de trabajo con el fin de tratar de llegar a un acuerdo que permita determinar el monto a asumir por el concesionario en cuanto a los mayores costos ambientales.  
UNIDADES DE MEDIDA PREVENTIVA
6. Incluir los formatos y procedimientos del SIG relacionados con el seguimiento ambiental
7. Apéndice técnico ambiental al contrato estándar 4G
INFORME DE CIERRE
8. Informe de cierre
9. Alcance al informe de Cierre</t>
  </si>
  <si>
    <t>UNIDADES DE MEDIDA CORRECTIVA
1. Realizar un informe integral (ambiental y jurídico) que demuestre la no procedencia del hallazgo.
2. Matriz de cumplimiento por parte del Concesionario de las obligaciones ambientales.
3. Concepto Interventoría
4. Insumos obras del concesionario
5. Actas de Mesas de Trabajo.
UNIDADES DE MEDIDA PREVENTIVA
6. Formato y procedimiento del SIG
7. Apéndice técnico-Ambiental 4G
INFORME DE CIERRE
8. Informe de cierre
9.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</si>
  <si>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30/12/2016 Mediante radicado No. 2016-305-017162-3 se anexa el informe de cierre, dando cumplimiento asi a la totalidad de unidades de medida. Se acredita cumplimiento del 100% del plan.</t>
  </si>
  <si>
    <r>
      <t xml:space="preserve">Hallazgo 20. Administrativo - Inestabilidades Geologicas contrato 447/94
</t>
    </r>
    <r>
      <rPr>
        <sz val="11"/>
        <rFont val="Calibri"/>
        <family val="2"/>
        <scheme val="minor"/>
      </rPr>
      <t>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t>
    </r>
  </si>
  <si>
    <t>La CGR describe la causa así: ''Desde el año 2012, se viene presentando controversia entre el Concesionario y la Agencia, respecto del reconocimiento de las obras necesarias para las inestabilidades geológicas.''</t>
  </si>
  <si>
    <t>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t>
  </si>
  <si>
    <r>
      <t xml:space="preserve"> 1. Asunción del riego geológico por parte de la Sociedad Concesión Sabana de Occidente S.A.S., en la ejecución de las obras contractuales.
Previas mesas de trabajo se</t>
    </r>
    <r>
      <rPr>
        <b/>
        <u/>
        <sz val="11"/>
        <rFont val="Calibri"/>
        <family val="2"/>
        <scheme val="minor"/>
      </rPr>
      <t xml:space="preserve"> conminará </t>
    </r>
    <r>
      <rPr>
        <sz val="11"/>
        <rFont val="Calibri"/>
        <family val="2"/>
        <scheme val="minor"/>
      </rPr>
      <t>al Concesionario para que este realice las obras en los puntos de inestabilidades geológicas.</t>
    </r>
  </si>
  <si>
    <t>Definición del riego geológico por parte de la Sociedad Concesión Sabana de Occidente S.A.S., en la ejecución de las obras contractuales.
Dar la orden al Concesionario para que se inicien las obras dentro de los plazos acordados en las mesas de trabajo</t>
  </si>
  <si>
    <t>Con radicación ANI 2017-409-104229-2 se informa la Apertura del proceso de responsabilidad fiscal UCC-PRF-032-2017 mediante el Auto N° 1682 del 12 de septiembre de 2017 asociada al hallazgo 20 establecido por la Contraloria Delegada para el Sector Infraestructura. 
El contenido del auto no se conoce.</t>
  </si>
  <si>
    <r>
      <t xml:space="preserve">Hallazgo 21. Administrativo - Pendientes concesión Bogotá - Villeta contrato 447/94
</t>
    </r>
    <r>
      <rPr>
        <sz val="11"/>
        <rFont val="Calibri"/>
        <family val="2"/>
        <scheme val="minor"/>
      </rPr>
      <t xml:space="preserve">Revisados algunos oficios e informes, emitidos por el concesionario, Interventor y  ANI del proyecto de Concesión Bogotá - Villeta, se observó que, a 31 de diciembre  de 2015, presentaba los siguientes eventos pendientes: 
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
Lo que ha generado ampliación de la etapa de construcción, que debió culminar en diciembre de 2013 y solo terminó hasta febrero de 2015, afectación en la ampliación de la doble calzada y demoras en la construcción del nuevo puente vehicular el Cortijo Costado Norte.
</t>
    </r>
  </si>
  <si>
    <t>La CGR describe la causa así: ''falta de seguimiento y control de la Interventoría.''</t>
  </si>
  <si>
    <t>La CGR describe el efecto así: ''Ampliación de la etapa de construcción que debió terminar en diciembre de 2013; afectación en la ampliación de la doble calzada  y demoras en la construcción del nuevo puente vehicular el Cortijo Costado Norte, entre otras.''</t>
  </si>
  <si>
    <t xml:space="preserve">1. Contar con la totalidad de la disponibilidad de los predios requeridos para ejecución de las obras contractuales.
2. Ejecución de las obras pendientes, en marco del objeto contractual.
Validar el estado de la gestión realizada para cada uno de los predios pendientes de adquisición, con todos los soportes (sábana predial e informe del concesionario con corte al 31 de diciembre de 2016). </t>
  </si>
  <si>
    <t xml:space="preserve">Ejecutar las obras pendientes.
Entregar un inventario actualizado en el que se dé cuenta de la gestión realizada para cada predio y el estado en el se encuentran. Lo anterior, permitirá determinar qué predios se encuentran a nombre de la entidad. </t>
  </si>
  <si>
    <t>UNIDADES DE MEDIDA CORRECTIVA
1. Realizar un Informe Integral (técnico, predial, social y riesgos), que demuestre la no procedencia del hallazgo.
2. Anexo soportes de entrega de predios.
3. Se solicitará dar alcance al informe inicial del concesionario en el que se describa el estado actual de cada predio por adquirir. 
4. Se solicitará a la apoderada del proyecto un informe sobre los predios que se encuentran en expropiación. 
UNIDADES DE MEDIDA PREVENTIVA
5. Procedimiento seguimiento y adquisición predial. 
6. Aportar el Contrato estándar 4G, el cual contiene el apéndice predial.
INFORME DE CIERRE
7. Informe de cierre
8. Alcance al informe de cierre</t>
  </si>
  <si>
    <t>UNIDADES DE MEDIDA CORRECTIVA
1. Informe.  
2. Actas de Entrega.
3. Alcance Informe Concesionario
4. Informe Apoderada
UNIDADES DE MEDIDA PREVENTIVA
5. Procedimiento Predial.
6. Contrato estándar 4G.
INFORME DE CIERRE
7. Informe de cierre
8.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</si>
  <si>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iniciarán con la incorporación de las Um Nos. 2, 3 y 4
30/12/2016 Mediante radicado No. 2016-305-017162-3 se anexa el informe de cierre, dando cumplimiento asi a la totalidad de unidades de medida. Se acredita cumplimiento del 100% del plan.</t>
  </si>
  <si>
    <t>Hallazgo 22. Administrativo - Estado del Proyecto Concesión Conexión Pacífico 1. Contrato No. 007 de 2014 
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t>
  </si>
  <si>
    <t>La CGR describe la causa así: ''El Concesionario no ha cumplido con el lleno de las condiciones precedentes para el inicio de la Fase de Construcción.''</t>
  </si>
  <si>
    <t>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t>
  </si>
  <si>
    <t xml:space="preserve">1. Oficiar al Concesionario para el inicio de las obras, teniendo en cuenta que ya están dadas t las condiciones precedentes para el inicio de la Fase de Construcción.
2. Realizar otrosí para trasladar  el inicio de la Unidad Funcional 4 teniendo en cuenta que a la fecha no se han terminado las obras afectas a los contratos 203 -2008  y 541- 2012  de INVIAS ,  independientemente del inicio de las Unidades Funcionales 1,2 y 3.
</t>
  </si>
  <si>
    <t>Asegurar el debido cumplimiento de las obligaciónes Contractuales
Asegurar el cumplimiento normativo relacionado con las modificaciones contractuales y el logro de los objetivos del proyecto.
Asegurar los soportes técnicos, jurídicos y financieros que soportan las modificaciones contractuales.</t>
  </si>
  <si>
    <t>1. Oficio al Concesionario.
2. Acta de mesas de trabajo.
3. Otrosí No.4
4. Manual de Contratación
5. Manual de Supervisión e Interventoría
6. Res. Que crea y reglamenta el Comité de Contratación
7. Res. 959 de 2013 - Bitácora del Proyecto
8. Procedimiento para las modificaciones contractuales
9. Acta de inicio fase de Construcción
10. Informe de Cierre</t>
  </si>
  <si>
    <t>CR_Pacífico 1</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</si>
  <si>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Esta respuesta se oficializó el 11 /10/2016 mediante memorando No. 2016-300-012570-3. Mediante correo de 31/10/2016 la VGC solicitó incorporar la UM9 "Conciliación ante tribunal", UM10 "Acta de entendimiento" y UM11 "Informe de cierre". Oficializado mediante memorando 2016-300-013748-3 del 2/11/2016.
24/11/2016 Se realizó verificación física en el FTP de las unidades de medida. Se actualiza el avance. Pendiente UM 1, UM 2, UM 3, UM 6, UM 8, UM 9, UM10 y UM 11
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
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
22/12/2016 Mediante radicado No. 2016-500-016623-3 la VEj solicita ampliar plazo hasta el 30 de junio de 2017 justificado en el desplazamiento de la fecha de conciliación del tribunal de arbitramento.  Se dio respuesta a la solicitud con memorando No. 2016-102-016926-3 del 27/12/2016.</t>
  </si>
  <si>
    <t>19/01/2017 Se realizó verificación física en el FTP de las unidades de medida. Se actualiza el avance. Pendiente UM 3,9,11 (SPC)
28/02/2017 Se realizó verificación física en el FTP de las unidades de medida. No hay avance. Pendiente UM3, UM9 y UM11 (JDT)
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
28/04/2017 Se realizó verificación física en el FTP de las unidades de medida. No hay avance. Pendiente UM3, UM9 y UM11 (JDT)
18/05/2017 BLRC mediante memorando No. 2017-500-006734-3 del 08/05/2017 solicitaron el ajuste del plan de mejoramiento en el sentido de suprimir las UM Nos. 9 "Conciliación ante Tribunal de Arbitramento" y 10. "Acta de entendimiento plazo de la fase de preconstrucción", e incluir la UM "Acta de inicio Fase de Construcción". El PM quedó de 10 unidades de medidas, con un avance del 70% y pendientes de cumplir las UM Nos. 3, 9 y 10. Se dio respuesta con memorando No. 2017-102-007774-3 del 31/05/2017
14/06/2017 (JDTB) Mediante radicado No. 2017-500-008388-3 la dependencia solicita prórroga hasta el 30/11/2017 justificado en que no se ha podido concretar la UM3 "Otrosí No.4", de la cual dependen las UM 9 y 10. No se registra avance, se mantiene el avance en el 70%, pendientes las UM 3,9 y 10. Se concede la prórroga hasta la fecha solicitada, mediante memorando No. 2017-102-008679-3, se programarán seguimientos en el segundo semestre.</t>
  </si>
  <si>
    <t>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
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t>
  </si>
  <si>
    <r>
      <t xml:space="preserve">Hallazgo 23. Administrativo con presunta incidencia Disciplinaria y para Indagación Preliminar (IP)- Pago de Contribución Especial
</t>
    </r>
    <r>
      <rPr>
        <sz val="11"/>
        <rFont val="Calibri"/>
        <family val="2"/>
        <scheme val="minor"/>
      </rPr>
      <t>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
 Lo anterior por cuenta de que las partes no se han puesto de acuerdo en la forma de recaudo y traslado de la mencionada contribución.</t>
    </r>
  </si>
  <si>
    <t>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t>
  </si>
  <si>
    <t>La CGR describe el efecto así: ''Al no ser trasladados los emolumentos al Fondo Nacional de Seguridad y Convivencia Ciudadana, estos permanecen inactivos en la fiducia, en desmedro  del beneficio ciudadano para el cual fue creado''</t>
  </si>
  <si>
    <t>Realizar seguimiento a los pagos referentes a las contribuciones que debe efectuar el Concesionario, una vez el Ministerio del Interior expida el correspondiente documento donde aclare las fechas y condiciones de pago de esta contribución.</t>
  </si>
  <si>
    <t xml:space="preserve">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6.- Propuesta de Decreto aclaratorio del pago de contribución especial por parte de las Concesiones.
7.- Comunicación al Contralor delegado Sector Infraestructura Física y Telecomunicaciones, Comercio Exterior y Desarrollo Regional sobre la no competencia del seguimiento.
8.- Informe de cierre (V Jurídica Deysi Barbosa)796-26 (VGC+VPRE+VJur)
</t>
  </si>
  <si>
    <t>CR_Pacífico 1, CR_Pacífico 2, CR_Pacífico 3</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</si>
  <si>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</si>
  <si>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
28/04/2017 Se realizó verificación física en el FTP de las unidades de medida. No hay avance. Pendiente UM1, UM2, UM3 y UM4 (JDT)
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t>
  </si>
  <si>
    <r>
      <t xml:space="preserve">Hallazgo 25. Administrativo — Montos estimados para predios, compensaciones ambientales y redes
</t>
    </r>
    <r>
      <rPr>
        <sz val="11"/>
        <rFont val="Calibri"/>
        <family val="2"/>
        <scheme val="minor"/>
      </rPr>
      <t>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t>
    </r>
  </si>
  <si>
    <t>La CGR describe la causa así: ''Los estudios de la ANI presentan desfases en la proyección realizada, generando que los recursos apropiados por el concesionario generen subvaloración y no sean acordes  con la suma real requerida.''</t>
  </si>
  <si>
    <t>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t>
  </si>
  <si>
    <t xml:space="preserve">Nueva propuesta: 
1. Realizar informe comparativo con apoyo de la Interventoría de los trazados de la Estructuración de los Proyectos Vs los diseños fase 3 no objetados, donde se evidencien los beneficios de los trazados definitivos.
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
</t>
  </si>
  <si>
    <t>Mejorar la estimación de los recursos prediales y la asignación respectiva para los fondos contingentes de las diferentes subcuentas.</t>
  </si>
  <si>
    <t>Nueva propuesta:
1. Informe de Interventoría donde se haga un comparativo de los trazados propuestos del proyecto sobre los trazados propuestos en la Etapa de factibilidad,
2. Informe sobre el procedimiento para asumir los sobrecostos de las subcuentas de predios, compensaciones ambientales y redes, en los proyectos Pacifico I y II, de acuerdo con el contrato y su matriz de riesgo. 
3. Informe de la Vicepresidencia de Estructuración sobre la cuantificación de los costos de las subcuentas de predios, compensaciones ambientales y redes. 
4. Informe de revisión de los estudios presentados por los originadores de Iniciativas Privadas y por los estructuradores de Iniciativas Públicas.</t>
  </si>
  <si>
    <t xml:space="preserve">1. Informe de Interventoría Pacifico I y II
2. Informe de cuantificación - Vicepresidencia de Estructuración.
3. Informes de revisión - Vicepresidencia de Estructuración
4. Informe de Cierre.
</t>
  </si>
  <si>
    <t>CR_Pacífico 1, CR_Pacífico 2</t>
  </si>
  <si>
    <r>
      <rPr>
        <b/>
        <sz val="11"/>
        <rFont val="Calibri"/>
        <family val="2"/>
        <scheme val="minor"/>
      </rPr>
      <t>Vicepresidencia Ejecutiva</t>
    </r>
    <r>
      <rPr>
        <sz val="11"/>
        <rFont val="Calibri"/>
        <family val="2"/>
        <scheme val="minor"/>
      </rPr>
      <t xml:space="preserve"> - Vicepresidencia de Gestión Contractual - Vicepresidencia de Estructuración</t>
    </r>
  </si>
  <si>
    <t>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Pendiente de revisión y pronunciamiento del área.
29/10/2016 Tienen dos UM pendientes y corresponden al PMI propuesto. 
31/10/2016 Mediante correo la VGC solicitó la ampliación del plazo hasta 28/02/2017. Oficializado mediante memorando 2016-300-013748-3 del 2/11/2016.</t>
  </si>
  <si>
    <t>19/01/2017 Se realizó verificación física en el FTP de las unidades de medida. No hay avance. Pendiente UM 1,2 (SPC).
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
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
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
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
28/02/2017 Se realizó verificación física en el FTP de las unidades de medida. No hay avance. Pendientes UM1, UM2, UM3 y UM4 (JDT).
07/03/2017 BLRC Los supervisores de los proyectos Pacifico 1 y 2 enviaron la documentación de la UM No.1 denominada "informe de Interventoría I y II". Se verificó en el FTP la incorporación. Quedan pendiente las UM Nos. 2, 3 y 4. Avance del 25%
28/04/2017 En reunión de seguimiento se acuerda incorporar unidades de medida preventivas devenidas de reuniones internas de estructuración y posteriormente con VEJ y VGC. Por lo anterior se solicitará el replanteamiento (JDT)
28/04/2017 Se realizó verificación física en el FTP de las unidades de medida. No hay avance. Pendiente UM2, UM3 y UM4 (JDT)
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
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t>
  </si>
  <si>
    <t>CR_Pacífico 3</t>
  </si>
  <si>
    <r>
      <t xml:space="preserve">Hallazgo 27. Administrativo - Construcción de Centro de Control y Operación (CCO)
</t>
    </r>
    <r>
      <rPr>
        <sz val="11"/>
        <rFont val="Calibri"/>
        <family val="2"/>
        <scheme val="minor"/>
      </rPr>
      <t>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t>
    </r>
  </si>
  <si>
    <t>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t>
  </si>
  <si>
    <t>La CGR describe el efecto así: ''Por no contar con el Centro de Control y Operación (CCO) afecta la funcionabilidad  y operación de la vía.''</t>
  </si>
  <si>
    <t xml:space="preserve">Verificación del cumplimiento de la obligación  relativa a la construcción del  Centro de Control de Operación CCO </t>
  </si>
  <si>
    <t>Contar con la Operación del CCO para la operatividad de las vías a cargo del Concesionario.</t>
  </si>
  <si>
    <t>UNIDADES DE MEDIDA CORRECTIVA
1. Concepto de la Interventoría
2. Concepto Supervisión 
3. Lista de verificación que permita evidenciar el cumplimiento de los requisitos mínimos con los que debe cumplir el Centro de Control de Operación CCO 
4. Informe de interventoría donde se indique que se cumplió con la causa del hallazgo.
UNIDAD DE MEDIDA PREVENTIVA
5. Manual de Supervisión e Interventoría
INFORME DE CIERRE
6. Informe de cierre
7. Alcance del informe de cierre.</t>
  </si>
  <si>
    <t>UNIDADES DE MEDIDA CORRECTIVA
1. Concepto de la Interventoría
2. Concepto Supervisión 
3. Lista de Verificación
4. Informe de interventoría donde se indique que se cumplió con la causa del hallazgo.
UNIDAD DE MEDIDA PREVENTIVA
5. Manual de Supervisión e Interventoría
INFORME DE CIERRE
6. Informe de cierre
7. Alcance del informe de cierre.</t>
  </si>
  <si>
    <t>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
16/12/2016 Pendiente las UM Nos. 2 y 4
28/12/2016 Mediante correo de fecha 28 dic 2016 Edgar Parrado informa el cargue de la UM faltante Informe de cierre. Se corrobora el cargue en el FTP. Se certifica el cumplimiento al 100% del plan.</t>
  </si>
  <si>
    <r>
      <t xml:space="preserve">Hallazgo 30. Administrativo – Mantenimiento
Mantenimiento de Pavimento 
</t>
    </r>
    <r>
      <rPr>
        <sz val="11"/>
        <rFont val="Calibri"/>
        <family val="2"/>
        <scheme val="minor"/>
      </rPr>
      <t xml:space="preserve">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t>
    </r>
    <r>
      <rPr>
        <b/>
        <sz val="11"/>
        <rFont val="Calibri"/>
        <family val="2"/>
      </rPr>
      <t xml:space="preserve">Señalización Horizontal y Vertical 
</t>
    </r>
    <r>
      <rPr>
        <sz val="11"/>
        <rFont val="Calibri"/>
        <family val="2"/>
        <scheme val="minor"/>
      </rPr>
      <t xml:space="preserve">En visita de la CGR al proyecto se observaron señales verticales sin la debida alineación vertical, situación que afecta el cumplimiento de los indicadores y la calidad del nivel de servicio
</t>
    </r>
    <r>
      <rPr>
        <b/>
        <sz val="11"/>
        <rFont val="Calibri"/>
        <family val="2"/>
      </rPr>
      <t xml:space="preserve">Mantenimiento de Puentes 
</t>
    </r>
    <r>
      <rPr>
        <sz val="11"/>
        <rFont val="Calibri"/>
        <family val="2"/>
        <scheme val="minor"/>
      </rPr>
      <t xml:space="preserve">En visita de inspección a la Concesión se observaron algunos danos en las juntas de puentes, cunetas, muros de contención, lo cual puede afectar la calidad del nivel del servicio de la vía. 
</t>
    </r>
  </si>
  <si>
    <t>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t>
  </si>
  <si>
    <t>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t>
  </si>
  <si>
    <t>Seguimiento a las actividades realizadas por el concesionario relacionadas con el Mantenimiento de la vía existente.</t>
  </si>
  <si>
    <t>Verificar que se realicen las obligaciones contractuales asociadas al Mantenimiento de las vías a cargo del Concesionario.</t>
  </si>
  <si>
    <t>UNIDADES DE MEDIDA CORRECTIVA
1. Informes mensuales de medición de indicadores.
2. Informe seguimiento  a la operación y mantenimiento de la vía
3. Informe Gerencial del concesionario
4. Informe Medición de Indicadores por la interventoría
5. Informe de Seguimiento por parte de la Supervisión y/o interventoría.
UNIDAD DE MEDIDA PREVENTIVA
6. Manual de Supervisión e Interventoría
INFORME DE CIERRE
7. Informe de cierre
8. Alcance del informe de cierre.</t>
  </si>
  <si>
    <t>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
16/12/2016 Pendiente la Um No. 4
28/12/2016 Mediante correo de fecha 28 dic 2016 Edgar Parrado informa el cargue de la UM faltante Informe de cierre. Se corrobora el cargue en el FTP. Se certifica el cumplimiento al 100% del plan.</t>
  </si>
  <si>
    <r>
      <t xml:space="preserve">Hallazgo 31. Administrativo – Operación 
Personal y equipo de Atención Medica
</t>
    </r>
    <r>
      <rPr>
        <sz val="11"/>
        <rFont val="Calibri"/>
        <family val="2"/>
        <scheme val="minor"/>
      </rPr>
      <t xml:space="preserve">En visita de la CGR a la Concesión se observó que la Camilla de lona de la Ambulancia de Placa UCX 693, no cumple con este requerimiento, dado que se encuentra oxidada, afectando el servicio a los usuarios.
</t>
    </r>
    <r>
      <rPr>
        <b/>
        <sz val="11"/>
        <rFont val="Calibri"/>
        <family val="2"/>
      </rPr>
      <t xml:space="preserve">Estaciones de Peaje
</t>
    </r>
    <r>
      <rPr>
        <sz val="11"/>
        <rFont val="Calibri"/>
        <family val="2"/>
        <scheme val="minor"/>
      </rPr>
      <t xml:space="preserve">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
</t>
    </r>
  </si>
  <si>
    <t>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t>
  </si>
  <si>
    <t>La CGR describe el efecto así: ''1.- Afectación del servicio a los usuarios. 2.- afectación en la calidad de la prestación del servicio a los usuarios.''</t>
  </si>
  <si>
    <t xml:space="preserve">Reforzar el seguimiento a las siguientes actividades de Operación:
(1) La camilla de la ambulancia de placas UCX 693, presentaba una oxidación por el uso en las condiciones atmosféricas propias del proyecto, una vez se verificó se realizó de inmediato a la sustitución de la misma por una nueva. 
(2) Cumplimiento de los niveles mínimos de servicio establecido en la Tabla No. 1 del Apéndice Técnico No. 2 “Operación y mantenimiento”, 
(3) Verificar las condiciones de Operación de las estaciones de peaje de acuerdo a lo establecido contractualmente y la adecuación de las mismas 
</t>
  </si>
  <si>
    <t>(1) Seguimiento a los equipos de atención de emergencias y rescate para que siempre estén en    condiciones  optimas de operación. 
(2) Seguimiento a las estaciones de peaje  para que  se encuentren en condiciones  de operación, acordes con lo requerido en el contrato de concesión.
3. Manual de Supervisión e Interventoría
4. Informe de cierre</t>
  </si>
  <si>
    <t>1. Registro verificación equipos
2.  Informe de operación y mantenimiento por semestre. (a 30 Dic. 2016)
3. Manual de Supervisión e Interventoría
4. Informe de cierre</t>
  </si>
  <si>
    <t>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
19/01/2017 Se realizó verificación física en el FTP de las unidades de medida. Se actualiza el avance. Pendiente UM 4 (SPC)
24/01/2017 Mediante memorando 2017-500-001271-3 del 23/01/2017 la dependencia oficializó la unidad de medida faltante "informe de cierre". Se realizó verificación física en el FTP de las unidades de medida. Se actualiza el avance y se acredita el cumplimiento al 100% del plan (JDT)</t>
  </si>
  <si>
    <t>Vicepresidencia de Gestión Contractual - Vicepresidencia de Estructuración</t>
  </si>
  <si>
    <r>
      <t xml:space="preserve">Hallazgo 33. Administrativo. Procedimiento de supervisión e información oportuna, respecto del desarrollo contractual en adquisición de bienes y servicios
</t>
    </r>
    <r>
      <rPr>
        <sz val="11"/>
        <rFont val="Calibri"/>
        <family val="2"/>
        <scheme val="minor"/>
      </rPr>
      <t>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t>
    </r>
  </si>
  <si>
    <t>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t>
  </si>
  <si>
    <t>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t>
  </si>
  <si>
    <t>Con el fin de determinar mecanismos de control y supervisión adecuados para los contratos de bienes y servicios que incluya la información relevante del contrato como son los datos técnicos, financieros y jurídicos que garanticen la verificación del cumplimiento del mismo.</t>
  </si>
  <si>
    <t xml:space="preserve">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
</t>
  </si>
  <si>
    <t>1.  Socialización formato definitivo del supervisor de contratos de bienes y servicios.
2.  Implementación del formato de informe del supervisor actualizado conforme a la norma.
3.  Implementación del formato de informe del supervisor en carpeta del contrato.
4.  Publicación del Informe final de Supervisión.
5. Informe de cierre</t>
  </si>
  <si>
    <t>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
UM correctiva, UM preventiva, que podría ser la creación de un formato que sirva de informe y certificación por parte del supervisor y una tercera UM que sería el informe de Cierre Final.</t>
  </si>
  <si>
    <t>19/01/2017 Se realizó verificación física en el FTP de las unidades de medida. No hay avance. Pendiente UM 1,2,3,4,5 (SPC)
28/02/2017 Se realizó verificación física en el FTP de las unidades de medida. No hay avance. Pendiente UM1, UM2, UM3, UM4 y UM5 (JDT)
28/04/2017 Se realizó verificación física en el FTP de las unidades de medida. No hay avance. Pendiente UM1, UM2, UM3, UM4 y UM5 (JDT)</t>
  </si>
  <si>
    <t>5/10/2017 BLRC se concluye  en el seguimiento que se cumple con la fecha de cumplimiento fijado para el plan de mejoramiento, 31/10/2017
19/10/2017 BLRC se revisa el FTP y se encuentra que ya subieron y cumplieron con las siguientes UM 1, 2, 3 y 4. Pendiente de incorporar el informe de cierre.
23/10/2017 BLRC mediante memorando No. 2017-703-014256-3 del 12/10/2017 entregaron la UM No. 5 informe de cierre, la cual quedó incorporada en el FTP el 20/10/2017 cumpliendo en un 100% con el plan de mejoramiento para el hallazgo.</t>
  </si>
  <si>
    <r>
      <t xml:space="preserve">Hallazgo 34. Administrativo con presunta incidencia disciplinaria - Procedimiento y operación de archivo de documentos que soporta y evidencia la ejecución contractual en la adquisición de bienes y servicios
</t>
    </r>
    <r>
      <rPr>
        <sz val="11"/>
        <rFont val="Calibri"/>
        <family val="2"/>
        <scheme val="minor"/>
      </rPr>
      <t>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"orden original"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t>
    </r>
  </si>
  <si>
    <t>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t>
  </si>
  <si>
    <t>La CGR describe el efecto así: ''Contravención a la Ley 594 del 2000; al principio de “orden original” art. 13 del acuerdo 002 de 2014 del Archivo General de la Nación; y a las metas del  Plan de Acción Institucional en relación con el manejo de la gestión de archivo documental.''</t>
  </si>
  <si>
    <t>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t>
  </si>
  <si>
    <t xml:space="preserve">Realizar talleres de sensibilización que permitan a los encargados del archivo documental conocer las normas de gestión adecuado de archivo de contratos.                      Actualizar tabla de retención
El informe de cierre debe describir la corrección de las carpetas de los contratos que se detectaron como inconsistentes y que estan descritas en el contenido del hallazgo.                                                                    </t>
  </si>
  <si>
    <r>
      <t>1. Implementar talleres de sensibilización a los funcionarios responsables del archivo físico de los documentos de ejecución contractual.                                                                                             2. Revisión de los expedientes contractuale</t>
    </r>
    <r>
      <rPr>
        <sz val="11"/>
        <rFont val="Calibri"/>
        <family val="2"/>
      </rPr>
      <t xml:space="preserve">s vigentes de  bienes y servicios, con el fin de verificar el debido archivo de los documentos soportes de ejecución .  
3. Actualizaciòn tabla de retenciòn
4. Informe de cierre </t>
    </r>
  </si>
  <si>
    <t>21/09/2016 En la reunión con el Dr. Diego Bustos y el GIT AyF las áreas responsables finales son: VAF y VJ y apoyan los siguientes grupos de trabajo: GIT Disciplinario, Atención al Ciudadano y Apoyo a la Gestión Social y GIT de Contratación de la VJ.</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</si>
  <si>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
28/04/2017 Se realizó verificación física en el FTP de las unidades de medida. No hay avance. Pendiente UM1, UM2, UM3 y UM4 (JDT)
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t>
  </si>
  <si>
    <t>13/07/2017 BLRC El abogado del PMI recomienda para este hallazgo "d)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
17/07/2017 Se concluye de la reunión. Se ratifica la observación del 13/07/2017 en el seguimiento. Nos indican se cumple con la fecha del plan de mejoramiento.  El 4 de septiembre se realizará seguimiento relacionado con la incorporación de UM en el FTP.
20/09/2017 BLRC mediante correo electrónico del 19/09/2017 se comunicó el cumplimiento de la IM No. 1, quedando pendiente a la fecha  las UM Nos. 2 y 4. Cumplimiento del 50% a la fecha.
28/09/2017 BLRC se verificó en el FTP y se encuentra la documentación de las 4 unidades de medida cumpliendo en un 100% el plan de mejoramiento. Con memorando No. 2017-703-013091-3 del 22 de septiembre de 2017 enviaron el informe de cierre.</t>
  </si>
  <si>
    <r>
      <t xml:space="preserve">Hallazgo 35. Administrativo con presunta incidencia Disciplinaria - Procedimiento de aprobación y estructuración de garantías contractuales
</t>
    </r>
    <r>
      <rPr>
        <sz val="11"/>
        <rFont val="Calibri"/>
        <family val="2"/>
        <scheme val="minor"/>
      </rPr>
      <t>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
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t>
    </r>
  </si>
  <si>
    <t>La CGR describe la causa así: ''Los controles y filtros de legalización de las pólizas implícitas en el procedimiento han sido deficientes y no se han realizado los ajustes administrativos al procedimiento.''</t>
  </si>
  <si>
    <t>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t>
  </si>
  <si>
    <t>Garantizar la debida aprobación y actualización de las garantías contractuales</t>
  </si>
  <si>
    <r>
      <t xml:space="preserve">1. Continuar con la utilización del formato GCSP-F-003 </t>
    </r>
    <r>
      <rPr>
        <i/>
        <sz val="11"/>
        <rFont val="Calibri"/>
        <family val="2"/>
      </rPr>
      <t xml:space="preserve">"Aprobación dePólizas", </t>
    </r>
    <r>
      <rPr>
        <sz val="11"/>
        <rFont val="Calibri"/>
        <family val="2"/>
      </rPr>
      <t xml:space="preserve"> así como con el procedimiento asociado denominado </t>
    </r>
    <r>
      <rPr>
        <i/>
        <sz val="11"/>
        <rFont val="Calibri"/>
        <family val="2"/>
      </rPr>
      <t xml:space="preserve">"Aprobación y Administración de pólizas y demás garantías" </t>
    </r>
    <r>
      <rPr>
        <sz val="11"/>
        <rFont val="Calibri"/>
        <family val="2"/>
      </rPr>
      <t xml:space="preserve"> identificado como GCSP-P-012
2. Hay unas garantías las cuales se encontraron debidamente ajustadas en el momento de la observación y estas circunstancias deben reportarse en el informe de cierre; circunstancias que no fueron consideradas por la CGR convirtiendo la observación en hallazgo.</t>
    </r>
  </si>
  <si>
    <r>
      <t>1. R</t>
    </r>
    <r>
      <rPr>
        <sz val="11"/>
        <rFont val="Calibri"/>
        <family val="2"/>
      </rPr>
      <t>ealizar  verificacion  de las garantìas constituìdas en los contratos vigentes conforme al Formato GCSP-F-003 Aprobación de Pólizas.                                        
2. Formato GCSP-F-003 "Aprobación dePólizas".                                                                                                                                                                                  3. Procedimiento GCSP-P-012 Aprobación y Administración de pólizas y demás garantías"  
4. Informe de cierre</t>
    </r>
  </si>
  <si>
    <t>Vicepresidencia Administrativa y Financiera - Vicepresidencia Jurídica - Vicepresidencia de Gestión Contractual</t>
  </si>
  <si>
    <t>21/09/2016 En la reunión con el Dr. Diego Bustos y el GIT AyF se ratifica el responsable final y funcional que se mandó en la matríz PMI para hallazgos nuevos.</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</si>
  <si>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No hay avance. Pendiente UM1, UM2, UM3 y UM4 (JDT)</t>
  </si>
  <si>
    <r>
      <rPr>
        <b/>
        <sz val="11"/>
        <rFont val="Calibri Light"/>
        <family val="2"/>
      </rPr>
      <t>Hallazgo 36. Administrativo con presunta incidencia Disciplinaria - Acciones de Repetición</t>
    </r>
    <r>
      <rPr>
        <sz val="11"/>
        <rFont val="Calibri Light"/>
        <family val="2"/>
      </rPr>
      <t xml:space="preserve">
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t>
    </r>
  </si>
  <si>
    <t>La CGR describe la causa así: ''El procedimiento para iniciar acciones de repetición en la ANI presenta debilidades, considerando lo ordenado en la Ley 678 de 2001 y en CPACA. Desconociendo el marco normativo.''</t>
  </si>
  <si>
    <t>La CGR describe el efecto así: ''Perdida de recursos financieros  y riesgo de presentarse detrimento patrimonial por la no recuperación de éstos.''</t>
  </si>
  <si>
    <t xml:space="preserve">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t>
  </si>
  <si>
    <t>1. Someter a consideración del Comité de Conciliación la procedencia de la acción de repetición  con ocasión del pago realizado con base en el laudo dictado dentro del Tribunal de Arbitramento convocado por la sociedad Coviandes S.A
2. Elaboración del procedimiento de Gestión para iniciar la acción de repetición 
3. Informe de cierre que incluya para los dos proyectos el análisis de las providencias o laudos sobre la existencia de dolo o culpa grave asociada al comportamiento de algún funcionario de la entidad.</t>
  </si>
  <si>
    <t>1. Acta del Comité de Conciliación en relación con el laudo dictado dentro del Tribunal de Arbitramento convocado por la sociedad Coviandes S.A
2. Elaboración e implementación de procedimiento
3. Informe de cierre</t>
  </si>
  <si>
    <t>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t>
  </si>
  <si>
    <t>19/01/2017 Se realizó verificación física en el FTP de las unidades de medida. No hay avance. Pendiente UM 1,2,3 (SPC)
28/02/2017 Se realizó verificación física en el FTP de las unidades de medida. No hay avance. Pendiente UM1, UM2 y UM3 (JDT)
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
28/04/2017 Se realizó verificación física en el FTP de las unidades de medida. No hay avance. Pendiente UM1, UM2 y UM3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t>
  </si>
  <si>
    <r>
      <t xml:space="preserve">Hallazgo 37. Administrativo - Sistema Único de Gestión Jurídica del Estado - Litigob y Migración al Ekogui
</t>
    </r>
    <r>
      <rPr>
        <sz val="11"/>
        <rFont val="Calibri"/>
        <family val="2"/>
        <scheme val="minor"/>
      </rPr>
      <t xml:space="preserve">El Sistema Único de Gestión e Información Litigiosa del Estado "EKOGUI"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
</t>
    </r>
  </si>
  <si>
    <t>La CGR describe la causa así: ''Se están presentando inconvenientes en la implementación del Sistema Único de Gestión e Información Litigiosa del Estado en la Agencia''</t>
  </si>
  <si>
    <t>La CGR describe el efecto así: ''Deficiencias en el control de la gestión procesal, falta de seguimiento sobre sus actuaciones, afectando la efectiva toma de decisiones en la entidad y generando traumatismos en el proceso de defensa''</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</si>
  <si>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</si>
  <si>
    <t>1. Reporte de actualización del Sistema Único de Gestión e Información Litigiosa del Estado – EKogui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</si>
  <si>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e-kogui
2. Jornada de Capacitación
3. Actualización, elaboración e implementación de procedimientos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</si>
  <si>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</si>
  <si>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Avance 50%, pendiente 3 y 4.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t>
  </si>
  <si>
    <r>
      <rPr>
        <b/>
        <sz val="11"/>
        <rFont val="Calibri Light"/>
        <family val="2"/>
      </rPr>
      <t>Hallazgo 38. Administrativo - Comité de Conciliación</t>
    </r>
    <r>
      <rPr>
        <sz val="11"/>
        <rFont val="Calibri Light"/>
        <family val="2"/>
      </rPr>
      <t xml:space="preserve">
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t>
    </r>
  </si>
  <si>
    <t>La CGR describe la causa así: ''Se presenta incumplimiento de la normatividad acerca del accionar del Comité de Conciliación y falta de coordinación entre los actores del proceso de conciliación y la defensa judicial.''</t>
  </si>
  <si>
    <t>La CGR describe el efecto así: ''Afectación en la correcta gestión procesal de la entidad.''</t>
  </si>
  <si>
    <t xml:space="preserve">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t>
  </si>
  <si>
    <t>1. Adopción de la política de prevención del daño antijurídico. 
2. Actualizar la resolución que regula el Comité de Conciliación
3. Informe sobre actas al día 
4. Elaborar e implementar el procedimiento que regula el Comité de Conciliación 
5. Formulación de indicadores de gestión  
6. Informe de cierre</t>
  </si>
  <si>
    <t>1. Adopción de la política de prevención del daño antijurídico. 
2. Actualización resolución
3. Informe sobre actas al día
4. Elaboración e implementación de procedimiento.
5. Formulación de indicadores
6. Informe de cierre</t>
  </si>
  <si>
    <t>19/01/2017 Se realizó verificación física en el FTP de las unidades de medida. No hay avance. Pendiente UM 1,2,3,4,5,6 (SPC)
28/02/2017 Se realizó verificación física en el FTP de las unidades de medida. No hay avance. Pendiente UM1, UM2, UM3, UM4, UM5 y UM6 (JDT)
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
28/04/2017 Se realizó verificación física en el FTP de las unidades de medida. No hay avance. Pendiente UM1, UM2, UM3, UM4, UM5 y UM6 (JDT)
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t>
  </si>
  <si>
    <r>
      <rPr>
        <b/>
        <sz val="11"/>
        <rFont val="Calibri Light"/>
        <family val="2"/>
      </rPr>
      <t xml:space="preserve">Hallazgo 39. Administrativo - Control Procesal
</t>
    </r>
    <r>
      <rPr>
        <sz val="11"/>
        <rFont val="Calibri Light"/>
        <family val="2"/>
      </rPr>
      <t>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t>
    </r>
  </si>
  <si>
    <t>La CGR describe la causa así: ''Deficiencias en el control de la gestión procesal y falta de seguimiento sobre sus actuaciones.''</t>
  </si>
  <si>
    <t>La CGR describe el efecto así: ''Deficiencias en el control de la gestión procesal, falta de seguimiento sobre sus actuaciones, afectando la efectiva toma de decisiones en la entidad y generando traumatismos en el proceso de defensa.''</t>
  </si>
  <si>
    <t xml:space="preserve">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t>
  </si>
  <si>
    <t>1. Elaboración e implementación de procedimientos de los procesos judiciales, conciliaciones prejuciales y acciones de tutela
2. Formulación de indicadores de gestión 
3. Reporte  de actualización del Sistema Único de Gestión e Información Litigiosa del Estado – EKogui 
4. Informe de cierre detallando periodicidad y oportunidad, para ejercer el control de cada proceso judicial y que cumpla con la causa del hallazgo.</t>
  </si>
  <si>
    <t>1. Adopción de procedimiento
2. Formulación indicadores
3. Reporte de actualización del Sistema de Información e-kogui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</si>
  <si>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se cumplirá con la UM No.2 y se presentará avance de las UM Nos. 1 y 3. Solicitarán ampliación del término por la parte de procedimiento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</si>
  <si>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
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50%, pendiente 1 y 4. Se dio respuesta con memorando No. 2017-102-013238-3 del 25/09/2017.
29/09/2017 BLRC se verificó en el FTP la incorporación de la UM No. 1, queda pendiente el informe de cierre. Avance del 75%.
29/09/2017 BLRC se verificó en el FTP la incorporación del informe de cierre cumpliendo en un 100% con el plan de mejoramiento propuesto.</t>
  </si>
  <si>
    <t>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
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t>
  </si>
  <si>
    <t>La CGR describe la causa así: ''Presunto incumplimiento de las cláusulas décima séptima y décima octava del contrato de concesión No. 0275 de 1996 en lo que concierne a distribución de ingresos.''</t>
  </si>
  <si>
    <t>La CGR describe el efecto así: ''Se estaría generando un presunto detrimento patrimonial.''</t>
  </si>
  <si>
    <t>efectuar  seguimiento  con acompañamientro del apoderado en el posible acuerdo conciliatorio o tribunal</t>
  </si>
  <si>
    <t>Dirimir las controversias contractuales</t>
  </si>
  <si>
    <t>1,- Solicitar  concepto integral  a la  interventoría sobre el acuerdo conciiliatorio preliminar.
2,- Pronunciamiento y/o concepto de la Procuraduria sobre el acuerdo conciliatorio.
3,- Acuerdo conciliatorio o Laudo Arbitral
4. Informe de cierre</t>
  </si>
  <si>
    <t>PREGUNTAR DR. DIEGO. Tribunal de Arbitramento.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eliminar la UM 3 " Recibir aval de la Contraloría".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</si>
  <si>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Se realizó verificación física en el FTP de las unidades de medida. No hay avance. Pendiente UM1, UM2, UM3 y UM4 (JDT)
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
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t>
  </si>
  <si>
    <t xml:space="preserve">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
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
18/10/2017 BLRC con memorando No. 2017-305-014288-3 del 12/10/2017 solicitaron una prórroga para el cumplimiento del PMI hasta el 30/06/2018 debido a que no se ha dado el pronunciamiento del tribunal de arbitramento y modificación de la denominación de la UM No. 2 por "pronunciamiento y/o concepto de la Procuraduría sobre el acuerdo conciliatorio". El plan tiene un avance del 25%, quedan pendientes de cumplir las unidades de medida No. 1, 3 y 4. Se dio respuesta con el memorando No. 2017-102-014785-3 del 25/10/2017.
</t>
  </si>
  <si>
    <t>Proceso de responsabilidad fiscal.</t>
  </si>
  <si>
    <t>Comunicación IUS-2016-409163/IUC-D-2017-650-904212, Rad. ANI No. 2017-409-005438-2 del 19/01/2017 con requerimiento de documentos en cumplimiento de lo ordenado  por la Procuraduría Delegada para la Moralidad Pública en auto del 13 de enero de 2017, con respuesta ANI 2017-305-003793-1
COMUNICACIÓN CON RADICACIÓN ANI 20174091072252 DEL 06/10/2017. APERTURA DE PROCESO DE RESPONSABILIDAD FISCAL UCC-PRF-034-2017- DEVIMED</t>
  </si>
  <si>
    <r>
      <rPr>
        <b/>
        <sz val="11"/>
        <rFont val="Calibri Light"/>
        <family val="2"/>
      </rPr>
      <t xml:space="preserve">Hallazgo 41. Administrativo con presunta incidencia Disciplinaria y Penal - Adiciones al contrato de concesión No. 275 de 1996. Devimed
</t>
    </r>
    <r>
      <rPr>
        <sz val="11"/>
        <rFont val="Calibri Light"/>
        <family val="2"/>
      </rPr>
      <t>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t>
    </r>
  </si>
  <si>
    <t>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t>
  </si>
  <si>
    <t>La CGR describe el efecto así: ''Demoras en la entrega de las obras e insatisfacción de los usuarios de la vía.''</t>
  </si>
  <si>
    <t>Solicitar informe legal al abogado externo.
Fortalecer los lineamientos asociados con las modificaciones contractuales.</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</si>
  <si>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 - 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</si>
  <si>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</si>
  <si>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PENAL, DISCIPLINARIA Y ADMINISTRATIVA</t>
  </si>
  <si>
    <t>Verificar con el Dr. Diego Bustos, la unificación de hallazgos.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 12 " Sentencia C-300 de 2012 de la Corte Constitucional". Oficializado mediante memorando 2016-300-013748-3 del 2/11/2016.</t>
  </si>
  <si>
    <t>19/01/2017 Se realizó verificación física en el FTP de las unidades de medida. No hay avance. Pendiente UM 1,2,3,4,5,6,7,8,9,10,11 (SPC)
28/02/2017 Se realizó verificación física en el FTP de las unidades de medida. No hay avance. Pendiente UM1, UM2, UM3, UM4, UM5, UM6, UM7, UM8,UM9, UM10, UM11 y UM12 (JDT)
28/04/2017 Se realizó verificación física en el FTP de las unidades de medida. No hay avance. Pendiente UM1, UM2, UM3, UM4, UM5, UM6, UM7, UM8,UM9, UM10, UM11 y UM12 (JDT)
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
08/05/2017 BLRC se verificó en el FTP la incorporación de la UM No. 3 3,- Concepto Legal sobre las adiciones que suman  o no suman  para determinar el limite de adiciones.   Gerencia Jurídica ANI y de la interventoría Consorcio Intercarreteros. ", la enviaron mediante memorando No. 2017-705-006362-3 del 28/04/2017. Se verifica un avance del 8% del PMI
9/05/2017 BLRC se concluye de la reunión: Han incorporado en el FTP las siguientes UM: 1, 3, 5, 6, 7, 8, 9. Avance 58%. Quedan pendientes las siguientes: 2,  4, 10, 11 y 12. Se cumple. 
05/05/2017 BLRC en la reunión del día de hoy se acuerda con el supervisor del proyecto que la UM No. 5  requiere ajuste, por lo tanto queda pendiente. UM pendientes 2, 4, 5, 10, 11 y 12. Avance del 50%.
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
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t>
  </si>
  <si>
    <t>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
31/10/2017 BLRC se verifica en el FTP la incorporación de la UM No. 4 Informe técnico, queda pendiente el informe de cierre. El avance es del 92%.
31/10/2017 BLRC con memorando No. 2017-305-015096-3 del 31/10/2017 entregaron el informe de cierre, cumpliendo en um 100% con el plan de mejoramiento. Se hizo verificación en el FTP.</t>
  </si>
  <si>
    <r>
      <rPr>
        <b/>
        <sz val="11"/>
        <rFont val="Calibri Light"/>
        <family val="2"/>
      </rPr>
      <t xml:space="preserve">Hallazgo 43. Administrativo con presunta incidencia Disciplinaria. Derecho de Petición No. 20154090513572
</t>
    </r>
    <r>
      <rPr>
        <sz val="11"/>
        <rFont val="Calibri Light"/>
        <family val="2"/>
      </rPr>
      <t>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t>
    </r>
  </si>
  <si>
    <t>La CGR describe la causa así: ''Se observan debilidades en los protocolos de los procesos de atención ciudadana, ya que la entidad no está dando respuesta oportuna a los requerimientos dentro de los términos que establece la Ley.''</t>
  </si>
  <si>
    <t>La CGR describe el efecto así: ''Incumplimiento en lo descrito en el Código Procedimiento Administrativo, que podría llevar a futuras acciones judiciales que puedan comprometer a la Agencia.''</t>
  </si>
  <si>
    <t>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t>
  </si>
  <si>
    <t>1. Generar alarmas en el sistema de Gestión Documental Orfeo
2. Apertura de acciones disciplinarias si hay lugar a ello.</t>
  </si>
  <si>
    <r>
      <t xml:space="preserve">1.  Desarrollo en el Orfeo.
2. Acta de apertura de procesos disciplinarios si hay lugar a ello.
3.- </t>
    </r>
    <r>
      <rPr>
        <sz val="11"/>
        <rFont val="Calibri"/>
        <family val="2"/>
      </rPr>
      <t>Informe de Cierre</t>
    </r>
  </si>
  <si>
    <t>19/01/2017 Se realizó verificación física en el FTP de las unidades de medida. No hay avance. Pendiente UM 1,2,3 (SPC)
28/02/2017 Se realizó verificación física en el FTP de las unidades de medida. No hay avance. Pendiente UM1, UM2 y UM3 (JDT)
04/04/2017 BLRC de la reunión se concluye: Solicitarán una modificación al plan de mejoramiento, en el sentido de suprimir la UM No. 1  "Desarrollo de Orfeo" e incluir una nueva unidad de  medida denominada "Respuesta al Derecho de Petición". La OCI recomienda incluir medidas preventivas. Se les explica como se diligencia un informe de cierre. Luis Miguel Sabogal los asesorará al respecto. Se hará una reunión de seguimiento en mayo.
28/04/2017 Se realizó verificación física en el FTP de las unidades de medida. No hay avance. Pendiente UM1, UM2 y UM3 (JDT)
28/06/2017 (JDTB) Mediante correo la dependencia informa el cargue de las unidades de medida pendientes. Se realizó verificación física en el FTP de estas unidades de medida. Se actualiza el avance. Se certifica el cumplimiento del 100% del plan.
28/06/2017 BLRC mediante memorando No. 2017-402-008970-3 del 27/06/2017 comunicaron las UM del plan de mejoramiento las que fueron verificadas en el FTP, se cumple el 100% del plan.</t>
  </si>
  <si>
    <r>
      <t xml:space="preserve">Hallazgo 1036-105. Acciones vencidas no cumplidas a 31/12/2014. Plan de Mejoramiento. Administrativo.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r>
      <rPr>
        <b/>
        <sz val="11"/>
        <rFont val="Calibri"/>
        <family val="2"/>
        <scheme val="minor"/>
      </rPr>
      <t xml:space="preserve">
Hallazgo 1083-47. Administrativo. Plan de Mejoramiento Institucional
</t>
    </r>
    <r>
      <rPr>
        <sz val="11"/>
        <rFont val="Calibri"/>
        <family val="2"/>
        <scheme val="minor"/>
      </rPr>
      <t>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t>
    </r>
  </si>
  <si>
    <t>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t>
  </si>
  <si>
    <t>La CGR describe el efecto así: ''Formulación inadecuada de los Planes de Mejoramiento y falta del acompañamiento requerido, lo que impide obtener una completa efectividad en la tarea de atacar las causas que generaron los hallazgos reportados.''</t>
  </si>
  <si>
    <t>Como la causa del hallazgo presenta varios componentes como son: no se formulan de manera adecuada las acciones propuestas y se presentan deficiencias en el acompañamiento para la formularios de metas y/o acciones se proponen dos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</si>
  <si>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auditorias regulares y especiales que realiza la CGR. 
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</si>
  <si>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t>
  </si>
  <si>
    <t>Oficina de Control Interno -Vicepresidencia Administrativa y Financiera - Vicepresidencia Jurídica - Vicepresidencia de Gestión Contractual - Vicepresidencia Ejecutiva - Vicepresidencia de Planeación, Riesgos y Entorno - Vicepresidencia de Estructuración</t>
  </si>
  <si>
    <t xml:space="preserve">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
</t>
  </si>
  <si>
    <t>19/01/2017 Se realizó verificación física en el FTP de las unidades de medida. Se actualiza el avance. Pendiente UM 1,2,7,8,10 (SPC)
25/01/2017 Se realizó verificación física en el FTP de las unidades de medida. Se actualiza el avance. Pendiente UM1, UM7, UM8 y UM10 (JDT)
28/02/2017 Se realizó verificación física en el FTP de las unidades de medida. No hay avance. Pendiente UM1 y UM10 (JDT)
28/04/2017 Se realizó verificación física en el FTP de las unidades de medida. Se incorpora en el FTP el contrato para la capacitación, pero no es la totalidad de soportes esperados para dar cumplimiento a esa UM, por lo anterior no se modifica el avance. Pendientes UM1 y UM10 (JDT)
28/06/2017 (JDTB) Mediante correo la dependencia informa el cargue de las unidades de medida pendientes. Se realizó verificación física en el FTP de estas unidades de medida. Se actualiza el avance. Se certifica el cumplimiento del 100% del plan.</t>
  </si>
  <si>
    <r>
      <t xml:space="preserve">Hallazgo No. 1. Administrativo con presunto alcance Fiscal y Disciplinario - Modelo financiero marginal del adicional No. 9.
</t>
    </r>
    <r>
      <rPr>
        <sz val="11"/>
        <rFont val="Calibri"/>
        <family val="2"/>
        <scheme val="minor"/>
      </rPr>
      <t>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t>
    </r>
  </si>
  <si>
    <t>La CGR describe la causa así: ''Retraso en el cronograma de obras. Incumplimiento de las obligaciónes contractuales por parte del concesionario.''</t>
  </si>
  <si>
    <t>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t>
  </si>
  <si>
    <t xml:space="preserve">Adelantar las actividades tendientes a sustentar la controversia surgida entre el Concesionario y la Agencia, relacionada con el desequilibrio financiero en contra de los intereses del Estado. </t>
  </si>
  <si>
    <t>Restablecer el equilibrio económico del contrato de concesión a favor del Estado</t>
  </si>
  <si>
    <t>UNIDADES DE MEDIDA CORRECTIVA 
1. Demanda instaurada por la Agencia para restablecer el equilibrio económico del contrato incluido el Laudo. 
2. Cumplimiento de la decisión del Laudo. 
3. Informe final de Defensa Judicial  con el monitoreo y resultado del Laudo  
UNIDADES DE MEDIDA PREVENTIVA 
4. Contrato estándar 4G. 
5. Manual de interventoría y supervisión. 
6. Manual de contratación. 
INFORME DE CIERRE 
7. Informe de Cierre.</t>
  </si>
  <si>
    <t>UNIDADES DE MEDIDA CORRECTIVA 
1. Demanda instaurada por la Agencia. 
2. Soporte de cumplimiento del Laudo. 
3. Informe de Defensa Judicial 
UNIDADES DE MEDIDA PREVENTIVA 
4. Contrato estándar 4G. 
5. Manual de interventoría y supervisión. 
6. Manual de contratación. 
INFORME DE CIERRE 
7. Informe de cierre</t>
  </si>
  <si>
    <t>28/02/2017 Se realizó verificación física en el FTP de las unidades de medida. Se actualiza el avance. Pendiente UM1, UM2, UM3 y UM7 (JDT)
28/04/2017 Se realizó verificación física en el FTP de las unidades de medida. Se incorporó la UM1, se actualiza el avance a 57%. Pendiente UM2, UM3 y UM7 (JDT)
22/05/2017 BLRC con memorando No. 2017-300-006784-3 del 9/05/2017 el Gerente de Proyectos Carretero 5 informó la incorporación de las UM Nos. 1, 4, 5 y 6, lográndose un avance del 57%, Queda pendiente las UM Nos. 2 , 3 y 7.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57%.</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</si>
  <si>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
25/08/2017 BLRC con memorando No. 2017-300-011014-3 del 10/08/2017 el área remitió información relacionada con acciones de mejoramiento sobre los hallazgos impuestos en la Auditoria especial de 2016 al proyecto. No presente avance. Sigue el 57% de avance. UM pendientes 2, 3 y 7.
26/10/2017 BLRC se concluye de la reunión: El tribunal está pendiente de fallar, por lo que van a solicitar prórroga dependiendo de la información de Defensa Judicial. Incluiran un tiempo para el cumplimiento del fallo.
08/11/2017 BLRC mediante correo electrónico del 2 de noviembre informaron la incorporación de un documento en la UM No. 1. Quedan pendientes las UM Nos. 2, 3 y 7. Sigue el avance en el 57%.
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
</t>
  </si>
  <si>
    <r>
      <t xml:space="preserve">Hallazgo No. 2. Administrativo con presunta incidencia disciplinaria - Anillo vial de crespo - Parque Lineal.
</t>
    </r>
    <r>
      <rPr>
        <sz val="11"/>
        <rFont val="Calibri"/>
        <family val="2"/>
        <scheme val="minor"/>
      </rPr>
      <t>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t>
    </r>
  </si>
  <si>
    <t>La CGR describe la causa así: ''Debilidades en el seguimiento y control técnico en la ejecución de las obras por parte del concesionario e incumplimiento de las especificaciones técnicas de construcción y calidad.''</t>
  </si>
  <si>
    <t>La CGR describe el efecto así: ''Afectación de la seguridad de los usuarios, contraviniendo lo estipulado en el artículo 5 de la Ley 80 de 1993.''</t>
  </si>
  <si>
    <t xml:space="preserve">Las acciones van dirigidas a :
1. Requerir por parte de la interventoría al concesionario para el cumplimiento de las especificaciones técnicas de las obras objeto del hallazgo.
2. Verificar por parte de la interventoría el cumplimiento de las especificaciones técnicas .
</t>
  </si>
  <si>
    <t>Verificar que las obras adelantadas por el Concesionario cumplan lo establecido contractualmente</t>
  </si>
  <si>
    <t>UNIDADES DE MEDIDA CORRECTIVA 
1. Idenificación y diagnóstico por parte de la interventoría de las deficiencias constructivas en el parque Lineal objeto del Hallazgo.  
2. Requeririr al concesionario por parte de la interventoría  sobre el cumplimiento de las especificaciones técnicas de la obra objeto del hallazgo.  
3. Seguimiento y monitoreo por parte de la interventoría del cumplimiento de las especificaciones técnicas de la obra.  
4. Informe de la interventoría sobre el cumplimiento de las especificaciones técnicas de la obra objeto del hallazgo por parte del concesionario.  
5. Acta de Recibo suscrita entre el CVM e INSEVIAL.  
UNIDADES DE MEDIDA PREVENTIVA  
6. Manual de Interventoría y supervisión. 
7. Contrato Estándar 4 G  
INFORME DE CIERRE  
8. Informe de cierre.</t>
  </si>
  <si>
    <t>UNIDADES DE MEDIDA CORRECTIVA  
1. Informe interventoría  
2. Requerimiento  de la interventoría al Concesionario.  
3. Informes de Seguimiento y monitoreo mensual por parte de la interventoría.  
4. Informe de la interventoría sobre el cumplimiento de las especificaciones técnicas.  
5. Acta de Entrega y Recibo del Anillo Vial de Crespo.  
UNIDADES DE MEDIDA PREVENTIVA  
6. Manual de Interventoría y supervisión.  
7. Contrato Estándar 4 G  
INFORME DE CIERRE  
8. Informe de cierre</t>
  </si>
  <si>
    <t xml:space="preserve">28/02/2017 Se realizó verificación física en el FTP de las unidades de medida. Se actualiza el avance. Pendiente UM5 y UM8 (JDT)
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
28/04/2017 Se realizó verificación física en el FTP de las unidades de medida. No hay avance. Pendiente UM5 y UM8 (JDT)
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
09/06/2017 BLRC con memorando No. 2017-300-007940-3 del 02/06/2017 el área remitió información relacionada con acciones de mejoramiento relacionadas con los hallazgos  acciones de impuestos en la Auditoria especial de 2016 al proyecto. No presente avance. Sigue el 50%.
</t>
  </si>
  <si>
    <r>
      <t xml:space="preserve">Hallazgo No. 3. Administrativo con presunta incidencia disciplinaria - Diseños de Drenaje Obras Avenida Santander.
</t>
    </r>
    <r>
      <rPr>
        <sz val="11"/>
        <rFont val="Calibri"/>
        <family val="2"/>
        <scheme val="minor"/>
      </rPr>
      <t>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
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t>
    </r>
  </si>
  <si>
    <t>La CGR describe la causa así: ''Debilidades en la planeación y deficiencias en los diseños iniciales para las obras del adicional.''</t>
  </si>
  <si>
    <t>La CGR describe el efecto así: ''Afectación de la movilidad del sector, generando incomodidad en los usuarios.''</t>
  </si>
  <si>
    <t>Dar solución al sistema de drenaje de la Avenida Santander- proyecto Anillo Vial de Crespo</t>
  </si>
  <si>
    <t>UNIDADES DE MEDIDA CORRECTIVA 
1. Informe de la interventoría respecto de la implementación de la solución técnica para el drenaje de la Avenida Santander, donde se evidencie el funcionamiento de la Solución técnica planteada por el Concesionario. 
2.- Suscripción Acta de  Entrega y Recibo del Anillo vial de Crespo.
UNIDADES DE MEDIDA PREVENTIVA 
3. Manual de Interventoría y supervisión. 
4. Contrato Estándar 4 G 
INFORME DE CIERRE 
5. Informe de cierre.</t>
  </si>
  <si>
    <t xml:space="preserve">UNIDADES DE MEDIDA CORRECTIVA 
1. Informe interventoría 
2. Acta de entrega y recibo 
UNIDADES DE MEDIDA PREVENTIVA  
3. Manual de Interventoría y supervisión. 
4. Contrato Estándar 4 G 
INFORME DE CIERRE 
5. Informe de cierre </t>
  </si>
  <si>
    <t>28/02/2017 Se realizó verificación física en el FTP de las unidades de medida. Se actualiza el avance. Pendiente UM2 y UM5 (JDT)
28/04/2017 Se realizó verificación física en el FTP de las unidades de medida. Se actualiza el avance. Pendiente UM2 y UM5 (JDT)
22/05/2017 BLRC  con memorando No. 2017-300-006784-3 del 9/05/2017 el Gerente de Proyectos Carretero 5 informó la incorporación de las UM Nos. 1, 3, y 4,  lográndose un avance del 60%, Queda pendiente las UM Nos. 2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60%.</t>
  </si>
  <si>
    <t>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
25/08/2017 BLRC con memorando No. 2017-300-011014-3 del 10/08/2017 el área remitió información relacionada con acciones de mejoramiento sobre los hallazgos impuestos en la Auditoria especial de 2016 al proyecto. No presente avance. Sigue el 60% de avance. UM pendientes 2 y 5.
26/10/2017 BLRC se concluye de la reunión: Se cumple con la fecha del plan. Cargarán la documentación en el FTP de las UM pendientes. Se recomienda entregarlo antes 28 de diciembre. Avance del 60%.
08/11/2017 BLRC mediante correo electrónico del 2 de noviembre informaron la incorporación de la UM No. 2. Avance del 80%.Pendiente el informe de cierre.
20/11/2017 Mediante memorando No. 2017-300-015492-3 la gerencia de proyectos carreteros 5 notifica la incorporación del informe de cierre. La OCI verifica en el FTP y certifica el cumplimiento 100% del plan (JDTB)</t>
  </si>
  <si>
    <r>
      <t xml:space="preserve">Hallazgo No. 4. Administrativo con presunta incidencia disciplinaria - Índice de estado.
</t>
    </r>
    <r>
      <rPr>
        <sz val="11"/>
        <rFont val="Calibri"/>
        <family val="2"/>
        <scheme val="minor"/>
      </rPr>
      <t xml:space="preserve">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Adicionalmente, la interventoría requiere al concesionario </t>
    </r>
    <r>
      <rPr>
        <i/>
        <sz val="11"/>
        <rFont val="Calibri"/>
        <family val="2"/>
      </rPr>
      <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t>
    </r>
  </si>
  <si>
    <t>La CGR describe la causa así: ''Deficiencias en el cumplimiento de las especificaciones técnicas de construcción y mantenimiento.''</t>
  </si>
  <si>
    <t>La CGR describe el efecto así: ''Se genera un nivel de servicio inferior para los usuarios y contraviene presuntamente lo establecido en el artículo 5 de la Ley 80 de 1993 y en el contrato de concesión.''</t>
  </si>
  <si>
    <t>Efectuar seguimiento a las obligaciónes del Concesionario de acuerdo con lo establecido para el índice de Estado</t>
  </si>
  <si>
    <t>Verificar que las obras adelantadas por el Concesionario cumplan lo establecido contractualmente en lo relacionado con el índice de estado.</t>
  </si>
  <si>
    <t>UNIDADES DE MEDIDA CORRECTIVA 
1. Informe de la interventoría señalando el seguimiento adelantado para el cumplimiento contractual del sector Cartagena- Marahuaco y Anillo Vial de Crespo relacionado con el índice de estado. 
2. Medición del índice de Estado de la infraestructura Vial de acuerdo con lo pactado en el contrato. 
3. En caso de incuplimiento, se procederá con el trámite pertinente de incio de proceso sancionatorio a que haya lugar. 
UNIDAD DE MEDIDA PREVENTIVA 
4. Manual de Interventoría y Supervisión 
INFORME DE CIERRE 
5. Informe de Cierre.</t>
  </si>
  <si>
    <t>UNIDADES DE MEDIDA CORRECTIVA 
1. Informe  interventoría 
2. Informe de cumplimiento de índice de Estado. 
3. Trámite proceso sancionatorio 
UNIDAD DE MEDIDA PREVENTIVA 
4. Manual de Interventoría y Supervisión 
INFORME DE CIERRE 
5. Informe de Cierre</t>
  </si>
  <si>
    <t>28/02/2017 Se realizó verificación física en el FTP de las unidades de medida. Se actualiza el avance. Pendiente UM2, UM3 y UM5 (JDT)
28/04/2017 Se realizó verificación física en el FTP de las unidades de medida. Se actualiza el avance. Pendiente UM2, UM3 y UM5 (JDT)
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"La unidad de medida No. 1, si bien presenta un avance,  no está cumplida; el informe de interventoría señala incumplimiento en el índice de estado. Se recomienda continuar con los seguimientos."
09/06/2017 BLRC con memorando No. 2017-300-007940-3 del 02/06/2017 el área remitió información relacionada con acciones de mejoramiento relacionadas con los hallazgos  acciones de impuestos en la Auditoria especial de 2016 al proyecto. No presente avance. Sigue el 20%.</t>
  </si>
  <si>
    <r>
      <t xml:space="preserve">Hallazgo No. 5. Administrativo con presunta incidencia disciplinaria - Retorno Tramo IV.
</t>
    </r>
    <r>
      <rPr>
        <sz val="11"/>
        <rFont val="Calibri"/>
        <family val="2"/>
        <scheme val="minor"/>
      </rPr>
      <t xml:space="preserve">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
</t>
    </r>
  </si>
  <si>
    <t>La CGR describe la causa así: ''Incumplimiento de las especificaciones establecidas en el manual de diseño geométrico del INVIAS.''</t>
  </si>
  <si>
    <t>La CGR describe el efecto así: ''Riesgo para la seguridad de los usuarios, contraviniendo lo establecido en el Manual de Diseño Geométrico y presuntamente el artículo 4 y 5 de la Ley 80 de 1993.''</t>
  </si>
  <si>
    <t>Analizar la conveniencia de conservar el retorno provisional y las condiciones de funcionamiento.</t>
  </si>
  <si>
    <t>Determinar la conveniencia o retiro del retorno provisional</t>
  </si>
  <si>
    <t>UNIDADES DE MEDIDA CORRECTIVAS 
1. Informe de la interventoría señalando el seguimiento adelantado a las obras del tramo IV , incluyendo la trazabilidad  en la construcción del retorno señalado por la CGR y recomendaciones pertinentes. 
2. Requerimientos  al Concesionario para que atiendan las recomendaciones efectuadas por la interventoría. 
3. Informe de la interventoría sobre cumplimiento  del Concesionario. 
4. En el marco de la Cooperación Interinstitucional, trasladar al INVIAS la necesidad de priorizar la construcción  del retorno contemplado en la doble calzada que actualmente construye INVIAS. 
UNIDAD DE MEDIDA PREVENTIVAS 
5. Manual de interventoría y supervisión  
INFORME DE CIERRE 
6. Informe de Cierre.</t>
  </si>
  <si>
    <t xml:space="preserve">UNIDADES DE MEDIDA CORRECTIVAS 
1. Informe  de la interventoría 
2. Solicitud al Concesionario 
3. Requerimiento interventoria cumplimiento del Concesionario 
4. Solictud al INVIAS. 
UNIDAD DE MEDIDA PREVENTIVA 
5. Manual de Interventoría y Supervisión.   
INFORME DE CIERRE 
6. Informe de Cierre </t>
  </si>
  <si>
    <t xml:space="preserve">28/02/2017 Se realizó verificación física en el FTP de las unidades de medida. Se actualiza el avance. Pendiente UM2, UM3 y UM6 (JDT)
28/04/2017 Se realizó verificación física en el FTP de las unidades de medida. Se actualiza el avance. Pendiente UM2, UM3 y UM6 (JDT)
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
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
</t>
  </si>
  <si>
    <r>
      <t xml:space="preserve">Hallazgo No. 6. Administrativo con presunta incidencia disciplinaria - Ojo de agua tramo IV.
</t>
    </r>
    <r>
      <rPr>
        <sz val="11"/>
        <rFont val="Calibri"/>
        <family val="2"/>
        <scheme val="minor"/>
      </rPr>
      <t>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t>
    </r>
  </si>
  <si>
    <t>La CGR describe la causa así: ''Debilidades en el seguimiento y control de las obligaciónes ambientales.''</t>
  </si>
  <si>
    <t>La CGR describe el efecto así: ''Presunta contravención de lo establecido en la resolución 0212 de 2014 de la ANLA. ''</t>
  </si>
  <si>
    <t xml:space="preserve">Verificar a través de la interventoría el cumplimiento de los requerimientos ambientales contenidos en la resolución resolución 0212 de 2014 de la ANLA, por parte del concesionario. </t>
  </si>
  <si>
    <t>Verificar por la interventoría el cumplimiento de la resolución No. 0212 de 2014 de la ANLA</t>
  </si>
  <si>
    <t>UNIDADES DE MEDIDA CORRECTIVAS 
1. Informe del interventor sobre el cumplimiento a la resolución No. 0212 de 2014 de la ANLA por parte del concesionario. 
2. Informe de verificación del área ambiental en el que se de evidencia el cumplimiento de las obligaciónes. 
UNIDADES DE MEDIDA PREVENTIVAS 
3. Manual de supervisión e interventoría 
4. Procedimiento de seguimiento a la gestión social y ambiental GCSP-P-006.  
INFORME DE CIERRE 
5. Informe de Cierre.</t>
  </si>
  <si>
    <t>UNIDADES DE MEDIDA CORRECTIVAS 
1. Informe de interventoría. 
2. Informe de verificación del área ambiental 
UNIDADES DE MEDIDA PREVENTIVAS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</si>
  <si>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se registra la copia de la comunicación No. 2017-300-006850-3 del 10/05/2017relacionada con la solicitud de un informe ambiental UM No. 2.
22/05/2017 BLRC con memorando No. 2017-300-006784-3 del 9/05/2017 el Gerente de Proyectos Carretero 5 informó la incorporación de las UM Nos. 1 y 3, lográndose un avance del 40%,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</si>
  <si>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
25/08/2017 BLRC con memorando No. 2017-300-011014-3 del 10/08/2017 el área remitió información relacionada con acciones de mejoramiento sobre los hallazgos impuestos en la Auditoria especial de 2016 al proyecto. No hay avance sigue pendiente las UM Nos. 2, 4 y 5, avance del 40%.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informan la incorporación de la UM NO. 4. Quedan pendiente el informe de cierre. Avance del 80%.
20/11/2017 Mediante memorando No. 2017-300-015492-3 la gerencia de proyectos carreteros 5 notifica la incorporación del informe de cierre. La OCI verifica en el FTP y certifica el cumplimiento 100% del plan (JDTB)</t>
  </si>
  <si>
    <r>
      <t xml:space="preserve">Hallazgo No. 7. Administrativo con presunta incidencia disciplinaria y fiscal - Túnel sumergido de Crespo.
</t>
    </r>
    <r>
      <rPr>
        <sz val="11"/>
        <rFont val="Calibri"/>
        <family val="2"/>
        <scheme val="minor"/>
      </rPr>
      <t>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
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t>
    </r>
  </si>
  <si>
    <t>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t>
  </si>
  <si>
    <t>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t>
  </si>
  <si>
    <t>Verificar por parte de la inteventoria que la obra cumpla con las especificaciones técnicas pactadas en el contrato de manera que se garantice la estabilidad de la obra y seguridad de los usuarios.</t>
  </si>
  <si>
    <t xml:space="preserve">Garantizar la culminación de las obras en las condiciones técnicas pactados en el contrato adicional No. 9 de 2019
</t>
  </si>
  <si>
    <t>UNIDADES DE MEDIDA CORRECTIVA  
1. Idenificación y diagnóstico por parte de la interventoría de los daños indicados objeto del hallazgo. 
2. Requeririr al concesionario por parte de la interventoría  para que adelante las obras correctivas necesarias para el cumplimiento de las especificaciones técnicas de la obra objeto del hallazgo. 
3. Informe sobre el seguimiento y monitoreo por parte de la interventoría a las obras correctivas adelantadas por el concensionario. 
4. Acta de Recibo suscrita entre el concesionario y la interventoría 
UNIDADES DE MEDIDA PREVEVENTIVA 
5. Manual de Interventoría y supervisión. 
6. Contrato Estándar 4 G  
7. Seguimiento de la interventoría al Plan de Monitoreo y Seguimiento presentado por el Concesionario.  
INFORME DE CIERRE 
8. Informe de cierre.</t>
  </si>
  <si>
    <t>UNIDADES DE MEDIDA CORRECTIVA 
1. Informe de la interventoría 
2. Requerimiento al concesionario. 
3. Informe de seguimiento y monitoreo por parte de la interventoría  
4.Acta de recibo  
UNIDADES DE MEDIDA PREVENTIVA 
5. Manual de Interventoría y supervisión. 
6. Contrato Estándar 4 G 
7. Seguimiento de la interventoría al Plan de Monitoreo y Seguimiento presentado por el Concesionario.  
INFORME DE CIERRE 
8. Informe de cierre</t>
  </si>
  <si>
    <t>28/02/2017 Se realizó verificación física en el FTP de las unidades de medida. Se actualiza el avance. Pendiente UM4, UM7 y UM8 (JDT)
28/04/2017 Se realizó verificación física en el FTP de las unidades de medida. Se actualiza el avance. Pendiente UM4, UM7 y UM8 (JDT)
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"La unidad de medida No. 7 si bien presenta un avance,  no está cumplida; queda pendiente el informe de seguimiento por parte de la Interventoría del plan de monitoreo presentado por el concesionario."
09/06/2017 BLRC con memorando No. 2017-300-007940-3 del 02/06/2017 el área remitió información relacionada con acciones de mejoramiento relacionadas con los hallazgos  acciones de impuestos en la Auditoria especial de 2016 al proyecto. No presente avance. Sigue el 63%</t>
  </si>
  <si>
    <r>
      <t xml:space="preserve">Hallazgo No. 8. Administrativo - Iluminación Puerto Colombia.
</t>
    </r>
    <r>
      <rPr>
        <sz val="11"/>
        <rFont val="Calibri"/>
        <family val="2"/>
        <scheme val="minor"/>
      </rPr>
      <t>En visita de inspección realizada por la CGR a la concesión en octubre de 2016, se observaron 15 luminarias instaladas fuera de servicio, algunas porque fueron retiradas para la obra que adelanta la concesión costera y otras se encuentran dañadas.</t>
    </r>
  </si>
  <si>
    <t>La CGR describe la causa así: ''Iluminarias fuera de servicio ''</t>
  </si>
  <si>
    <t>La CGR describe el efecto así: ''Afecta el nivel de servicio en los sectores sin iluminación.''</t>
  </si>
  <si>
    <t>Coordinación entre los concesionarios Viar al Mar y Sociedad Costera para que se garantice la debida iluminación y se restablezca a sus condiciones iniciales de servicio.</t>
  </si>
  <si>
    <t>Efectuar seguimiento para que la interferencia de las obras que adelanta la Concesion Costera ( 4G) registren un mínimo impacto en el sistema de Iluminación de Puerto Colombia</t>
  </si>
  <si>
    <t>UNIDADES DE MEDIDA CORRECTIVA 
1. Inventario realizado por la interventoría, consorcio INSEVIAL, de los postes de Iluminación señalando los que estan afectados por la interferencia de las obras de 4 G. 
2. gestiónar con el  Concesionario de 4 G para que adelante las  obras con la menor afectación para  la concesion Via al Mar. 
3. Verificación por parte de la interventoría del reestablecimiento del servicio de luminarias y postes. 
UNIDADES DE MEDIDA PREVENTIVA  
4. Manual de interventoría y Supervisión. 
5. Modelo  Contrato estándar 4 G - Protocolo de coexistencia. 
INFORME DE CIERRE 
6. Informe de Cierre.</t>
  </si>
  <si>
    <t>UNIDADES DE MEDIDA CORRECTIVA 
1. Informe interventoría- inventario de postes. 
2. Requerimiento a la concesión Sociedad Costera por parte de la ANI. 
3. Informe especifico de la interventoría. 
UNIDADES DE MEDIDA PREVENTIVA 
4. Manual de interventoría y supervisión. 
5. Contrato estándar 4 G. 
INFORME DE CIERRE 
6. Informe de Cierre</t>
  </si>
  <si>
    <t>28/02/2017 Se realizó verificación física en el FTP de las unidades de medida. Se actualiza el avance. Pendiente UM3 y UM6 (JDT)
28/04/2017 Se realizó verificación física en el FTP de las unidades de medida. Se actualiza el avance. Pendiente UM3 y UM6 (JDT)
22/05/2017 BLRC con memorando No. 2017-300-006784-3 del 9/05/2017 el Gerente de Proyectos Carretero 5 informó la incorporación de las UM Nos. 1, 2, 4 y 5, lográndose un avance del 57%, Queda pendiente las UM Nos. 3 y 6.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67%.</t>
  </si>
  <si>
    <r>
      <t xml:space="preserve">Hallazgo No. 9. Administrativo con presunta incidencia disciplinaria - Campamento de obra anillo vial de Crespo.
</t>
    </r>
    <r>
      <rPr>
        <sz val="11"/>
        <rFont val="Calibri"/>
        <family val="2"/>
        <scheme val="minor"/>
      </rPr>
      <t>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t>
    </r>
  </si>
  <si>
    <t>La CGR describe la causa así: ''Falta adecuada disposición de residuos''</t>
  </si>
  <si>
    <t>La CGR describe el efecto así: ''Afectación al medio ambiente y presuntamente contraviene lo establecido en la Res. 1630 de 2014 de la ANLA.''</t>
  </si>
  <si>
    <t xml:space="preserve">Verificar a través de la interventoría el cumplimiento de los requerimientos ambientales contenidos en la resolución resolución 1630 de 2014 de la ANLA, por parte del concesionario. </t>
  </si>
  <si>
    <r>
      <t xml:space="preserve">Verificar por la interventoría el cumplimiento de la resolución No. </t>
    </r>
    <r>
      <rPr>
        <sz val="11"/>
        <rFont val="Calibri Light"/>
        <family val="2"/>
      </rPr>
      <t>1630 de 2009 de la ANLA</t>
    </r>
  </si>
  <si>
    <t>UNIDADES DE MEDIDA CORRECTIVA
1. Informe del interventor sobre el cumplimiento a la resolución No. 1630 de 2009 de la ANLA por parte del concesionario. 
2. Informe de verificación del área ambiental en el que se de evidencia el cumplimiento de las obligaciónes. 
UNIDADES DE MEDIDA PREVENTIVA 
3. Manual de supervisión e interventoría 
4. Procedimiento de seguimiento a la gestión social y ambiental GCSP-P-006.  
INFORME DE CIERRE 
5. Informe de Cierre.</t>
  </si>
  <si>
    <t>UNIDADES DE MEDIDA CORRECTIVA 
1. Informe de interventoría. 
2. Informe de verificación del área ambiental 
UNIDADES DE MEDIDA PREVENTIVA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</si>
  <si>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el personal del proyecto mando copia del memorando No. 2017-300-006785-3 del 09/05/2017 dirigido al GIT Ambiental solicitando informe UM No.2.
22/05/2017 BLRC con memorando No. 2017-300-006784-3 del 9/05/2017 el Gerente de Proyectos Carretero 5 informó la incorporación de las UM Nos. 1, y 3, lográndose un avance del 40 %,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</si>
  <si>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
25/08/2017 BLRC con memorando No. 2017-300-011014-3 del 10/08/2017 el área remitió información relacionada con acciones de mejoramiento sobre los hallazgos impuestos en la Auditoria especial de 2016 al proyecto. El avance continua en el 40%, siguen pendiente las UM Nos. 2, 4 y 5.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27/10/2017 BLRC se verificó en el FTP y solamente tienen pendiente de incorporar el informe de cierre. Avance del 80%.
20/11/2017 Mediante memorando No. 2017-300-015492-3 la gerencia de proyectos carreteros 5 notifica la incorporación del informe de cierre. La OCI verifica en el FTP y certifica el cumplimiento 100% del plan (JDTB)</t>
  </si>
  <si>
    <r>
      <rPr>
        <b/>
        <sz val="11"/>
        <rFont val="Calibri"/>
        <family val="2"/>
      </rPr>
      <t>Hallazgo No. 1.  Administrativo. Comparativo carga movilizada</t>
    </r>
    <r>
      <rPr>
        <sz val="11"/>
        <rFont val="Calibri"/>
        <family val="2"/>
        <scheme val="minor"/>
      </rPr>
      <t xml:space="preserve">
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t>
    </r>
  </si>
  <si>
    <t>La CGR describe la causa así: ''Diferencias en las cifras de las toneladas de carga entre la DIAN y la ANI.''</t>
  </si>
  <si>
    <t>La CGR describe el efecto así: ''No hay certeza sobre la base para calcular la contraprestación de las concesiones de los puertos Contecar, Reficar, Puerto Nuevo y Puerto Brisa.''</t>
  </si>
  <si>
    <t xml:space="preserve">1.- Dar claridad en las competencia del reporte de carga con base en la metodologia de contraprestación que aplica a las concesiones objeto del hallazgo.
2.- Realizar los respectivos trámites a que haya a lugar para el traslado a la entidad competente, conforme a los lineamientos del sector transporte. </t>
  </si>
  <si>
    <t xml:space="preserve">Dar traslado a la entidad Competente de realizar el reporte de carga movilizada en el sector transporte. </t>
  </si>
  <si>
    <t>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5.- Informe de cierre</t>
  </si>
  <si>
    <t>MEDIDAS CORRECTIVAS
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INFORME DE CIERRE
5.- Informe de cierre</t>
  </si>
  <si>
    <t xml:space="preserve">28/02/2017 Se realizó verificación física en el FTP de las unidades de medida. No hay avance. Pendiente UM1, UM2, UM3, UM4 y UM5 (JDT)
14/03/2017 BLRC Se modifica la llave de proyecto y el campo de concesión de "COMPARTIDO" a "PORTUARIO".
28/04/2017 Se realizó verificación física en el FTP de las unidades de medida. No hay avance. Pendiente UM1, UM2, UM3, UM4 y UM5 (JDT)
09/05/2017 BLRC se concluye de la reunión: Van incorporar la UM No. 1, están elaborando la UM No.2 y gestionarán la 2 y 4 próximamente para concluir con el informe de cierre. Cumplen con la fecha indicada en el PM.
12/05/2017 BLRC Con correo electrónico del 12/05/2017, el Asesor Técnico de Puertos, informa la incorporación de la UM No. 1 en el FTP. El avance queda en el 20%
23/06/2017 (JDTB) Se realizó verificación física en el FTP de las unidades de medida. Se actualiza el avance por la incorporación de la UM 2 al 40%. Pendientes UM 3, 4 y 5.
23/06/2017 (JDTB) Se realizó verificación física en el FTP de la unidad de medida pendiente. Se registra la incorporación de la UM 3. Se actualiza el avance al 60%. Pendientes UM 4 y 5.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</si>
  <si>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2. Administrativo con presunta incidencia fiscal y disciplinaria. Pago de la contraprestación e intereses de mora - Contrato 001 del 31 de marzo de 2011.</t>
    </r>
    <r>
      <rPr>
        <sz val="11"/>
        <rFont val="Calibri"/>
        <family val="2"/>
        <scheme val="minor"/>
      </rPr>
      <t xml:space="preserve">
No se realizaron los pagos de la contraprestación oportunamente al Invías y al Municipio de Ciénaga, correspondientes a lo causado, de acuerdo con los CONPES 3679 de 2010 y 3744 de 2013, generando intereses de mora por una cuantía de $1.009,6 millones.</t>
    </r>
  </si>
  <si>
    <t>La CGR describe la causa así: ''No se hizo el pago oportuno de la contraprestación, lo cual generó intereses de mora, que conllevan a un presunto detrimento al patrimonio del  Estado.''</t>
  </si>
  <si>
    <t>La CGR describe el efecto así: ''Presunto detrimento al patrimonio púbico por el pago inoportuno de la contraprestación y no cobro de los intereses correspondientes. Estos intereses de mora no fueron aplicados o/o cobrados al concesionario por el pago inoportuno. ''</t>
  </si>
  <si>
    <t>Establecer de manera integral la procedencia para el cobro de intereses al concesionario</t>
  </si>
  <si>
    <t>Determinar si procede el cobro de intereses  al concesionario y tomar las medidas pertinentes.</t>
  </si>
  <si>
    <r>
      <t xml:space="preserve">1. Solicitar concepto jurídico externo que establezca la procedencia del cobro de intereses </t>
    </r>
    <r>
      <rPr>
        <sz val="11"/>
        <rFont val="Calibri Light"/>
        <family val="2"/>
      </rPr>
      <t xml:space="preserve">y las acciones juridicas sobre el particular. 
</t>
    </r>
    <r>
      <rPr>
        <sz val="11"/>
        <rFont val="Calibri"/>
        <family val="2"/>
        <scheme val="minor"/>
      </rPr>
      <t>2.Realizar evaluación financiera , según concepto jurídico externo, para definir   valores a liquidar.
3. Realizar las acciones derivadas del resultado del concepto jurídico y  la evaluación financiera y de cobro si a ello hay lugar.
4. Elaborar un procedimiento para la verificación del pago de la contraprestación.
5.- Informe de cierre</t>
    </r>
  </si>
  <si>
    <t>MEDIDAS CORRECTIVAS
1. Concepto jurídico externo.
2.Evaluación financiera.
3. Acciones derivadas.
MEDIDA PREVENTIVA
4. Procedimiento.
INFORME DE CIERRE
5.- Informe de cierre</t>
  </si>
  <si>
    <t>CP_Puerto Nuevo</t>
  </si>
  <si>
    <t>28/02/2017 Se realizó verificación física en el FTP de las unidades de medida. No hay avance. Pendiente UM1, UM2, UM3, UM4 y UM5 (JDT)
28/04/2017 Se realizó verificación física en el FTP de las unidades de medida. No hay avance. Pendiente UM1, UM2, UM3, UM4 y UM5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</si>
  <si>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t>
  </si>
  <si>
    <r>
      <rPr>
        <b/>
        <sz val="11"/>
        <rFont val="Calibri"/>
        <family val="2"/>
      </rPr>
      <t>Hallazgo No. 3. Administrativo con presunta incidencia disciplinaria. Imposición de multas en el pago de la contraprestación - Contrato No. 001 del 31 de marzo de 2011.</t>
    </r>
    <r>
      <rPr>
        <sz val="11"/>
        <rFont val="Calibri"/>
        <family val="2"/>
        <scheme val="minor"/>
      </rPr>
      <t xml:space="preserve">
Hay justos motivos para hacer efectiva la imposición de una multa, tal como está pactada en el contrato, por el pago inoportuno de la contraprestación y sus intereses. Esta multa podría ascender a un valor de $274,8 millones, que corresponde al 1% del valor de la contraprestación.</t>
    </r>
  </si>
  <si>
    <t>La CGR describe la causa así: ''No existen oportunas actuaciones por parte de la entidad para la efectiva aplicación de la multa.''</t>
  </si>
  <si>
    <t>La CGR describe el efecto así: ''Presunta incidencia disciplinaria por no haber acatado lo dispuesto en el contrato No. 001 de 2011, relativa a la imposición de la multa., En el documento CONPES 3744 de 2013 reglamentada por el Decreto 1099 de 2013 y demás normas al respecto ''</t>
  </si>
  <si>
    <t>Establecer de manera integral la procedencia de la multa al concesionario</t>
  </si>
  <si>
    <t>Determinar si procede la aplicación de la multa al concesionario y tomar las medidas pertinentes.</t>
  </si>
  <si>
    <t xml:space="preserve">
1. Solicitar concepto jurídico externo sobre procedencia de la multa 
2. Determinar procedencia o nó del inicio de proceso sancionatorio, según concepto jurídico.
3. Elaborar un procedimiento para la verificación del pago de la contraprestación.
4. Informe de cierre.</t>
  </si>
  <si>
    <t>MEDIDAS CORRECTIVAS
1. Concepto jurídico externo 
2. Informe de resultado de la procedencia o no del inicio de proceso sancionatorio.
MEDIDA PREVENTIVA
3. Procedimiento.
INFORME DE CIERRE
4. Informe de cierre</t>
  </si>
  <si>
    <t>28/02/2017 Se realizó verificación física en el FTP de las unidades de medida. No hay avance. Pendiente UM1, UM2, UM3 y UM4 (JDT)
28/04/2017 Se realizó verificación física en el FTP de las unidades de medida. No hay avance. Pendiente UM1, UM2, UM3 y UM4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</si>
  <si>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t>
  </si>
  <si>
    <r>
      <rPr>
        <b/>
        <sz val="11"/>
        <rFont val="Calibri"/>
        <family val="2"/>
      </rPr>
      <t>Hallazgo No. 4.  Administrativo con presunta incidencia disciplinaria. Modelo financiero Concesión Puerto Nuevo.</t>
    </r>
    <r>
      <rPr>
        <sz val="11"/>
        <rFont val="Calibri"/>
        <family val="2"/>
        <scheme val="minor"/>
      </rPr>
      <t xml:space="preserve">
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t>
    </r>
  </si>
  <si>
    <t>La CGR describe la causa así: ''La no aplicación de la actualización con la entrada en vigencia del CONPES 3744 de 2013, con el cual se cambió la metodología del cálculo de la contraprestación de la concesión a partir del mes de mayo de 2013''</t>
  </si>
  <si>
    <t>La CGR describe el efecto así: ''Se evidencia un presunto incumplimiento de lo establecido en el CONPES 3744 de 2013 reglamentado por el Decreto No.1099 de 2013 y lo estipulado en el contrato de Concesión No.001 del 31 de marzo de 2011''</t>
  </si>
  <si>
    <t>Verificar la aplicación del modelo financiero para el cálculo de la contraprestación del contrato de Puerto Nuevo y validar el plan de inversión</t>
  </si>
  <si>
    <t>Dar claridad sobre la metodología de contraprestación aplicada y validar el plan de inversión.</t>
  </si>
  <si>
    <t>1. Realizar informe integral sobre la implementanción de las metodologias de contraprestacion que aplican al contrato de concesion portuaria No. 001 de 2011 - Puerto Nuevo, indicando si procede la aplicación de modelo financiero. 
2. Emitir Concepto Técnico - Financiero para validar el plan de Inversion.
3. Tomar las acciones que haya a lugar, conforme el concepto Técnico - Financiero 
4. Procedimiento existente de modificacion de contratos de concesion portuaria No. GSCP-P- 021
5. Procedimiento existente de estructuración de proyectos de infraestructura portuaria EPIT-P-001
6. Informe de cierre</t>
  </si>
  <si>
    <t>MEDIDAS CORRECTIVAS
1. Informe integral 
2. Concepto Técnico - Financiero..
3. Tomar las acciones que haya a lugar. 
MEDIDAS PREVENTIVAS
4. Procedimiento existente.
5. Procedimiento existente.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</si>
  <si>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33%.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</si>
  <si>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5. Administrativo con presunta incidencia disciplinaria. Plan de inversión Contrato de Concesión No. 001 de 2011.</t>
    </r>
    <r>
      <rPr>
        <sz val="11"/>
        <rFont val="Calibri"/>
        <family val="2"/>
        <scheme val="minor"/>
      </rPr>
      <t xml:space="preserve">
En la cláusula Séptima -Plan de inversiones del Contrato No. 001 de 31 de marzo de 2011, se incluye el ítem "flota de remolcadores"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t>
    </r>
  </si>
  <si>
    <t>La CGR describe la causa así: ''Se incluyó una inversión en el Plan de inversiones, la cual tenía un impedimento de tipo legal para su cumplimiento, según lo establecido en el Artículo 393-22 del Estatuto Aduanero.''</t>
  </si>
  <si>
    <t>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t>
  </si>
  <si>
    <t>Decidir sobre la solicitud de sustituciòn de la inversiòn presentada por el concesionario.</t>
  </si>
  <si>
    <t xml:space="preserve">Ajustar el plan de inversiones </t>
  </si>
  <si>
    <r>
      <t>1. Aportar antecedentes tècnico, jurìdico y financiero que evaluan el plan de inversiones.
2. Expedir resolución que decida frente a la propuesta de reemplazo de inversiones presentados por el concesionario.
3.  Procedimiento estructuración de proyectos de infraestructura portuaria EPIT-P-001</t>
    </r>
    <r>
      <rPr>
        <b/>
        <sz val="11"/>
        <rFont val="Calibri Light"/>
        <family val="2"/>
      </rPr>
      <t xml:space="preserve">.
</t>
    </r>
    <r>
      <rPr>
        <sz val="11"/>
        <rFont val="Calibri Light"/>
        <family val="2"/>
      </rPr>
      <t xml:space="preserve">4. Informe de cierre </t>
    </r>
  </si>
  <si>
    <r>
      <t>MEDIDAS CORRECTIVAS
1. Concepto tècnico, jurìdico y financiero existentes. 
2. Resolución
MEDIDA PREVENTIVA
3.  Procedimiento de estructuración existente.
INFORME DE CIERRE</t>
    </r>
    <r>
      <rPr>
        <b/>
        <sz val="11"/>
        <rFont val="Calibri Light"/>
        <family val="2"/>
      </rPr>
      <t xml:space="preserve">
</t>
    </r>
    <r>
      <rPr>
        <sz val="11"/>
        <rFont val="Calibri Light"/>
        <family val="2"/>
      </rPr>
      <t xml:space="preserve">4. Informe de cierre </t>
    </r>
  </si>
  <si>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16/05/2017 Se realizó verificación física en el FTP de las unidades de medida. Se actualiza el avance al 75%. Pendiente UM4 Informe de cierre (JDT)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</si>
  <si>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6. Administrativo con presunta incidencia disciplinaria. Contraprestación concesión portuaria - Contrato 010 de 2007
</t>
    </r>
    <r>
      <rPr>
        <sz val="11"/>
        <rFont val="Calibri"/>
        <family val="2"/>
      </rPr>
      <t xml:space="preserve">Al verificar la fórmula general aplicada para el calculo de la contraprestación del otrosí 1, descrita en la metodología del Anexo C del CONPES 2680 de 1993, se observó que no hay evidencia en la aplicación y e origen del coeficiente </t>
    </r>
    <r>
      <rPr>
        <sz val="11"/>
        <rFont val="Calibri"/>
        <family val="2"/>
        <scheme val="minor"/>
      </rPr>
      <t>de captura de los ingresos brutos potenciales y de la proporción de la inversión realizada por el concesionario</t>
    </r>
  </si>
  <si>
    <t>La CGR describe la causa así: ''Al analizar el modelo financiero presentado por la entidad, no se logró determinar la exactitud de los datos con los cuales se estableció el valor presente de la contraprestación. ''</t>
  </si>
  <si>
    <t>La CGR describe el efecto así: ''Desconocimiento en los numerales 3 y 5 del artículo 25 y numeral 1 del artículo 26 de la Ley 80 de 1993, así como del artículo 34 de la Ley 734 de 2002''</t>
  </si>
  <si>
    <t>Analizar la estructura del modelo financiero aplicado.</t>
  </si>
  <si>
    <t xml:space="preserve">Evidenciar la adecuada aplicación del modelo financiero y seguimiento al cumplimiento de la estructuración  del proyecto </t>
  </si>
  <si>
    <t>1. Informe financiero aplicando la metodologìa del CONPES 2680 del 93 y las resoluciones 596 y 873 de la Superintendencia de Puertos para obtener el càlculo de la contraprestaciòn. 
2. Obtener concepto de la Vicepresidencia de Estructuración de la ANI para validar los parámetros financieros realizados por la ANI.
3. Tomar las acciones derivadas de acuerdo con el concepto anterior.
4.  Procedimiento de estructuración de proyectos de infraestructura portuaria EPIT-P-001
5. Directriz de la Gerencia Financiera con No. radicado. 2015-308-004439-3 con relaciòn a los soportes, conceptos y evaluaciones financieras para los trámites de los concesionarios.
6. Informe de cierre</t>
  </si>
  <si>
    <t>MEDIDAS CORRECTIVAS
1. Informe financiero  
2. Validación financiera Vicepresidencia de Estructuración.
3. Tomar las acciones derivadas de acuerdo con el concepto anterior.
MEDIDAS PREVENTIVAS
4. Procedimiento de estructuración existente.
5. Circular.
INFORME DE CIERRE
6. Informe de cierre.</t>
  </si>
  <si>
    <t>CP_Puerto Aguadulce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</si>
  <si>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35%.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</si>
  <si>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7. Administrativo. Reversión equipos auxiliares - Contrato 010 de 2007.
</t>
    </r>
    <r>
      <rPr>
        <sz val="11"/>
        <rFont val="Calibri"/>
        <family val="2"/>
        <scheme val="minor"/>
      </rPr>
      <t xml:space="preserve">
Se presenta incertidumbre en relación a que inversiones se revertirán por parte del concesionario en el ítem denominado Equipos Auxiliares (grúas pórtico de patio RTG, montacargas, elevadores, apiladores, plataformas, camionetas y demás). </t>
    </r>
  </si>
  <si>
    <t>La CGR describe la causa así: ''Los anteriores equipos, si bien no están ubicados 100% en zonas de uso público, si hacen parte de la operación del concesionario y se encuentran incluidos dentro del Plan de Inversiones actual.''</t>
  </si>
  <si>
    <t>La CGR describe el efecto así: ''Incertidumbre en relación con las inversiones y equipos que serán revertidos al final de la concesión.''</t>
  </si>
  <si>
    <t>Identificar los equipos que deben ser revertidos por el concesionario</t>
  </si>
  <si>
    <t>Determinar los equipos a revertir por parte del concesionario.</t>
  </si>
  <si>
    <t>1. Identificar con un concepto de interventoría,  cuáles equipos adquiridos en virtud del plan de inversión deben ser revertidos.
2. Aportar el procedimiento de reversiones No. GCSP-P-018 y el manual de reversiones No. GCSP-M-001
3. Informe de cierre.</t>
  </si>
  <si>
    <t>MEDIDA CORRECTIVA
1. Concepto de interventoría.
MEDIDA PREVENTIVA
2. Procedimiento de reversiones y manual existentes.
INFORME DE CIERRE
3. Informe de cierre</t>
  </si>
  <si>
    <t xml:space="preserve">28/02/2017 Se realizó verificación física en el FTP de las unidades de medida. No hay avance. Pendiente UM1, UM2 y UM3 (JDT)
30/03/2017 BLRC se concluye de la reunión: Se cumple con la fecha indicada. Van a oficiar a la interventoría para el concepto indicado en la UM No.1, incorporarán la UMNO.2 que son preventivas.
28/04/2017 Se realizó verificación física en el FTP de las unidades de medida. No hay avance. Pendiente UM1, UM2 y UM3 (JDT)
15/05/2017 BLRC Mediante correo electrónico informaron la incorporación de la UM NO. 2 (preventiva). Se verificó en el FTP y se hizo el registro correspondiente en la matriz. Avance 33%.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</si>
  <si>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8. Administrativo con presunta incidencia fiscal y disciplinaria. Contraprestación por inversión en escáneres CONTECAR.
</t>
    </r>
    <r>
      <rPr>
        <sz val="11"/>
        <rFont val="Calibri"/>
        <family val="2"/>
      </rPr>
      <t>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t>
    </r>
    <r>
      <rPr>
        <sz val="11"/>
        <rFont val="Calibri"/>
        <family val="2"/>
        <scheme val="minor"/>
      </rPr>
      <t xml:space="preserve">
Se presenta una afectación negativa en la contraprestación debido a incertidumbre en el cálculo de la cuota de inversión de los escáneres, con un presunto daño patrimonial al Estado por un valor cuantificado en $5.128,3 millones de 2016.</t>
    </r>
  </si>
  <si>
    <t>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t>
  </si>
  <si>
    <t>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t>
  </si>
  <si>
    <t>Analizar integralmente el impacto en la contraprestación producto de la inversión en scanners</t>
  </si>
  <si>
    <t>Verificar la inversión realizada en scanners, su cumplimiento y el impacto en la contraprestaciòn.</t>
  </si>
  <si>
    <t>1. Obtener concepto integral  (jurídico, técnico y financiero) a la interventoría que verifique la ejecución del ítem scanners y su impacto en la contraprestación.
2. Realizar las acciones derivadas del concepto de la interventoría.
3. Procedimiento estructuración de proyectos de infraestructura portuaria EPIT-P-001
4. Informe de cierre</t>
  </si>
  <si>
    <t>MEDIDAS CORRECTIVAS
1. Concepto integral.
2. Realizar las acciones derivadas del concepto de la interventoría.
MEDIDA PREVENTIVA
3. Procedimiento estructuración existente.
INFORME DE CIERRE
4. Informe de cierre</t>
  </si>
  <si>
    <t>CP_Contecar</t>
  </si>
  <si>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18/05/2017 BLRC mediante correo electrónico del 17/05/2017 comunicaron la solitud que hizo la supervisión del proyecto a la interventoría del concepto de la UM No. 1. Esta UM se cumple parcialmente.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</si>
  <si>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9. Administrativo con presunta incidencia fiscal y disciplinaria. Pago de intereses moratorios ECOPETROL - REFICAR.
</t>
    </r>
    <r>
      <rPr>
        <sz val="11"/>
        <rFont val="Calibri"/>
        <family val="2"/>
      </rPr>
      <t xml:space="preserve">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t>
    </r>
    <r>
      <rPr>
        <sz val="11"/>
        <rFont val="Calibri"/>
        <family val="2"/>
        <scheme val="minor"/>
      </rPr>
      <t xml:space="preserve"> intereses moratorios por valor de $26,1 millones de la vigencia 2016, estipulados en el otrosí No. 1 de 2015, del parágrafo octavo de la cláusula 12. </t>
    </r>
  </si>
  <si>
    <t>La CGR describe la causa así: ''Se demuestra la debilidad de Control Interno que genera riesgo de no cobrar los intereses moratorios en las fechas establecidas.  Se puede configurar una presunta incidencia fiscal y disciplinaria por valor de $26.1 millones''</t>
  </si>
  <si>
    <t>La CGR describe el efecto así: ''Incumplimiento con lo establecido en el numeral 8 del artículo 4 de la Ley 80 de 1993, en concordancia con el artículo 2232 del Código Civil Colombiano''</t>
  </si>
  <si>
    <t>Realizar los respectivos trámites a que haya a lugar para el traslado a la entidad competente.</t>
  </si>
  <si>
    <t>Dar traslado a la entidad Competente de realizar el reporte de pago recibido</t>
  </si>
  <si>
    <t>1. Traslado por competencia al Distrito de Cartagena.
2. Oficio a la oficina OCI argumentando la no competencia en el hallazgo y solicitar el cierre del mismo
3. Establecer un procedimiento por parte de la Gcia. Financiera para la verificación de pago de la contraprestación.
4. Incorporar el procedimiento de imposición de multas y sanciones a concesionarios e interventorías No. GEJU-P-003
5. Informe de cierre</t>
  </si>
  <si>
    <t>MEDIDAS CORRECTIVAS
1. Traslado por competencia.
2. Oficio.
MEDIDAS PREVENTIVAS
3. Procedimiento.
4. Procedimiento existente.
INFORME DE CIERRE
5. Informe de cierre</t>
  </si>
  <si>
    <t>CP_Reficar</t>
  </si>
  <si>
    <t>28/02/2017 Se realizó verificación física en el FTP de las unidades de medida. No hay avance. Pendiente UM1, UM2, UM3, UM4 y UM5 (JDT)
28/04/2017 Se realizó verificación física en el FTP de las unidades de medida. No hay avance. Pendiente UM1, UM2, UM3, UM4 y UM5 (JDT)
12/05/2017 BLRC Con correo electrónico del 12/05/2017, el Asesor Técnico de Puertos, informa la incorporación de la UM No. 1 en el FTP. El avance queda en el 20%.
15/05/2017 BLRC Mediante correo electrónico informaron la incorporación de la UM NO. 4  (preventiva). Se verificó en el FTP y se hizo el registro correspondiente en la matriz. Avance del 40%</t>
  </si>
  <si>
    <r>
      <rPr>
        <b/>
        <sz val="11"/>
        <rFont val="Calibri"/>
        <family val="2"/>
      </rPr>
      <t>Hallazgo No. 10. Administrativo con presunta incidencia fiscal y disciplinaria. Reliquidación de contraprestación, según alcance y actas de entendimiento del contrato 009 de 2010 Puerto Brisa.</t>
    </r>
    <r>
      <rPr>
        <sz val="11"/>
        <rFont val="Calibri"/>
        <family val="2"/>
        <scheme val="minor"/>
      </rPr>
      <t xml:space="preserve">
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t>
    </r>
  </si>
  <si>
    <t>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t>
  </si>
  <si>
    <t>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t>
  </si>
  <si>
    <t>La entidad realizará la evaluacion de manera integral a la solicitud presentada por el concesionario, con el fin de determinar el valor residual de la posible deuda a la nacion por pago de contraprestacion.</t>
  </si>
  <si>
    <t xml:space="preserve">Evaluar de manera integral los documentos contractuales que den soporte a los respectivos análisis realizados por la entidad para determinar la existencia o no  de la deuda. </t>
  </si>
  <si>
    <t>CP_Puerto Brisa</t>
  </si>
  <si>
    <t>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
24/02/2017 BLRC Se concluye de la reunión de asesoría y seguimiento: Están recogiendo firmas de la UM No.2 y de esta depende el informe de cierre. Si el 10 de marzo no han sometido a Comité Contractual la modificación solicitarán ampliación del término de la meta.
28/02/2017 Se realizó verificación física en el FTP de las unidades de medida. No hay avance. Pendiente UM2  y UM5 (JDT)
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
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
28/04/2017 Se realizó verificación física en el FTP de las unidades de medida. No hay avance. Pendiente UM2, UM3, UM4 y UM7 (JDT)
22/05/2017 BLRC mediante correo electrónico comunicaron la incorporación en el FTP de la UM No. 2. Situación que se verificó. Quedan pendiente las MN Nos. 3,4 y 7.Avance del 57%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</si>
  <si>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11. Administrativo con presunta incidencia disciplinaria. Modelo Financiero contrato de concesión No. 003 de marzo 08 de 2010 Sociedad Zona Franca Argos S.A.S.</t>
    </r>
    <r>
      <rPr>
        <sz val="11"/>
        <rFont val="Calibri"/>
        <family val="2"/>
      </rPr>
      <t xml:space="preserve">
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t>
    </r>
  </si>
  <si>
    <t>La CGR describe la causa así: ''Incumplimiento en la ejecución del contrato No. 003 de 2010 por US $15,7 millones por parte del concesionario Argos, en cuanto a la ejecución del plan de inversión acordado.''</t>
  </si>
  <si>
    <t>La CGR describe el efecto así: ''Desplazamiento del cronograma de ejecución del plan de inversión y afectación del efectivo uso público concesionado.''</t>
  </si>
  <si>
    <t>Tramitar ante la entidad competente la autorización para la suscripción del contrato de transacción con el concesionario o continuar con el proceso sancionatorio y decidir la modificaciòn del contrato de concesiòn</t>
  </si>
  <si>
    <t>Suscribir el contrato de transacción o continuar con el  proceso sancionatorio y decidir la modificaciòn del contrato de concesiòn.</t>
  </si>
  <si>
    <t>1. Aportar el modelo financiero suministrado a la contraloría.
2. Continuar con el proceso sancionatorio.
3. Emitir concepto integral jurídico, predial, financiero y técnico sobre la propuesta de conciliación extrajudicial presentada por Zona Franca Argos S.A.S.
4. Someter a aprobación ante el comité de conciliación de la entidad la conciliación extrajudicial, en caso que sea precedente.
5. Aportar el procedimiento Proceso Administrativo Sancionatorio.
6. Informe de cierre</t>
  </si>
  <si>
    <t>MEDIDAS CORRECTIVAS
1. Modelo financiero existente.
2. Consejo directivo del 7 de marzo de 2017 y comité de conciliación del 25 de abril de 2017 y proceso administrativo sancionatorio actual.
3. Concepto integral de la entidad frente a la conciliación.
4. Trámite de conciliación extrajudicial.
MEDIDAS PREVENTIVAS
5. Procedimiento Administrativo Sancionatorio.
INFORME DE CIERRE
6. Informe de cierre</t>
  </si>
  <si>
    <t>CP_Zona Franca Argos</t>
  </si>
  <si>
    <t>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
20/11/2017 Mediante memorando rad No. 20173030156163 la coordinación solicita la modificación al plan, eliminando la UM1 "Contrato de transacción", UM3 "Trámite de modificación contractual" y UM4 "Circular"; adicionando la UM2 "Consejo directivo-comité de conciliación-proceso administrativo sancionatorio actual", UM3 "Concepto integral de la entidad frente a la conciliación" y UM4 "Trámite de conciliación extrajudicial". Adicionalmente se incluye como responsable funcional a la vicepresidencia jurídica y se solicita se prorrogue el plazo. La OCI acepta la modificación al plan y concede la prórroga hasta el 30 de junio de 2018. (JDTB) Se dio respuesta con memorando No. 2017-102-016302-3 del 24/11/2017.</t>
  </si>
  <si>
    <r>
      <rPr>
        <b/>
        <sz val="11"/>
        <rFont val="Calibri"/>
        <family val="2"/>
      </rPr>
      <t>Hallazgo No. 12. Administrativo con presunta incidencia disciplinaria. Interventoría del Contrato 001 de 2011 Puerto Nuevo.</t>
    </r>
    <r>
      <rPr>
        <sz val="11"/>
        <rFont val="Calibri"/>
        <family val="2"/>
        <scheme val="minor"/>
      </rPr>
      <t xml:space="preserve">
La Cláusula octava del Contrato No.001 de 2011 establece que el plan de inversiones estará </t>
    </r>
    <r>
      <rPr>
        <sz val="11"/>
        <rFont val="Calibri"/>
        <family val="2"/>
      </rPr>
      <t>sujeto al control de una interventoría externa la cual será contratada por el INCO (hoy ANI);</t>
    </r>
    <r>
      <rPr>
        <b/>
        <sz val="11"/>
        <rFont val="Calibri"/>
        <family val="2"/>
      </rPr>
      <t xml:space="preserve">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t>
    </r>
  </si>
  <si>
    <t>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t>
  </si>
  <si>
    <t>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t>
  </si>
  <si>
    <t>Analizar con los antecedentes existentes la contratación de interventorías externas.</t>
  </si>
  <si>
    <t>Determinar si es procedente contratar interventoría externa para las inversiones a ejecutar.</t>
  </si>
  <si>
    <t>1. Expedir resolución que decida frente a la propuesta de reemplazo de inversiones presentados por el concesionario. Debe incorporar los lineamientos para proceder a contratar la interventoría de seguimiento a las inversiones a ejecutar
2. Aportar los antecedentes relacionados con los conceptos referentes a la procedencia de contratación de interventorías de puertos: Dos de la super y el de jurídica de la ANI.
3. Aportar el manual de contratación
4. Aportar el manual de supervisión
5. Informe de cierre</t>
  </si>
  <si>
    <t>MEDIDAS CORRECTIVAS
1. Resolución.
2. Antecedentes relacionados.
MEDIDAS PREVENTIVAS
3. Manual de contratación existente.
4. Manual de supervisión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</si>
  <si>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NO.3 y 4 (preventivas). Se verificó en el FTP y se hizo el registro correspondiente en la matriz. Avance del 40%.
LMSC. 25-05-2017 Mediante memorando ANI No. 2017-102-007602-3 del 25-05-2017 se remitió soporte de la OCI a la respuesta del requerimiento de la PGN con radicación ANI No. 2017-409-048725-2 al que se encuentra asociado este hallazgo.</t>
  </si>
  <si>
    <t>Hallazgo No. 13. Administrativo. Cobertura de las pólizas Contrato 001 de 2011 Puerto Nuevo.
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t>
  </si>
  <si>
    <t>La CGR describe la causa así: ''La falta de las debidas coberturas en las pólizas suscritas''</t>
  </si>
  <si>
    <t>La CGR describe el efecto así: ''Se puede poner en riesgo el efectivo cubrirmiento de los amparos contenidos en las pólizas que respaldan la ejecución de la concesión.''</t>
  </si>
  <si>
    <t>Aplicar el procedimiento existente para la aprobaciòn de pòlizas establecido por la entidad</t>
  </si>
  <si>
    <t>Contar con las coberturas adecuadas de las pólizas</t>
  </si>
  <si>
    <t>1. Continuar con la aplicación del  procedimiento de aprobacion de pólizas No. GCSP-P-012, dando aplicación a los requerimientos pertinentes durante el proceso de aprobación.
2. Oficiar al concesionario la aprobaciòn de pòlizas.
3. Informe de cierre</t>
  </si>
  <si>
    <t>MEDIDAS PREVENTIVAS
1. Continuar con la aplicación del  procedimiento de aprobacion de pólizas No. GCSP-P-012.
2. Oficio 
INFORME DE CIERRE
3. Informe de cierre</t>
  </si>
  <si>
    <t xml:space="preserve">28/02/2017 Se realizó verificación física en el FTP de las unidades de medida. No hay avance. Pendiente UM1, UM2 y UM3 (JDT)
30/03/2017 BLRC se concluye de la reunión: Se cumple con la fecha indicada, están pendientes de aprobación de pólizas para incorporar en el FTP las UM correspondientes.
28/04/2017 Se realizó verificación física en el FTP de las unidades de medida. No hay avance. Pendiente UM1, UM2 y UM3 (JDT)
15/05/2017 BLRC Mediante correo electrónico informaron la incorporación de la UM NO. 1 (preventiva). Se verificó en el FTP y se hizo el registro correspondiente en la matriz. Avance del 33%.
22/06/2017 (JDTB) Se realizó verificación física en el FTP de las unidades de medida. Se actualiza el avance al 67%. Pendiente UM 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</si>
  <si>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14. Administrativo con presunta incidencia disciplinaria. Oportunidad del contrato de interventoría Contecar.</t>
    </r>
    <r>
      <rPr>
        <sz val="11"/>
        <rFont val="Calibri"/>
        <family val="2"/>
        <scheme val="minor"/>
      </rPr>
      <t xml:space="preserve">
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t>
    </r>
  </si>
  <si>
    <t>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t>
  </si>
  <si>
    <t>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t>
  </si>
  <si>
    <t>Explicar la contrataciòn de interventorìa externa de Contecar.</t>
  </si>
  <si>
    <t>Determinar la oportunidad en la contratación de la interventoría.</t>
  </si>
  <si>
    <t>1. Aportar los antecedentes que dieron origen a la contratación de la interventoría.
2. Aportar el contrato de interventorìa.
3. Aportar el manual de supervisión y de interventoría.
4. Aportar manual de contratación.
5. Aportar contrato estàndar de estructuraciòn que incluye la incorporaciòn de interventorìa.
6. Informe de cierre</t>
  </si>
  <si>
    <t>MEDIDAS CORRECTIVAS
1. Antecedentes
2. Contrato de interventorìa.
MEDIDAS PREVENTIVAS
3. Manual de supervisión y de interventoría existentes.
4. Manual de contratación existente.
5. Contrato estàndar de estructuraciòn
INFORME DE CIERRE
6. Informe de cierre</t>
  </si>
  <si>
    <t xml:space="preserve">28/02/2017 Se realizó verificación física en el FTP de las unidades de medida. No hay avance. Pendiente UM1, UM2, UM3, UM4, UM5 y UM6 (JDT)
29/03/2017 BLRC se concluye de la reunión: Se cumple con la fecha indicada. En los próximos días incorporarán las UM del No. al 5 y entregarán el informe de cierre antes de vencimiento del PM.
28/04/2017 Se realizó verificación física en el FTP de las unidades de medida. No hay avance. Pendiente UM1, UM2, UM3, UM4, UM5 y UM6 (JDT).
15/05/2017 BLRC Mediante correo electrónico informaron la incorporación de la UM NO. 3 y 4 (preventivas). Se verificó en el FTP y se hizo el registro correspondiente en la matriz. Avance del 33%.
18/05/2017 BLRC mediante correo electrónico informaron la incorporación de las IM Nos. 1 y 2 . Fueron verificadas en el FTP y el avance del PM es del 67%.
23/06/2017 (JDTB) Se realizó verificación física en el FTP de las unidades de medida. Se actualiza el avance por la incorporación de la UM 5 al 83%. Pendiente UM6.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</si>
  <si>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15. Administrativo con presunta incidencia disciplinaria. Planeación contractual Contrato 10 de 2010 Reficar.
</t>
    </r>
    <r>
      <rPr>
        <sz val="11"/>
        <rFont val="Calibri"/>
        <family val="2"/>
      </rPr>
      <t xml:space="preserve">La suscripción de los otrosí Nos. 1 de fecha 31 de diciembre de 2015, y el otrosí No. 2 de fecha 31 de diciembre de 2015 del contrato de Concesión Portuaria No. 10 de 2010 generó </t>
    </r>
    <r>
      <rPr>
        <sz val="11"/>
        <rFont val="Calibri"/>
        <family val="2"/>
        <scheme val="minor"/>
      </rPr>
      <t xml:space="preserve">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t>
    </r>
  </si>
  <si>
    <t>La CGR describe la causa así: ''Se generó un riesgo al invertir recursos en obras que pudieron haberse subutilizado, comprometiendo la efectividad de los recursos y configurando una presunta violación al principio de planeación en la gestión contractual.''</t>
  </si>
  <si>
    <t>La CGR describe el efecto así: ''Violación del principio de planeación a la gestión contractual, de acuerdo con lo contemplado en los numerales 3, 5, y 7 de artículo 25, numerales 1 y 3 del artículo 26 de la Ley 1474 de 2001 y artículo 34 de la Ley 734 de 2000''</t>
  </si>
  <si>
    <t xml:space="preserve">Analizar con base en los procedimientos de estructuración y de modificación contractual, la oportuna aplicación de los mismos. </t>
  </si>
  <si>
    <t>Evidenciar el cumplimiento del tràmite y procedimientos de modificaciòn de las concesiones portuarias.</t>
  </si>
  <si>
    <t>1. Informe integral (tècnico, jurìdico y financiero) que justifique y fundamente la modificacion al contrato de concesiòn No. 010 DE 2010.
2. Aportar otrosìes modificatorios.  
3. Aportar el procedimiento de estructuración
4. Aportar procedimiento de modificación contractual.
5. informe de cierre</t>
  </si>
  <si>
    <t>MEDIDAS CORRECTIVAS
1. Informe integral 
2. Otrosìes
MEDIDAS PREVENTIVAS
3. Procedimiento de estructuración existente.
4. Procedimiento de modificación contractual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</si>
  <si>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 3 y 4 (preventivas). Se verificó en el FTP y se hizo el registro correspondiente en la matriz. Avance del 40%.
16/05/2017 mediante correo la dependencia informa el cargue del soporte de la unidad de medida 2, se verifica en el ftp y se actualiza el avance al 60%. Pendientes UM1 y UM5 (JDT)
LMSC. 25-05-2017 Mediante memorando ANI No. 2017-102-007602-3 del 25-05-2017 se remitió soporte de la OCI a la respuesta del requerimiento de la PGN con radicación ANI No. 2017-409-048725-2 al que se encuentra asociado este hallazgo.</t>
  </si>
  <si>
    <r>
      <t xml:space="preserve">Hallazgo No. 1. Administrativo - Plan Maestro del Aeropuerto Internacional El Dorado.
</t>
    </r>
    <r>
      <rPr>
        <sz val="11"/>
        <rFont val="Calibri"/>
        <family val="2"/>
        <scheme val="minor"/>
      </rPr>
      <t>Las obras contempladas en el Plan Maestro del Aeropuerto Internacional El Dorado para ser ejecutadas entre 2012 y 2016, presentan baja ejecución.</t>
    </r>
  </si>
  <si>
    <t>La CGR describe la causa así: ''Demoras presentadas en la entrega de predios y de igual forma a la disponibilidad de ventana operacional para la realización de trabajos en pista.''</t>
  </si>
  <si>
    <t>La CGR describe el efecto así: ''Incidencia en la adecuada prestación del servicio aeroportuario, en términos de continuidad y oportunidad.''</t>
  </si>
  <si>
    <t>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t>
  </si>
  <si>
    <t xml:space="preserve">Desarrollar la infraestructura Aeroportuaria del Dorado atendiendo los lineamientos del plan maestro  </t>
  </si>
  <si>
    <t>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t>
  </si>
  <si>
    <t>UNIDADES CORRECTIVAS
1. Informe diagnostico de necesidad y conveniencia de priorización de obras 
2. Documentos contractuales necesarios para la contratación de obra (otrosíes). 
3. Actas mensuales de reuniones de control de avance de obras - comité técnico. 
4. Informar de este hallazgo a la vicepresidencia de estructuración para que en futuras concesiones las obras a contratar se soporten en el plan maestro. 
5. Poner en conocimiento de la Aerocivil la importancia que tiene la entrega del Hangar de Inter a Avianca 
UNIDADES PREVENTIVAS
6. Manual de supervisión e interventoría. 
INFORME DE CIERRE
7. Informe de cierre</t>
  </si>
  <si>
    <t>28/02/2017 Se realizó verificación física en el FTP de las unidades de medida. No hay avance. Pendiente UM1, UM2, UM3, UM4, UM5, UM6 y UM7 (JDT)
28/04/2017 Se realizó verificación física en el FTP de las unidades de medida. Se actualiza el avance. Pendiente UM1, UM2, UM3, UM4, UM5 y UM7 (JDT)</t>
  </si>
  <si>
    <r>
      <t xml:space="preserve">Hallazgo No. 2.  Administrativo - Avance de las obras correspondientes a la etapa de modernización y expansión del Aeropuerto Internacional El Dorado.
</t>
    </r>
    <r>
      <rPr>
        <sz val="11"/>
        <rFont val="Calibri"/>
        <family val="2"/>
        <scheme val="minor"/>
      </rPr>
      <t>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t>
    </r>
  </si>
  <si>
    <t>La CGR describe la causa así: ''Aplazamiento en la demolición de la torre de control, la demora en la restitución de los hangares de Avianca y la ventana operacional disponible para trabajar en pista.''</t>
  </si>
  <si>
    <t>La CGR describe el efecto así: ''Afectación a los niveles de servicio ofrecidos a los diferentes usuarios y generación de  menores ingresos para el Estado por infraestructura no disponible.''</t>
  </si>
  <si>
    <t>Realizar la reprogramación de los subproyectos atrasados a través de otrosí.  Realizar el análisis técnico  para determinar el retraso de las obras en término de días  y  realizar el análisis financiero para  cuantificar el efecto financiero contractual, si lo hubiere.</t>
  </si>
  <si>
    <t xml:space="preserve">Cumplir con los fines establecidos en el contrato en los términos y plazos pactados </t>
  </si>
  <si>
    <t>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</si>
  <si>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</si>
  <si>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08/11/2017 BLRC mediante correo electrónico informaron la incorporación de las UM Nos. 1. Otrosí de reprogramación, 2. Concepto técnico y 3. Concepto financiero. Quedan pendientes las UM Nos. 4 y 6. Avance del 67%.
20/11/2017 Mediante memorando No. 20173090156333 la gerencia solicita ampliación del plazo. La OCI concede la prórroga hasta el 30/06/2018. Pendiente las um 4 y 6 (JDTB). Se dio respuesta con memorando No. 2017-102-016257-3 del 23/11/2017.</t>
  </si>
  <si>
    <r>
      <t xml:space="preserve">Hallazgo No. 3. Administrativo - Diseños eléctricos CAT III - Pista norte.
</t>
    </r>
    <r>
      <rPr>
        <sz val="11"/>
        <rFont val="Calibri"/>
        <family val="2"/>
        <scheme val="minor"/>
      </rPr>
      <t>El concesionario a la fecha presenta atrasos en la ejecución de las obras por cuanto no se ha iniciado dichas  intervenciones eléctricas en las cabeceras de la pista Norte.</t>
    </r>
  </si>
  <si>
    <t>La CGR describe la causa así: ''La Aerocivil solicitó el cambio de la categoría inicialmente requerida en CAT I a CAT III ''</t>
  </si>
  <si>
    <t>La CGR describe el efecto así: ''Atrasos en la ejecución de las obras.''</t>
  </si>
  <si>
    <t>Determinar las obligaciónes a cargo de cada uno de los intervinientes  para la ejecución  de esta obra (OPAIN - CODAD) y realizar la supervisión y control de la misma, con el animo que se haga dentro de los plazos contractualmente pactados.</t>
  </si>
  <si>
    <t>Cumplir con los fines de la contratación propuestos, a fin de que CAT III  quede operando dentro del término previsto contractualmente.</t>
  </si>
  <si>
    <t>1) Definir alcance de cada una de las partes 2) suscribir el documento necesario que contenga los compromisos adquiridos por las partes, determinando el valor y el plazo 3) supervisar la ejecución para que se realice en el plazo previsto</t>
  </si>
  <si>
    <t>UNIDADES CORRECTIVAS
1. Acta de reunión comité gerencial El Dorado
2. Oficio ANI a Aerocivil, solicitud confirmación ejecución CAT III por Aerocivil
3. Oficio Aerocivil confirmando su ejecución de CAT III
4. Soporte publicación de los borradores de licitación del CAT III por Aerocivil 
UNIDADES PREVENTIVAS
5. Manual de Supervisión e Interventoría 
INFORME DE CIERRE
6. Informe de cierre</t>
  </si>
  <si>
    <t>28/02/2017 Se realizó verificación física en el FTP de las unidades de medida. No hay avance. Pendiente UM1, UM2, UM3 y UM4 (JDT)
28/04/2017 Se realizó verificación física en el FTP de las unidades de medida. Se actualiza el avance. Pendiente UM1, UM2 y UM4 (JDT)</t>
  </si>
  <si>
    <r>
      <rPr>
        <b/>
        <sz val="11"/>
        <rFont val="Calibri"/>
        <family val="2"/>
      </rPr>
      <t xml:space="preserve">Hallazgo No. 4. Administrativo con presunta incidencia Disciplinaria - Procesos sancionatorios por incumplimiento del concesionario (Contrato de Concesión No. 6000169 O.K. de 2006).
</t>
    </r>
    <r>
      <rPr>
        <sz val="11"/>
        <rFont val="Calibri"/>
        <family val="2"/>
        <scheme val="minor"/>
      </rPr>
      <t>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
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t>
    </r>
  </si>
  <si>
    <t>La CGR describe la causa así: ''No se está haciendo uso de las herramientas que nos da el ordenamiento jurídico para exigir el cumplimiento de las obligaciónes del contratista ''</t>
  </si>
  <si>
    <t>La CGR describe el efecto así: ''Presuntamente acreedores a las sanciones previstas en la Ley 734 de 2002 (Código Único Disciplinario)''</t>
  </si>
  <si>
    <t>Hacer uso de los mecanismos de conminación al contratista que prevé el contrato de concesión para el cumplimiento de sus obligaciónes.</t>
  </si>
  <si>
    <t>No llegar a la instancia de los tribunales de arbitramento,  como único mecanismo para dirimir las controversias contractuales, dándole prevalencia de esta manera al procedimiento de multas establecido en el contrato.</t>
  </si>
  <si>
    <t xml:space="preserve">28/02/2017 Se realizó verificación física en el FTP de las unidades de medida. No hay avance. Pendiente UM1, UM2, UM3, UM4, UM5, UM6 y UM7 (JDT)
28/04/2017 Se realizó verificación física en el FTP de las unidades de medida. No hay avance. Pendiente UM1, UM2, UM3, UM4, UM5, UM6 y UM7 (JDT).
08/05/2017 BLRC se concluye de la reunión: Gerencia de defensa Judicial mandará la documentación de las UM Nos. 3, 4 y 5 a la VGC. La Dra. Liliana llevará el mensaje al Gerente en el sentido si la guía metodológica UM. 3 requiere un apéndice especial para el tema aeroportuario. </t>
  </si>
  <si>
    <r>
      <t xml:space="preserve">Hallazgo No. 5. Administrativo con presunta incidencia disciplinaria - Contrato No. BO-AR-0011-04.
</t>
    </r>
    <r>
      <rPr>
        <sz val="11"/>
        <rFont val="Calibri"/>
        <family val="2"/>
        <scheme val="minor"/>
      </rPr>
      <t xml:space="preserve">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t>
    </r>
  </si>
  <si>
    <t>La CGR describe la causa así: ''En la etapa previa al proceso contractual, que finalizó con las suscripción del contrato de concesión no se previó la solución efectiva para dar vía a las obras allí programadas en el tiempo establecido. ''</t>
  </si>
  <si>
    <t>La CGR describe el efecto así: ''Desplazamiento del cronograma de la etapa de modernización y expansión, con la correspondiente afectación financiera dado el costo económico que representa el valor del dinero en el tiempo.''</t>
  </si>
  <si>
    <t>Prever dentro del proceso de  estructuración de los contratos de concesión los mecanismos idóneos que permitan que la entrega de predios sea posible hacerla dentro de los términos que haga posible al  futuro contratista cumplir oportunamente las obligaciónes del contrato.</t>
  </si>
  <si>
    <t>Cumplir con los fines de la contratación Estatal para que se desarrollen en los plazos previstos.</t>
  </si>
  <si>
    <t>Informe de antecedentes y estado actual de la entrega del bien objeto del hallazgo.
Informe de la debida diligencia. 
Prever y documentar las soluciones 
Procedimiento de estructuración aeroportuario.  manual de contratación de la Entidad  
Informe de cierre</t>
  </si>
  <si>
    <t xml:space="preserve">UNIDADES CORRECTIVAS
1. Informe de antecedentes y estado actual
UNIDADES DE MEDIDA PREVENTIVA
2. Informe debida diligencia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</si>
  <si>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</si>
  <si>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6. Administrativo e Indagación Preliminar - Explotación económica contrato de arrendamiento del puente aéreo. Contrato No. BO-AR-0011-04.
</t>
    </r>
    <r>
      <rPr>
        <sz val="11"/>
        <rFont val="Calibri"/>
        <family val="2"/>
        <scheme val="minor"/>
      </rPr>
      <t xml:space="preserve">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
</t>
    </r>
  </si>
  <si>
    <t>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t>
  </si>
  <si>
    <t>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t>
  </si>
  <si>
    <t xml:space="preserve">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t>
  </si>
  <si>
    <t>Buscar una adecuada asignación de recursos tanto para el privado como para el Estado.</t>
  </si>
  <si>
    <t>Informe de antecedentes y estado actual de la explotación económica.
Informe de la debida diligencia en futuros proyectos de concesión aeroportuaria.
Prever y documentar las soluciones 
Procedimiento de estructuración aeroportuario.  manual de contratación de la Entidad  
Informe de cierre</t>
  </si>
  <si>
    <t xml:space="preserve">UNIDADES CORRECTIVAS
1. Informe de antecedentes y estado actual de explotación económica.
UNIDADES DE MEDIDA PREVENTIVA
2. Informe debida diligencia en futuros proyectos de concesión aeroportuaria.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</si>
  <si>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</si>
  <si>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7.  Administrativo - Costas y gastos del proceso.
</t>
    </r>
    <r>
      <rPr>
        <sz val="11"/>
        <rFont val="Calibri"/>
        <family val="2"/>
        <scheme val="minor"/>
      </rPr>
      <t>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t>
    </r>
    <r>
      <rPr>
        <b/>
        <sz val="11"/>
        <rFont val="Calibri"/>
        <family val="2"/>
      </rPr>
      <t xml:space="preserve"> </t>
    </r>
    <r>
      <rPr>
        <sz val="11"/>
        <rFont val="Calibri"/>
        <family val="2"/>
        <scheme val="minor"/>
      </rPr>
      <t>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t>
    </r>
  </si>
  <si>
    <t>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
''</t>
  </si>
  <si>
    <t>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
''</t>
  </si>
  <si>
    <t>Interponer los recursos de ley contra providencias que fijen costas.</t>
  </si>
  <si>
    <t>Propender por la defensa de los recursos del Estado.</t>
  </si>
  <si>
    <t>1. Informe defensa judicial respecto a condena en costas.</t>
  </si>
  <si>
    <t>1. Informe</t>
  </si>
  <si>
    <t>28/02/2017 Se realizó verificación física en el FTP de las unidades de medida. No hay avance. Pendiente UM1 (JDT)
29/03/2017 BLRC, se concluye de la reunión. No hay avance.
28/04/2017 Se realizó verificación física en el FTP de las unidades de medida. No hay avance. Pendiente UM1 (JDT)
08/05/2017 BLRC Se concluye de la reunión que están trabajando en la presentación del informe e incorporación en el FTP de la documentación correspondiente. Se cumple con la fecha de meta fijada para el PM
16/06/2017 JDTB Mediante memorando No. 2017-701-008577-3 se remite el informe de cierre. Se realizó verificación física en el FTP de la unidad de medida. Se registra el avance. Se certifica el 100% de cumplimiento.</t>
  </si>
  <si>
    <t>Hallazgo No. 8. Administrativo - Suscripción del otrosí No. 7 de 2012
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t>
  </si>
  <si>
    <t>La CGR describe la causa así: ''El concesionario se comprometía a ejecutar el contrato de concesión con la certeza que estaba cubierta la inversión necesaria para el cumplimiento contractual.''</t>
  </si>
  <si>
    <t>La CGR describe el efecto así: ''La suscripción del delta contradice la esencia del contrato pues la propuesta que lo hizo ganador, planteó una contraprestación que cubrirera la inversión y que no permitiera que la nación hiciera aportes en efectivo. ''</t>
  </si>
  <si>
    <t>la Agencia requerirá al concesionario OPAIN que  cuando presente futuras obras complementarias, identifique y liste, a la luz del contrato de concesión y los apéndices, que dichas nueva obras  no hacen parte de sus obligaciónes contractuales.</t>
  </si>
  <si>
    <t>Identificar la necesidad de realizar obras complementarias que no estén dentro del contrato de concesión.</t>
  </si>
  <si>
    <t>1. Informe que indique la necesidad de obras complementarias por fuera de la etapa de modernización, teniendo en cuenta el crecimiento desbordado.</t>
  </si>
  <si>
    <t xml:space="preserve">UNIDADES CORRECTIVAS
1. Informe de antecedentes y estado actual de explotación económica.
UNIDADES DE MEDIDA PREVENTIVA
2. Informe necesidad obras complementarias 
INFORME DE CIERRE
3. Informe de cierre </t>
  </si>
  <si>
    <t>28/02/2017 Se realizó verificación física en el FTP de las unidades de medida. No hay avance. Pendiente UM1, UM2 y UM3 (JDT)
29/03/2017 BLRC, se concluye de la reunión. No hay avance. Se sugiere presentar avances antes del vencimiento.
28/04/2017 Se realizó verificación física en el FTP de las unidades de medida. No hay avance. Pendiente UM1, UM2 y UM3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la incorporación de la UM 1 al 33%. Pendientes UM 2 y 3.
30/06/2017 BLRC con correo electrónico de la fecha, informaron la incorporación de la UM No.3 informe de cierre cumpliendo en un 100% con el plan. Entregaron la  unidad de medida con el memorando No. 2017-309-009233-3 del 30/06/2017.</t>
  </si>
  <si>
    <r>
      <t xml:space="preserve">Hallazgo No. 9. Administrativo con presunta incidencia Disciplinaria y Fiscal - Base de liquidación de la Contraprestación incluido el pago del 4% Extensión de etapa de modernización y expansión.
</t>
    </r>
    <r>
      <rPr>
        <sz val="11"/>
        <rFont val="Calibri"/>
        <family val="2"/>
        <scheme val="minor"/>
      </rPr>
      <t>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t>
    </r>
  </si>
  <si>
    <t>La CGR describe la causa así: ''Incumplimiento de la cláusula 60 del contrato, al verse disminuida la base de liquidación del 100% al 96% de los ingresos regulados y no regulados. ''</t>
  </si>
  <si>
    <t>La CGR describe el efecto así: ''Violación del Estatuto General de Contratación y de los artículos 4, 5, y 6 de la Ley 610 de 2001 y presunto detrimento del patrimonio público por un valor de $40.548.3 millones.''</t>
  </si>
  <si>
    <t>Dado que es cosa juzgada y fallada, aplicar el contenido del fallo.</t>
  </si>
  <si>
    <t>Aplicar contenido del fallo</t>
  </si>
  <si>
    <t>Aclaración de las situaciones que dieron origen al hallazgo.</t>
  </si>
  <si>
    <t>MEDIDAS CORRECTIVAS
1. Laudo arbitral 
2. Concepto abogado externo. 
INFORME DE CIERRE
3. Informe de cierre</t>
  </si>
  <si>
    <t xml:space="preserve">24/02/2017 BLRC se concluye en la reunión que: Cumplirán con la incorporación de las UM en la fecha indicada.
28/02/2017 Se realizó verificación física en el FTP de las unidades de medida. No hay avance. Pendiente UM1, UM2 y UM3 (JDT)
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
</t>
  </si>
  <si>
    <t>Liquidación contraprestación</t>
  </si>
  <si>
    <r>
      <t xml:space="preserve">Hallazgo No. 10. Administrativo con presunta incidencia Disciplinaria y Fiscal - Recursos contrato arrendamiento OP-COM-AE-09
</t>
    </r>
    <r>
      <rPr>
        <sz val="11"/>
        <rFont val="Calibri"/>
        <family val="2"/>
        <scheme val="minor"/>
      </rPr>
      <t>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t>
    </r>
  </si>
  <si>
    <t>La CGR describe la causa así: ''Incumplimiento de la cláusula 60 del contrato, por no depositar el valor completo correspondiente al 4% de los ingresos regulados y no regulados durante el período de extensión de la etapa de modernización y expansión.''</t>
  </si>
  <si>
    <t>La CGR describe el efecto así: ''Presunta violación del Estatuto General de Contratación y de los artículos 4, 5, y 6 de la Ley 610 de 2001 y presunto detrimento del patrimonio público por un valor de $1.877.4 millones.''</t>
  </si>
  <si>
    <t>MEDIDAS CORRECTIVAS
1. Laudo arbitral 
2. Concepto abogado externo. 
INFORME DE CIERRE
3.  informe de cierre</t>
  </si>
  <si>
    <t xml:space="preserve">Hallazgo No. 11 Administrativo con presunta incidencia Disciplinaria - obligaciónes Contractuales - INVENTARIO
A septiembre de 2016, se sigue incumpliendo con las obligaciónes plasmadas en el Contrato de Concesión No. 6000169O.K. del 12 de 2006, por cuanto aún la Concesión no cuenta con un "Inventario de Bienes de la Concesión", a pesar de haber transcurrido más de diez años desde su firma.
</t>
  </si>
  <si>
    <t>La CGR describe la causa así: ''Los listados de bienes entregados por el concesionario no cumplen con las características de un Inventario.''</t>
  </si>
  <si>
    <t>La CGR describe el efecto así: ''Contravención del párrafo 2 del Parágrafo 3 del Artículo 84, y artículo 86 de la Ley 1474 del 2011.''</t>
  </si>
  <si>
    <t>1. Obtener el inventario de bienes, construcciones, muebles y equipos actualizados en los términos establecidos en la cláusula 54.3.
2. Exigir a la interventoría un informe donde denote el cumplimiento o no por parte del concesionario de esta obligación, toda vez que es responsabilidad de la interventoría verificar el cumplimiento de esta obligación.</t>
  </si>
  <si>
    <t xml:space="preserve">Obtener el inventario bienal de la concesión actualizado de conformidad con la cláusula 54.3 del contrato de concesión. </t>
  </si>
  <si>
    <t>1. Solicitar a la interventoría verifique e informe si el inventario bienal entregado por el concesionario cumple o no con lo estipulado  en el contrato de concesión.
2. Activación de proceso de presunto incumplimiento del interventor y/o el concesionario, según sea el caso.</t>
  </si>
  <si>
    <t>UNIDADES CORRECTIVAS
1. Inventario bienal actualizado.
2. Informe de interventoría.
3. Constancia de inicio de proceso de presunto incumplimiento.
UNIDADES PREVENTIVAS
4. Manual de Interventoría y Supervisión
INFORME DE CIERRE
5. Informe de cierre</t>
  </si>
  <si>
    <t>28/02/2017 Se realizó verificación física en el FTP de las unidades de medida. No hay avance. Pendiente UM1, UM2, UM3, UM4 y UM5 (JDT)
28/04/2017 Se realizó verificación física en el FTP de las unidades de medida. Se actualiza el avance. Pendiente UM1, UM2, UM3 y UM5 (JDT)</t>
  </si>
  <si>
    <r>
      <t xml:space="preserve">Hallazgo No. 12 Administrativo con presunta incidencia disciplinaria - Actas Mensuales de los Ingresos Generados por Derecho de Pista del Otrosí No. 4 de julio de 2015
</t>
    </r>
    <r>
      <rPr>
        <sz val="11"/>
        <rFont val="Calibri"/>
        <family val="2"/>
        <scheme val="minor"/>
      </rPr>
      <t xml:space="preserve">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
</t>
    </r>
  </si>
  <si>
    <t>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t>
  </si>
  <si>
    <t>La CGR describe el efecto así: ''Contraviniendo presuntamente la cláusula Décima Octava - Remuneración (18.1)  del Otrosí No. 4 y la cláusula 2.1 de las obligaciónes del interventor del contrato 761 de 2015, concordante con el Artículo 84 de la Ley 1474 de 2011 "Facultades y deberes de los supervisores y los interventores"''</t>
  </si>
  <si>
    <t>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t>
  </si>
  <si>
    <t>Obtener una información oportuna y veraz mensualmente para la liquidación de la contraprestación.</t>
  </si>
  <si>
    <t>1. Convocar y realizar las mesas de trabajo para la conciliación de las actas mensuales.
2. Suscribir el acta respectiva.
3.Actas mensuales de verificación de ingreso esperado debidamente suscritas.
4. Manual de Interventoría y supervisión
5. Informe de cierre</t>
  </si>
  <si>
    <t>MEDIDAS CORRECTIVAS
1. Convocatoria a las mesas.
2. Acta  respectiva.
3. Actas mensuales de verificación de ingreso esperado debidamente suscritas.
MEDIDA PREVENTIVA
4. Manual de Interventoría y Supervisión
INFORME DE CIERRE
5. Informe de Cierre</t>
  </si>
  <si>
    <t>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
17/08/2017 BLRC con memorando No. 2017-310-011415-3 del 17/08/2017 solicitaron un ajuste al plan de mejoramiento debidamente justificado, en el sentido de disminuir las UM Nos. 3, 4 y 5 e incluir una nueva unidad de medida denominada "Actas de verificación de ingreso esperdo". En todas quedan 5 unidades de medida, avance del 20%. Ya se modificó el FTP con la solicitud realizada. Se vence el 31/08/2017. Se dio respuesta con memorando No. 2017-102-011495-3 del 18/08/017
25/08/2017 BLRC se verificó en el FTP y solamente esta pendiente la UMNo. 5 informe de cierre. Avance del 80%.
31/08/2017 BLRC se verificó en el FTP la incorporación de la UM No. 5 relacionada con el informe de cierre. Se cumple en un 100% con la causa del hallazgo. Entregaron el informe de cierre con memorando No. 2017-309-011948-3 del 30/08/2017.</t>
  </si>
  <si>
    <r>
      <t xml:space="preserve">Hallazgo No. 13. Administrativo con presunta incidencia Disciplinaria y Fiscal - Avance de obras del otrosí No. 4 del 6 de julio de 2015 del Contrato 0110 O.P.  de 1995
</t>
    </r>
    <r>
      <rPr>
        <sz val="11"/>
        <rFont val="Calibri"/>
        <family val="2"/>
        <scheme val="minor"/>
      </rPr>
      <t>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t>
    </r>
  </si>
  <si>
    <t>La CGR describe la causa así: ''No sensibilización del modelo financiero con el impacto económico generado por los atrasos en la ejecución de las obras del otrosí No. 4''</t>
  </si>
  <si>
    <t>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t>
  </si>
  <si>
    <t>Realizar la reprogramación de los subproyectos atrasados del otrosí No.04  e iniciar la estructuración  de un otrosí con la nueva programación de obras y la ingeniería financiera para determinar si hubo desequilibrio de la ecuación contractual.</t>
  </si>
  <si>
    <t>Actualizar el modelo financiero de acuerdo al avance real de las obras estipuladas en el otrosí 4.</t>
  </si>
  <si>
    <t>1. Informe de interventoría de avance de obras que incluya el  concepto técnico de la interventoría que confirme y cuantifique el retraso en el cronograma. 
2. Concepto financiero que cuantifique el efecto financiero causado por el retraso en el cronograma de obras. 
3. Activación del proceso de cobro o mecanismo de solución de controversias.
4. Manual de Interventoría y Supervisión
5. Informe de cierre</t>
  </si>
  <si>
    <t>UNIDADES CORRECTIVAS
1. Informe de interventoría. 
2. Concepto financiero.
3. Activación del proceso de cobro.
UNIDADES PREVENTIVAS
4. Manual de Interventoría y Supervisión
INFORME DE CIERRE
5. Informe de cierre</t>
  </si>
  <si>
    <r>
      <t xml:space="preserve">Hallazgo No. 14. Administrativo con presunta incidencia disciplinaria - Estado de la pista norte.
</t>
    </r>
    <r>
      <rPr>
        <sz val="11"/>
        <rFont val="Calibri"/>
        <family val="2"/>
        <scheme val="minor"/>
      </rPr>
      <t>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t>
    </r>
  </si>
  <si>
    <t>La CGR describe la causa así: ''Deficiencias en el cumplimiento de las obligaciónes de mantenimiento por parte del concesionario.''</t>
  </si>
  <si>
    <t>La CGR describe el efecto así: ''Contraviniendo presuntamente lo establecido en el párrafo 2 del parágrafo 3 del artículo 84 de la ley 1474 y el artículo 5 de la ley 80 de 1993.''</t>
  </si>
  <si>
    <t xml:space="preserve">Supervisar y requerir el cumplimiento contractual de mantenimiento por parte del concesionario de los mantenimientos pactados contractualmente.  </t>
  </si>
  <si>
    <t>Verificar que con la repavimentación de la pista de vuelo y sus carreteos se subsana todo lo observado por la CGR. 2. Lograr que el concesionario realice oportunamente los mantenimientos a que esta obligado contractualmente</t>
  </si>
  <si>
    <t xml:space="preserve">1.Informe mensual de interventoría y supervisión en el cumplimiento de los mantenimientos de las pistas a cargo del concesionario. 
2 Informe de la interventoría que evidencie el cumplimiento las especificaciones técnica  de la pista de acuerdo a la normatividad establecida.
3. Concepto técnico que confirme y cuantifique el retraso en el cronograma 
4. Concepto financiero que cuantifique el efecto financiero causado por el retraso en el cronograma.
5. Activación proceso de cobro, si a ello hubiere lugar
6. Manual de Interventoría y Supervisión
7. Informe de Cierre
</t>
  </si>
  <si>
    <t>UNIDADES DE MEDIDA CORRECTIVAS
1. Informe mensual de interventoría. 
2. Informe de interventoría estado de pista. 
3. Concepto técnico. 
4. Concepto financiero. 
5. Activación proceso de cobro, si a ello hubiere lugar
UNIDADES PREVENTIVAS
6. Manual de Interventoría y Supervisión
INFORME DE CIERRE
7. Informe de Cierre</t>
  </si>
  <si>
    <t>28/02/2017 Se realizó verificación física en el FTP de las unidades de medida. No hay avance. Pendiente UM1, UM2, UM3, UM4, UM5, UM6 y UM7 (JDT)
29/03/2017 BLRC, se concluye de la reunión. No hay avance. Se sugiere presentar avances antes del vencimiento.
28/04/2017 Se realizó verificación física en el FTP de las unidades de medida. Se actualiza el avance. Pendiente UM1, UM2, UM3, UM4, UM5 y UM7 (JDT)
08/05/2017 BLRC Se concluye de la reunión que están trabajando en la presentación de los informes de interventoría y técnico, pendientes de definir el financiero y la activación proceso de cobro, ratificó el supervisor lo indicado en el seguimiento.
16/06/2017 JDTB Se realizó verificación física en el FTP. Se actualiza el avance al 29%. Pendientes UM 1,3,4,5,7.
30/06/2017 mediante memorando No. 2017-310-009189-3 del 29/06/2017 solicitaron disminuir las siguientes unidades de medida:4. Concepto financiero. 
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
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t>
  </si>
  <si>
    <t>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
21/07/2017 BLRC mediante memorando No. 2017-102-010180-3 del 21/07/2017 se devolvió el informe de cierre del presente hallazgo por lo indicado en la comunicación No. 2017-102-009254-3 del 30/06/2017.
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
25/08/2017 BLRC se verificó en el FTP y se encontro: Dos UM cumplidas: 3 y 6; avances 1, 2; pendientes 4, 5 y 7
30/08/2017 BLRC Se verificó en el FTP y unicamente esta pendiente el informe de cierre. Avance del 86%.
31/08/2017 BLRC se verificó en el FTP la incorporación del informe de cierre, que corresponde a la UM No. 7 cumpliendo con el 100% del plan de mejoramiento. Entregaron el informe de cierre con memorando No. 2017-309-011950-3 del 30/08/2017.</t>
  </si>
  <si>
    <r>
      <t xml:space="preserve">Hallazgo No. 15. Administrativo con presunta incidencia Disciplinaria y Fiscal - Mantenimiento rutinario y periódico de la Concesión Contrato 0110 O-P 1995 y otrosí No. 4 de 2015. 
</t>
    </r>
    <r>
      <rPr>
        <sz val="11"/>
        <rFont val="Calibri"/>
        <family val="2"/>
        <scheme val="minor"/>
      </rPr>
      <t>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t>
    </r>
  </si>
  <si>
    <t>La CGR describe la causa así: ''Incumplimiento de las obligaciónes contractuales por parte del concesionario, sin que la entidad haya efectuado los correctivos y aplicara los mecanismos para la conminación del contratista en el cumplimiento de las obras de mantenimiento.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</si>
  <si>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t>
  </si>
  <si>
    <t xml:space="preserve">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t>
  </si>
  <si>
    <t xml:space="preserve">Dar claridad de las obligaciónes que le asisten a los diferentes actores que intervienen y van a intervenir en las zonas concesionadas. </t>
  </si>
  <si>
    <t xml:space="preserve">1. Desarrollar las mesas de trabajo mensual y suscribir las actas de vecindad estableciendo los alcances de cada interviniente en las áreas concesionada.
2. Realizar las mesas de seguimiento a los compromiso entre las partes .
3. Informe integral que aclare el valor dejado de ejecutar por concepto de mantenimiento a fines de tomar las medidas de compensación o cobro a que haya lugar.
</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</si>
  <si>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</si>
  <si>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r>
      <t xml:space="preserve">10/10/2017 BLRC mediante correo electrónico del 10/10/2017 la Dra. Luz Angela Rodríguez Cepeda confirma el cumplimiento del plan de mejoramiento para este hallazgo el 31/10/2017. El avance a la fecha es del 17%.
23/10/2017 BLRC mediante correo electrónico informan de la incorporación de las unidades de medida Nos. 1, 2 y 3. Se verificó en el FTP su incorporación. Avance del 67%, pendientes UM Nos. 4 y 6.
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
31/10/2017 BLRC mediante memorando No. 2017-309-015103-3 del 31/10/2017 entregaron elinforme de cierre, lo cual se verificó en el FTP. El plan queda cumplido en 100%. Se hicieron las siguientes observaciones: </t>
    </r>
    <r>
      <rPr>
        <b/>
        <sz val="11"/>
        <rFont val="Calibri"/>
        <family val="2"/>
        <scheme val="minor"/>
      </rPr>
      <t xml:space="preserve">"Al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 </t>
    </r>
    <r>
      <rPr>
        <sz val="11"/>
        <rFont val="Calibri"/>
        <family val="2"/>
        <scheme val="minor"/>
      </rPr>
      <t>las cuales quedaron consignadas en el memorando No. 2017-102-015741-3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t>
    </r>
  </si>
  <si>
    <r>
      <t>Hallazgo No. 16. Administrativo con presunta incidencia Disciplinaria y Fiscal - Repavimentaciones pista norte.</t>
    </r>
    <r>
      <rPr>
        <sz val="11"/>
        <rFont val="Calibri"/>
        <family val="2"/>
      </rPr>
      <t xml:space="preserve">
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t>
    </r>
  </si>
  <si>
    <t>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</si>
  <si>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Presunto detrimento del patrimonio del Estado en valor estimado $114,192,07 US de 1994 por el menor valor de la inversión producto del desplazamiento del cronograma  de obras ''</t>
  </si>
  <si>
    <t>Determinar el cumplimiento de la obligación contractual de la obra de repavimentación de la pista norte  y hacer un informe de análisis financiero para establecer el desequilibrio económico si existiere.</t>
  </si>
  <si>
    <t>Cumplir los objetivos de la contratación y defender los intereses del Estado.</t>
  </si>
  <si>
    <t>1. Suscribir el acta de recibo de la obra de repavimentación por parte de la interventoría en las condiciones técnicas previstas en el contrato y las normas existentes 
2. Realizar el análisis financiero al cronograma por desplazamiento  y en caso de resultar algún valor a favor del Estado conciliar con el concesionario.</t>
  </si>
  <si>
    <t>UNIDADES DE MEDIDA CORRECTIVA
1. Acta de recibo de obra de repavimentación. 
2. Concepto técnico que confirme y cuantifique el retraso en el cronograma.
3. Concepto financiero que cuantifique el efecto financiero causado por el retraso en el cronograma. 
4. Activación de proceso de cobro y/o mecanismo de controversias. 
UNIDADES PREVENTIVAS
5. Manual de Interventoría y Supervisión
INFORME DE CIERRE
6. Informe de cierre
7. Alcance del informe de cierre</t>
  </si>
  <si>
    <t>10/10/2017 BLRC mediante correo electrónico del 10/10/2017 la Dra. Luz Angela Rodríguez Cepeda confirma el cumplimiento del plan de mejoramiento para este hallazgo el 31/10/2017. El avance a la fecha es del 17%.
12/10/2017 BLRC mediante correo electrónico informan el cumplimiento de la UM No. 1 "acta de recibo de repavimentación pista norte".Al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
30/10/2017 al revisar el FTP se encuentran cumplidas las UM Nos. 1 y 5, con un avance del 33%. Están pendientes las siguientes UM 2, 3, 4 y 6.
31/10/2017 BLRC se verifica el FTP y se encuentra incorporadas las UM Nos. 2 y 3. Siguen pendientes las UM Nos. 4 y 6 . Avance del 67%.
31/10/2017 BLRC con memorando del 2017-309-015104-3 del 31/10/2017 entregaron el informe de cierre. Se verificó en el FTP y quedaron incluidas todas las UM quedando el plan en 100%. Se hicieron las siguientes recomendacones: "Al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 se dio respuesta con memorando No. 2017-102-015742-3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2017-102-016258-3 del 23/11/2017.</t>
  </si>
  <si>
    <r>
      <t xml:space="preserve">Hallazgo No. 17. Administrativo con presunta incidencia Disciplinaria y Fiscal - Equipos etapa preoperativa.
</t>
    </r>
    <r>
      <rPr>
        <sz val="11"/>
        <rFont val="Calibri"/>
        <family val="2"/>
        <scheme val="minor"/>
      </rPr>
      <t xml:space="preserve">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
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t>
    </r>
  </si>
  <si>
    <t>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t>
  </si>
  <si>
    <t>La CGR describe el efecto así: ''Contraviniendo presuntamente lo establecido en el párrafo 2 del parágrafo 3 del artículo 84 de la Ley 1474 de 2011, concordante con el artículo 86 de la Ley 1474 de 2011 y cláusula 26 numeral 26.2 del contrato de concesión.
''</t>
  </si>
  <si>
    <t>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t>
  </si>
  <si>
    <t>Lograr que el concesionario cumpla sus obligaciónes contractuales.</t>
  </si>
  <si>
    <t xml:space="preserve">UNIDADES DE MEDIDAS CORRECTIVAS
1. Informe de interventoría. 
2. Concepto jurídico de abogado externo- interventoría. 
3. Solicitud de inicio proceso sancionatorio. 
UNIDADES DE MEDIDA PREVENTIVA
4. Manual de Interventoría y Supervisión.
INFORME DE CIERRE
5. Informe de cierre </t>
  </si>
  <si>
    <t>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"demanda de reconversión - Tribunal de Arbitramento-.
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
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del plan.
20/11/2017 Mediante memorando No. 20173090156293 la gerencia solicita ampliación del plazo. La OCI concede la prórroga hasta el 31/05/2018. (JDTB). Se dio respuesta con memorando No. 2017-102-016255-3 del 23/11/2017.</t>
  </si>
  <si>
    <r>
      <t xml:space="preserve">Hallazgo No. 18. Administrativo con presunta incidencia disciplinaria - Aspecto ambiental de canales.
</t>
    </r>
    <r>
      <rPr>
        <sz val="11"/>
        <rFont val="Calibri"/>
        <family val="2"/>
        <scheme val="minor"/>
      </rPr>
      <t>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t>
    </r>
  </si>
  <si>
    <t>La CGR describe la causa así: ''Incumplimiento contractual de mantenimiento de los canales, afectando la operatividad de los mismos y convirtiéndolos en fuente de contaminación.''</t>
  </si>
  <si>
    <t>La CGR describe el efecto así: ''Incumplimiento a lo establecido en la Ley 99 de 1993, en la licencia ambiental de la resolución 1330 de 1995 y en el contrato 0110 OP de 1995. situación que afectan la operatividad de los canales y son fuente de contaminación.''</t>
  </si>
  <si>
    <t xml:space="preserve">Intensificar las inspecciones especiales para identificar los vertimientos de aguas servidas que generan estas contaminaciones. Iniciar proceso sancionatorio a que haya lugar. </t>
  </si>
  <si>
    <t xml:space="preserve">Cumplir la normatividad ambiental manteniendo los canales de forma adecuada </t>
  </si>
  <si>
    <t>1. Informe de la interventoría que registre el cumplimiento del concesionario al mantenimiento de los canales  
2. Informe de la Interventoría de las inspecciones Especiales que identifique los vertimientos que generan la contaminación de los canales 
3. Inicio de proceso sancionatorio, si a ello hubiere lugar. 4. Aplicar procedimientos del manual de supervisión e interventoría.</t>
  </si>
  <si>
    <t>UNIDADES CORRECTIVAS
1. Informe de interventoría. 
2. Informe especial de identificación. 
3. Solicitud de proceso sancionatorio. 
UNIDADES PREVENTIVAS
4. Manual de Interventoría y Supervisión.
INFORME DE CIERRE 
5. Informe de cierre</t>
  </si>
  <si>
    <t xml:space="preserve">13/07/2017 BLRC en la reunión de seguimiento se indica que se cumple el plan de mejoramiento en la fecha indicada.  El avance en el FTP es del 20%, están pendientes las siguientes unidades de medida: Pendiente UM1, UM2, UM3 y UM5.
25/08/2017 BLRC al verificar en el FTP siguien pendiente las unidades de medida Nos.UM1, UM2, UM3 y UM5. Avance del 20%.
29/08/2017 BLRC incorporación de la UM Nos. 2, pendiente UM Nos 1, 3 y 5. Avance del 40%
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
</t>
  </si>
  <si>
    <r>
      <t xml:space="preserve">Hallazgo No. 19.  Administrativo con presunta incidencia Disciplinaria - Señalización de obra MIKE 2.
</t>
    </r>
    <r>
      <rPr>
        <sz val="11"/>
        <rFont val="Calibri"/>
        <family val="2"/>
        <scheme val="minor"/>
      </rPr>
      <t>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t>
    </r>
  </si>
  <si>
    <t>La CGR describe la causa así: ''Incumplimiento contractual por la no aplicación de la medidas de seguridad operacional establecidas en el Rac 14, ''</t>
  </si>
  <si>
    <t>La CGR describe el efecto así: ''Afectación a la seguridad aeroportuaria y que presuntamente contraviene lo establecido por la Aerocivil en el RAC 14''</t>
  </si>
  <si>
    <t xml:space="preserve">Revisar el cumplimiento a la normatividad establecidas en RAC 14,  garantizando la seguridad operacional. </t>
  </si>
  <si>
    <t>Cumplir los procedimientos exigidos en la normativa vigente sobre seguridad y protocolos aeroportuarios RAC 14.</t>
  </si>
  <si>
    <t>1. Conminar al concesionario al cumplimiento del RAC 14 en desarrollo de todas sus obras,  lo cual constará en el acta del comité técnico respectivo. 
2. Informe mensual de la interventoría de la verificación del cumplimiento por parte del Concesionario del RAC 14. 
3. Iniciar procesos de incumplimiento si a ello hubiera lugar.</t>
  </si>
  <si>
    <t>UNIDADES DE MEDIDA CORRECTIVAS
1. Acta de comité técnico. 
2. Informe mensual de Interventoría. 
3. Inicio de proceso sancionatorio.  
UNIDADES PREVENTIVAS
4. Manual de  Interventoría y supervisión.
INFORME DE CIERRE
5. Informe de cierre.</t>
  </si>
  <si>
    <t>13/07/2017 BLRC en la reunión de seguimiento se indica que se cumple el plan de mejoramiento en la fecha indicada. El avance en el FTP es del 20%, están pendientes las siguientes unidades de medida: Pendiente UM1, UM2, UM3 y UM5 
25/08/2017 BLRC se verificó en el FTP y tienen cumplida 4 unidades de medida y pendiente una que es el informe de cierre. Avance del 80%
25/08/2017 BLRC con memorando No. 2017-309-011413-3 del 17/08/2017 informó a la OCI la entrega de la UMNo. 3 del presente hallazgo, el cual fue incorporado en el FTP y a la matríz.
29/08/2017 BLRC se verificó en el FTP y se cumplió con el 100% de las unidades de medida del plan de mejoramiento. Entregaron el informe de cierre con el memorando No. 2017-309-011812-3 del 28/08/2017.</t>
  </si>
  <si>
    <r>
      <t>Hallazgo No. 20. Administrativo con presunta incidencia Disciplinaria y Fiscal - Estado de la pista sur.</t>
    </r>
    <r>
      <rPr>
        <sz val="11"/>
        <rFont val="Calibri"/>
        <family val="2"/>
        <scheme val="minor"/>
      </rPr>
      <t xml:space="preserve">
El numeral 4 de la sección 2 Tomo II de los pliegos de condiciones del contrato. Labores de mantenimiento establece que: "...El concesionario será responsable por que las condiciones de la segunda pista, carreteos y calles de intercomunicación construidos bajo este mismo contrato permanezcan en las mejores condiciones de operación durante todo el periodo de la concesión...".Sin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t>
    </r>
  </si>
  <si>
    <t>La CGR describe la causa así: ''Incumpliendo las especificaciones técnicas de mantenimiento y falta de seguimiento de la entidad para tomar los correctivos y aplicara los mecanismos para la conminación del contratista en su cumplimiento.''</t>
  </si>
  <si>
    <t>La CGR describe el efecto así: ''Riesgo en la seguridad aeroportuaria, contraviniendo presuntamente lo establecido en los artículos 4 y 5 de la Ley 80 de 1993.
Razón por la cual se podrá configurar en un presunto detrimento en el patrimonio del Estado, por un valor de US $3,8 millones correspondiente a $16.142.433.457 pesos de septiembre de 2016''</t>
  </si>
  <si>
    <t>Continuar con el proceso sancionatorio contra  CODAD. Verificar a través de la Interventoría el cumplimiento por parte del concesionario relativas a las obligaciónes contractuales de mantenimiento de la Pista Sur.</t>
  </si>
  <si>
    <t>Cumplir con el objeto de la contratación en los términos pactados.</t>
  </si>
  <si>
    <t xml:space="preserve">1. Obtener el cumplimiento de la obligación contractual del  concesionario a través del proceso sancionatorio 
2. Informe de seguimiento de la Interventoría.
3. Aplicar manual de supervisión e interventoría. </t>
  </si>
  <si>
    <t>UNIDADES DE MEDIDA CORRECTIVAS
1. Fallo del proceso sancionatorio. 
2. Informe de Interventoría. 
UNIDADES PREVENTIVA
3. Manual de Interventoría y Supervisión.
INFORME DE CIERRE 
4. Informe de cierre.</t>
  </si>
  <si>
    <t xml:space="preserve">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
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
29/09/2017 BLRC mediante correo electrónico informaron la incorporación de la UM1 "Fallo proceso sancionatorio". El abogado del PMI analizará el documento y que acciones seguirán para el cumplimiento del plan de mejoramiento del hallazgo. Avance del 50%. Pendiente de cumplir las siguientes unidades de medida: 1 1. "Fallo del proceso sancionatorio. " hasta tanto no quede en firme la resolución, se está tramitando un recurso de reposición y 4 "Informe de Cierre".
</t>
  </si>
  <si>
    <r>
      <t xml:space="preserve">Hallazgo No. 21. Administrativo con presunta incidencia Disciplinaria - Acta de entrega de archivo de contrato de concesión 0110 OP de 1995.
</t>
    </r>
    <r>
      <rPr>
        <sz val="11"/>
        <rFont val="Calibri"/>
        <family val="2"/>
        <scheme val="minor"/>
      </rPr>
      <t>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
A pesar de la solicitud de la ANI a la Unidad Administrativa Especial de Aeronáutica Civil, después de aproximadamente 3 años no ha sido posible que se allegue dicho archivo.</t>
    </r>
  </si>
  <si>
    <t>La CGR describe la causa así: ''Deficiencia en la gestión tendiente a la ubicación, organización e integralidad de la información técnica, operativa, financiera y administrativa completa, respecto del desarrollo de la concesión.''</t>
  </si>
  <si>
    <t>La CGR describe el efecto así: ''Posible vulneración de los aspectos normativos esbozados en el numeral b del artículo 4 y artículo 26 de la Ley 594 de 2000 y dar cumplimiento a la Ley general de archivo.''</t>
  </si>
  <si>
    <t>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t>
  </si>
  <si>
    <t>Obtener de la Aerocivil la entrega de  los  archivos del contrato de concesión CODAD a la Agencia Nacional de Infraestructura cumpliendo la Ley General de Archivo.</t>
  </si>
  <si>
    <t xml:space="preserve">
1- Argumentar en debida forma,  el porque este hallazgo debe ser trasladado a la Aeronáutica Civil evidenciando todas las gestiónes realizadas a la fecha por la ANI.</t>
  </si>
  <si>
    <t>UNIDADES DE MEDIDA CORRECTIVA
1.- Informe de gestión adelantada.
2.- Comunicación de traslado del hallazgo a la AEROCIVIL.
3. Oficio de traslado por competencia dirigida a la Oficina de Control Interno. 
4. Oficio de solicitud de traslado por competencia a la CGR. 
UNIDADES PREVENTIVAS
5.- Decreto 029 de 2015 del Gobierno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</si>
  <si>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t>
  </si>
  <si>
    <t>13/07/2017 BLRC en la reunión de seguimiento se indica que se cumple el plan de mejoramiento en la fecha indicada. A la fecha no hay avance de UM en el FTP.
09/08/2017 Mediante memorando No. 2017-309-010816-3 la dependencia remite la solicitud a la OCI del traslado, completando así la UM3. Se actualiza el avance al 50% quedando pendientes las UM 4, 5 y 6 (JDTB)
14/08/2017 BLRC se  actualiza el plan de mejoramiento con la incorporación de la UM No. 4, quedando pendienter las UM Nos. 5 y 6 y un avance del 67%
25/08/2017 BLRC se verifica el avance del plan de mejoramiento en el FTP y se encuentra que incorporaron las UM Nos. 1, 2, 3, 4 y 5 Pendiente el informe de cierre. Avance del 83%.
29/08/2017 BLRC se verificó en el FTP y se cumplió con el 100% de las unidades de medida del plan de mejoramiento. Entregaron el informe de cierre con memorando No. 2017-309-011815-3 del 28/08/2017.</t>
  </si>
  <si>
    <t>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t>
  </si>
  <si>
    <t>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t>
  </si>
  <si>
    <t>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t>
  </si>
  <si>
    <t>Realizar las gestiónes necesarias para recuperar los dineros pagados de más al concesionario.</t>
  </si>
  <si>
    <t>1. Solicitar al concesionario la devolución de los dineros adeudados a la ANI: como primera medida se hará el cobro mediante oficio dirigido a la concesionaria Autopista Bogotá Girardot S.A. en reestructuración, dando un plazo perentorio de diez (10) días hábiles.
2. Solicitar incluir como pretensión dentro del tercer tribunal de arbitramento: de no encontrarse respuesta positiva de parte del concesionario, se incluirá dentro de las pretensiones en la demanda en el tercer tribunal de arbitramento que está en curso.
3. Manual de supervisión e interventoría.
4. Informe de cierre: uan vez falle el tribunal se llevará a cabo el informe describiendo todas las actuaciones administrativas y legales efectuadas para el logro del objetivo.</t>
  </si>
  <si>
    <t>UNIDADES DE MEDIDA CORRECTIVA
1. Oficio al concesionario solicitando la devolución
2. Pretensión dentro del tribunal de arbitramento tres
UNIDADES PREVENTIVAS
3. Manual de supervisión e interventoría
INFORME DE CIERRE
4. Informe de cierre</t>
  </si>
  <si>
    <t>14/06/2017 (JDTB) En revisión de FTP se verifica la incorporación de la UM 1 mediante el memorando No. 2017-500-017947-1 se oficio a la concesión. Se actualiza el avance al 33%. Pendiente las UM 2 y 3.
23/06/2017 (JDTB) mediante correo la supervisión solicita incorporar la unidad de medida preventiva "Manual de supervisión e interventoría".</t>
  </si>
  <si>
    <t>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t>
  </si>
  <si>
    <t>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t>
  </si>
  <si>
    <t>Revisión de la estipulación contractual realizando informe que contenga el análisis del Contrato de Concesión  y los efectos derivados del Acuerdo</t>
  </si>
  <si>
    <t>Mantener el equilibrio económico del Contrato de Concesión a partir de la revisión del acuerdo y su ajuste a la normatividad aplicable.</t>
  </si>
  <si>
    <t>UNIDADES DE MEDIDA CORRECTIVAS
1. Concepto interventoría
2. Concepto técnico supervisión
3. Concepto financiero,  incluyendo  Informe comparativo del Contrato inicial vs post- acuerdo   
4. Concepto jurídico con acciones a seguir, incluyendo análisis de posibles escenarios de reclamación en caso que aplique.
5. Concepto abogado externo
UNIDADES DE MEDIDA PREVENTIVAS
6. Contrato estándar 4G
7. Manual de interventoría y Supervisión
INFORME DE CIERRE
8. Informe de cierre</t>
  </si>
  <si>
    <t>UNIDADES DE MEDIDA CORRECTIVAS
1. Concepto interventoría
2. Concepto técnico 
3. Concepto financiero 
4. Concepto jurídico 
5. Concepto abogado externo
UNIDADES DE MEDIDA PREVENTIVAS
6. Contrato estándar 4G
7. Manual de interventoría y Supervisión
INFORME DE CIERRE
8. Informe de cierre</t>
  </si>
  <si>
    <t>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t>
  </si>
  <si>
    <t>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t>
  </si>
  <si>
    <r>
      <t xml:space="preserve">
*Analizar y evaluar, si existe dentro de los incrementos en el personal administrativo del CCO la presunta afectación económica y  determinar el valor a reintegrar si a ello hubiese lugar. </t>
    </r>
    <r>
      <rPr>
        <sz val="11"/>
        <color rgb="FFFF0000"/>
        <rFont val="Calibri"/>
        <family val="2"/>
        <scheme val="minor"/>
      </rPr>
      <t/>
    </r>
  </si>
  <si>
    <t>*Determinar si hay un aumento injustificado en los costos del personal del CCO, en caso afirmativo adelantar las acciones a que haya lugar.</t>
  </si>
  <si>
    <t>UNIDADES DE MEDIDA CORRECTIVAS
1. Concepto de Interventoría del análisis financiero, técnico y jurídico respecto a la evaluación de los presuntos costos del personal de administración  del CCO.
2. Análisis Técnico el presunto incremento injustificado en los costos del personal administrativo del CCO.
3. Análisis del Equipo financiero y  jurídico de la ANI del presunto incremento injustificado en los costos del personal administrativo del CCO indicando las acciones a seguir. 
UNIDADES DE MEDIDA PREVENTIVAS
4. En caso de que se determine necesario, se recomendará realizar un ajuste al manual de contratación en lo correspondiente.
INFORME DE CIERRE
5. Informe de cierre</t>
  </si>
  <si>
    <t>La CGR describe la causa así: ''Inconsistencias en las actas de revisión de aforos de transito, tales como actas sin firma de la interventoría y detecciones tardías de las inconsistencias detectadas en las actas de modificación de aforo.''</t>
  </si>
  <si>
    <t>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t>
  </si>
  <si>
    <t>*Realizar informe contentivo con las actas de aforos firmadas. 
*Enviar comunicado a la Interventoría recordando la fecha de revisión de las actas de aforos. 
* Revisar por parte del Supervisor la primera semana de febrero de cada año el cumplimiento de los establecido en el Contrato respecto a las actas de aforo.</t>
  </si>
  <si>
    <t>*Dar cumplimiento a las revisiones de los aforos definidas contractualmente</t>
  </si>
  <si>
    <t>UNIDADES DE MEDIDA CORRECTIVAS
1. Informe con sus respectivos anexos de las actas de aforo observadas por la Contraloría.
UNIDADES DE MEDIDA PREVENTIVAS
2. Oficio a la Interventoría requiriendo el cumplimiento oportuno de la revisión y suscripción de las actas de aforo. 
INFORME DE CIERRE
3. Informe de cierre</t>
  </si>
  <si>
    <t>UNIDADES DE MEDIDA CORRECTIVAS
1. Informe 
UNIDADES DE MEDIDA PREVENTIVAS
2. Oficio a Interventoría
INFORME DE CIERRE
3. Informe de cierre</t>
  </si>
  <si>
    <t>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
''</t>
  </si>
  <si>
    <t>La CGR describe el efecto así: ''
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t>
  </si>
  <si>
    <t>* Elaborar informe aclaratorio del no pago del paradero en virtud a la gestión contractual de la Agencia e Interventoría.</t>
  </si>
  <si>
    <t>*Dar claridad frente a la construcción y no pago del paradero para que no haya lugar a futura reclamación por parte del concesionario.</t>
  </si>
  <si>
    <t>UNIDADES DE MEDIDA CORRECTIVAS
1. Informe aclaratorio por parte de la Agencia e Interventoría
UNIDADES DE MEDIDA PREVENTIVAS
2.  En el caso de que se determine necesario recomendar ajustes al Manual de interventoría y supervisión
INFORME DE CIERRE
3. Informe de cierre</t>
  </si>
  <si>
    <t>UNIDADES DE MEDIDA CORRECTIVAS
1. Informe 
UNIDADES DE MEDIDA PREVENTIVAS
2.Manual de Interventoría y Supervisión
INFORME DE CIERRE
3. Informe de cierre</t>
  </si>
  <si>
    <t>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
12/12/2017 BLRC mediante memorando No. 2017-300-017578-3 del 11/12/2017 solicitaron la prórroga del plan de mejoramiento hasta el 28/02/2018, la justificación la determinan "supeditado a la fecha esperado fallo tribunal". El avance es del 33%. Pendiente las UM Nos. 1 y 3.  Se dio respuesta con memorando No. 2017-102-017799-3  del 15/12/2017.</t>
  </si>
  <si>
    <t>La CGR describe la causa así: ''Lo anterior debido a incumplimientos por parte de la interventoría y a deficiencias de supervisión y control por parte de la ANI.''</t>
  </si>
  <si>
    <t>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t>
  </si>
  <si>
    <t xml:space="preserve">
*Capacitar por parte de las interventorías a los supervisores sobre el manejo y seguimiento de la página web.
*Incluir dentro del informe de seguimiento mensual de supervisión la revisión y estado de la página web de la interventoría.
*Requerir a la interventoría para el cumplimiento oportuno de las obligaciones referidas a la página web.
</t>
  </si>
  <si>
    <t>* Impulsar la gestión encaminada al cumplimiento de obligación establecida en el contrato de Interventoría (Anexo 4 "Requerimientos Técnicos", Numeral 4 "Metodología y plan de cargas de trabajo", Subnumeral 4.1.2.2 "Funciones Generales", Literal (a) "Área administrativa" ) .</t>
  </si>
  <si>
    <t>UNIDADES DE MEDIDA CORRECTIVAS
1.Oficio Interventoría
2. Proceso sancionatorio ( si aplica)
UNIDADES DE MEDIDA PREVENTIVAS
3. Listado asistencia Capacitación
4. Informe de supervisión
INFORME DE CIERRE
5. Informe de cierre</t>
  </si>
  <si>
    <t>25/10/2017 BLRC se concluye de la reunión:  Se cumple con la fecha fijada del plan, subirán las unidades de medida No. 1 y la 3. Con relación a la UM No.2 se justificará el no inicio de un proceso sancionatorio. Avance del 0%.
12/12/2017 BLRC mediante memorando No. 2017-300-017578-3 del 11/12/2017 solicitaron la prórroga del plan de mejoramiento hasta el 28/02/2018, la justificación la determinan "supeditado a la fecha esperado fallo tribunal". El avance es del 40%. Pendiente las UM Nos. 2, 4 y 5.  Se dio respuesta con memorando No. 2017-102-017799-3  del 15/12/2017.</t>
  </si>
  <si>
    <t>La CGR describe la causa así: ''1. Lo anterior se debe a deficiencias de gestión y control por parte de la ANI y de la interventoría del proyecto al remunerarle al concesionario una inversión que no se ha ejecutado.
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t>
  </si>
  <si>
    <t>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</si>
  <si>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 informe  incluyendo peritaje financiero por la no construcción de la estación de pesaje de la María.
* Acoger pronunciamiento del Tribunal de Arbitramento contra Autopistas del Café por este concepto.</t>
  </si>
  <si>
    <t>*Impulsar la gestión de reintegro de los recursos por la no construcción de la estación de pesaje La María conforme lo estipule el tribunal de arbitramento.</t>
  </si>
  <si>
    <t xml:space="preserve">UNIDADES DE MEDIDA CORRECTIVAS
1.  Informe integral (incluye peritaje financiero)
2. Decisión Tribunal de Arbitramento
INFORME DE CIERRE
3. Informe de cierre
</t>
  </si>
  <si>
    <t>UNIDADES DE MEDIDAS CORRECTIVAS
1. Informe 
2. Fallo Tribunal Arbitramento
INFORME DE CIERRE
3. Informe de cierre</t>
  </si>
  <si>
    <t>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t>
  </si>
  <si>
    <t>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</si>
  <si>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*Aplicar procedimientos de seguimiento y control incorporados en el SIG. (supervisión).
*Evaluar y  determinar el valor a reintegrar.
* Evaluar jurídicamente la procedencia o no de la modificación contractual como efecto del reemplazo de la tecnología,
* Realizar acción de cobro por la no instalación de los 34 postes SOS y su desplazamiento financiero a que haya lugar si procede.</t>
  </si>
  <si>
    <t>*Gestionar el reintegro de los recursos a que haya lugar asociados al suministro e instalación de los postes S.O.S si aplica</t>
  </si>
  <si>
    <t xml:space="preserve">UNIDADES DE MEDIDA CORRECTIVAS
1. Concepto de Interventoría del análisis financiero, técnico y jurídico respecto a la no instalación de 34 postes S.O.S
2. Análisis Equipo de Apoyo de la Supervisión para la cuantificación del valor por la no instalación de la completitud de los postes.
3. Gestionar el reintegro de los recursos ante concesionario.
UNIDADES DE MEDIDA PREVENTIVAS
4. Manual de supervisión e interventoría
INFORME DE CIERRE
5. Informe de cierre
</t>
  </si>
  <si>
    <t>UNIDADES DE MEDIDA CORRECTIVAS
1. Concepto de interventoría
2. Concepto equipo de supervisión
3. Oficio de reclamación
UNIDADES DE MEDIDA PREVENTIVAS  
4. Manual de Supervisión e Interventoría
INFORME DE CIERRE
5. Informe de cierre</t>
  </si>
  <si>
    <t>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t>
  </si>
  <si>
    <t>La CGR describe el efecto así: ''
El desplazamiento del cronograma de inversión de los CAU ha producido un efecto financiero negativo para el Estado en cuantía de $1.855,91 millones de pesos indexados a febrero de 2017 equivalente a $504.42 millones de pesos de septiembre de 1996.
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t>
  </si>
  <si>
    <t xml:space="preserve"> * Requerir Concepto de Interventoría por el desplazamiento de cronograma de  construcción y operación de los CAU
*Emitir Concepto financiero y jurídico 
*Evaluar y  determinar el valor a reintegrar si aplica</t>
  </si>
  <si>
    <t>*Gestionar el reintegro de los recursos a que haya lugar asociados al desplazamiento de cronograma de  construcción y operación de los CAU si aplica</t>
  </si>
  <si>
    <t>UNIDADES DE MEDIDA CORRECTIVAS
1. Concepto de Interventoría del análisis financiero, técnico y jurídico.
2. Concepto análisis financiero y jurídico ANI
3. Gestionar el reintegro de los recursos ante concesionario. De no ser exitosa la gestión de cobro, promover el estudio de una eventual acción judicial.
UNIDADES DE MEDIDA PREVENTIVAS
4. Manual de supervisión e interventoría
INFORME DE CIERRE
5. Informe de cierre</t>
  </si>
  <si>
    <t>La CGR describe la causa así: ''1. Se evidencia un desplazamiento en la ejecución de las obras y faltantes de inversión, generando una presunta gestión antieconómica al remunerársele al concesionario por una inversión no realizada en el tiempo establecido contractualmente.
2.- Deficiencias en las obligaciones de seguimiento y control que debe realizar la entidad y la interventoría.''</t>
  </si>
  <si>
    <t>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Así como una presunta vulneración del artículo 4° inciso 1 y el numeral 1 del artículo 26 de la Ley 80 de 1993 y el principio de economía que rige la gestión administrativa, al artículo 53 de la Ley 80 de 1993 y artículos 82, 83 y 84 de la Ley 1474 de 2011.''</t>
  </si>
  <si>
    <t>* Aclaración del ejercicio de desplazamiento presentado por la CGR
 * Requerir Concepto de Interventoría por la ejecución de la inversión del contrato adicional 7.
*Emitir Concepto financiero y jurídico 
*Evaluar y  determinar el valor a reintegrar si aplica de las obras no incluidas en el Tribunal.
*Acoger pronunciamiento del Tribunal de Arbitramento contra Autopistas del Café por las obras Quiebra del Billar y avenida del Ferrocarril</t>
  </si>
  <si>
    <t>*Gestionar el reintegro de los recursos a que haya lugar asociados al desplazamiento de inversión del contrato adicional 7.</t>
  </si>
  <si>
    <t>UNIDADES DE MEDIDA CORRECTIVAS
1.Gestión aclaratoria ante la Contraloría, para definir las obras que presentan el presunto desplazamiento indicado en el hallazgo. 
2. Concepto de Interventoría del análisis financiero, técnico y jurídico.
3. Concepto análisis financiero y jurídico Agencia de las obras que presentan un presunto desplazamiento.
4. Decisión Tribunal de Arbitramento, respecto de las obras que no son susceptibles de aclaración ante la CGR.
5.Gestionar el reintegro de los recursos ante concesionario a que haya lugar de las obras no incluidas en el Tribunal de Arbitramento
UNIDADES DE MEDIDA PREVENTIVAS
6. Manual de supervisión e interventoría
INFORME DE CIERRE
7. Informe de cierre</t>
  </si>
  <si>
    <t>UNIDADES DE MEDIDA CORRECTIVAS
1. Gestión aclaratoria ante la CGR
2. Concepto de interventoría
3. Concepto equipo de supervisión
4. Fallo Tribunal Arbitramento
5. Oficio reclamación obras no incluidas en el Tribunal (si aplica)
UNIDADES DE MEDIDA PREVENTIVAS  
6. Manual de Supervisión e Interventoría
INFORME DE CIERRE
7. Informe de cierre</t>
  </si>
  <si>
    <t>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
''</t>
  </si>
  <si>
    <t>La CGR describe el efecto así: ''1.- Confusión e incertidumbre sobre las fechas reales de inicio y terminación de lo contratado. Presunta transgresión de los artículos 82 y 83 de la Ley 1474 de 2011. 
2.- Deficiencias en las obligaciones de seguimiento y control que debe realizar la entidad y la interventoría.''</t>
  </si>
  <si>
    <t>*Presentar informe técnico de la elaboración de las actas de terminación de las obras.
*Elaborar procedimiento para actas de terminación de obras.</t>
  </si>
  <si>
    <t>*Regular el manejo de las actas de terminación.</t>
  </si>
  <si>
    <t>UNIDADES DE MEDIDA CORRECTIVAS
1. Elaboración informe técnico, donde se incorpora la trazabilidad de las actas.
UNIDADES DE MEDIDA PREVENTIVAS
2. Elaboración procedimiento actas de terminación obras
INFORME DE CIERRE
3. Informe de cierre</t>
  </si>
  <si>
    <t>UNIDADES DE MEDIDA CORRECTIVAS
1. Informe
UNIDADES DE MEDIDA PREVENTIVAS  
2. Procedimiento
INFORME DE CIERRE
3. Informe de cierre</t>
  </si>
  <si>
    <t>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t>
  </si>
  <si>
    <t>La CGR describe el efecto así: ''Riesgo de pérdida de recursos públicos representado en obras ejecutadas en predios que no pertenecen a la entidad. 
Presunta vulneración del artículo 26 numeral 1 de la Ley 80 de 1993 y los artículos 83 y 84 de la Ley 1474 de 2011.''</t>
  </si>
  <si>
    <t>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t>
  </si>
  <si>
    <t>Gestionar con la oportunidad requerida para el desarrollo de las obras y dentro del plazo contractual establecido, la disponibilidad y la titularidad de los predios requeridos</t>
  </si>
  <si>
    <t>UNIDADES DE MEDIDA CORRECTIVAS
1. Promover ante la oficina de registro de instrumentos públicos de Dosquebradas, la eventual generación de un procedimiento para adelantar la cesión parcial a título gratuito.
2. Promover la creación de un nuevo código registral que permita la cesión de los predios, en caso de ser necesario y dependiendo de la respuesta de la oficina de registro.
3. Contar con las fichas prediales actualizadas, documentos soporte del Acuerdo que expedirá el concejo municipal.
4. Hacer seguimiento a la aprobación del acuerdo del concejo municipal, que autoriza la cesión a título gratuito a nombre de la ANI.
5. Hacer seguimiento a la resolución expedida por el municipio, que transfiere  los predios a la ANI a título gratuito.
6. Adelantar comités de seguimiento por parte de la ANI y la interventoría, con la participación del concesionario y representantes del municipio.
7. Traslado por competencia al Municipio de Dosquebradas. 
INFORME DE CIERRE
8. Informe de Cierre</t>
  </si>
  <si>
    <t>UNIDADES DE MEDIDA CORRECTIVAS
1. un oficio del concesionario
2. un oficio de la ANI
3. Fichas prediales del concesionario
4. un acuerdo del concejo municipal
5. Resolución
6. Actas de seguimiento y control
7. Traslado por competencia
INFORME DE CIERRE
8. Informe de cierre</t>
  </si>
  <si>
    <t xml:space="preserve">Vicepresidencia de Gestión Contractual- Vicepresidencia de Planeación, Riesgos y Entorno
</t>
  </si>
  <si>
    <t>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Deficiencias en las obligaciones de seguimiento y control que debe realizar la entidad y la interventoría.''</t>
  </si>
  <si>
    <t>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t>
  </si>
  <si>
    <t>*Solicitar al concesionario y fiducia soportes de cobro de comisión fiduciaria.
*Requerir a la interventoría una auditoria para determinar el monto de las comisiones que han sido cobradas en virtud de los acuerdos del concesionario y fiducia.
*Oficiar a la fiducia y concesionario (de ser el caso), informando que las cuentas de la ANI no pueden ser afectadas por los cobros de comisión y que la ANI tomará las medidas que corresponden para la devolución de los recursos.
*Solicitud al concesionario la modificación del contrato de fiducia ajustando la cláusula de comisión.(si aplica)</t>
  </si>
  <si>
    <t>*Determinar si la comisión se aplica o no a las subcuentas ANI y qué valor.</t>
  </si>
  <si>
    <r>
      <t xml:space="preserve">Hallazgo No. 1. Administrativo. Seguimiento al plan de acción a 31 de diciembre de 2016. </t>
    </r>
    <r>
      <rPr>
        <sz val="11"/>
        <rFont val="Calibri"/>
        <family val="2"/>
        <scheme val="minor"/>
      </rPr>
      <t>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
Otras metas incumplidas son: i)"Desarrollar una aplicación de información de transporte vinculada con el aplicativo WAZE" por parte de comunicaciones, reprogramada para vigencia 2017; ii) Contratar la consultoría para la estructuración en etapa de factibilidad para el Aeropuerto el Dorado II y su interventoría. iii) "Realizar los procesos de archivo como bodegaje, organización, digitalización certificada, suministros de insumos y personal"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t>
    </r>
  </si>
  <si>
    <t>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t>
  </si>
  <si>
    <t>La CGR describe el efecto así: ''Lo que conlleva a que se retrasen las metas anuales misionales de la entidad, así como el impacto en el cumplimiento del Plan Estratégico, Plan Nacional de Desarrollo y en su defecto en la gestión de la entidad.
Puede darse generación de desplazamiento de cronogramas.''</t>
  </si>
  <si>
    <t>Incrementar el nivel de cumplimiento de las actividades del plan de acción con el fin de cumplir lo establecido en los diferentes planes de la Entidad.</t>
  </si>
  <si>
    <r>
      <rPr>
        <b/>
        <sz val="11"/>
        <rFont val="Calibri"/>
        <family val="2"/>
        <scheme val="minor"/>
      </rPr>
      <t>UNIDADES DE MEDIDA CORRECTIVAS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</si>
  <si>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CORRECTIVAS:</t>
    </r>
    <r>
      <rPr>
        <sz val="11"/>
        <rFont val="Calibri"/>
        <family val="2"/>
        <scheme val="minor"/>
      </rPr>
      <t xml:space="preserve">
1- Evidencia ajuste metas Plan de acción. (año 2017)
2- Informe Seguimiento Trimestral Plan de Acción (2)
3- Informe de gestión de la vigencia 2016 y 2017 (2).
</t>
    </r>
    <r>
      <rPr>
        <b/>
        <sz val="11"/>
        <rFont val="Calibri"/>
        <family val="2"/>
        <scheme val="minor"/>
      </rPr>
      <t>UNIDADES DE MEDIDA PREVENTIVAS:</t>
    </r>
    <r>
      <rPr>
        <sz val="11"/>
        <rFont val="Calibri"/>
        <family val="2"/>
        <scheme val="minor"/>
      </rPr>
      <t xml:space="preserve">
4- Instructivo SEPG-I-006 Metodología Plan de Acción (ajustado) (1)
5- Procedimiento GCSP-P-026 Definición de Metas Anuales por Concesión (1)
6- Mesas de trabajo para la definición del plan de acción 2018 (8)
7- Acta del consejo directivo donde se aprueba el Plan de Acción  2018 (1)
8- Reporte avances indicadores líderes en Informe ANI CÓMO VAMOS (10)
</t>
    </r>
    <r>
      <rPr>
        <b/>
        <sz val="11"/>
        <rFont val="Calibri"/>
        <family val="2"/>
        <scheme val="minor"/>
      </rPr>
      <t>INFORME DE CIERRE</t>
    </r>
    <r>
      <rPr>
        <sz val="11"/>
        <rFont val="Calibri"/>
        <family val="2"/>
        <scheme val="minor"/>
      </rPr>
      <t xml:space="preserve">
9- Informe de cierre</t>
    </r>
  </si>
  <si>
    <t>Vicepresidencia de Planeación, Riesgos y Entorno - Vicepresidencia de Gestión Contractual -  Vicepresidencia Ejecutiva- Vicepresidencia de Estructuración</t>
  </si>
  <si>
    <r>
      <t xml:space="preserve">Hallazgo No. 2. Administrativo. Modificación metas - Sinergia. </t>
    </r>
    <r>
      <rPr>
        <sz val="11"/>
        <rFont val="Calibri"/>
        <family val="2"/>
        <scheme val="minor"/>
      </rPr>
      <t>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t>
    </r>
  </si>
  <si>
    <t>La CGR describe la causa así: ''Existen rezagos en el cumplimiento de las metas de algunas concesiones del sector en la vigencia de 2016, por lo cual se requería ajustar las metas del cuatrienio, así como, de las metas definidas en cada uno de los años.''</t>
  </si>
  <si>
    <t>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t>
  </si>
  <si>
    <t>Continuar el proceso de solicitud de modificación de metas  ante el DNP de acuerdo a lo establecido en ewl decreto 1085 de 2012</t>
  </si>
  <si>
    <t>Incrementar el nivel de cumplimiento de las  metas del  Plan Nacional de Desarrollo-PND.</t>
  </si>
  <si>
    <t>1. Presentar reportes al Ministerio de Transporte sobre el avance y estado de los indicadores.
2. Reportar a la alta dirección el estado y avance de los proyectos que afectan los indicadores SINERGIA.</t>
  </si>
  <si>
    <r>
      <rPr>
        <b/>
        <sz val="11"/>
        <rFont val="Calibri"/>
        <family val="2"/>
        <scheme val="minor"/>
      </rPr>
      <t>UNIDADES DE MEDIDAS CORRECTIVAS:</t>
    </r>
    <r>
      <rPr>
        <sz val="11"/>
        <rFont val="Calibri"/>
        <family val="2"/>
        <scheme val="minor"/>
      </rPr>
      <t xml:space="preserve">
1. Presentación del seguimiento del Tablero de control de reporte a presidencia al MT (10)
2. Presentación del  estado de los proyectos en excel al MT (10)
3. Informe de gestión para el ajuste de las metas.
</t>
    </r>
    <r>
      <rPr>
        <b/>
        <sz val="11"/>
        <rFont val="Calibri"/>
        <family val="2"/>
        <scheme val="minor"/>
      </rPr>
      <t>UNIDADES DE MEDIDA PREVENTIVAS:</t>
    </r>
    <r>
      <rPr>
        <sz val="11"/>
        <rFont val="Calibri"/>
        <family val="2"/>
        <scheme val="minor"/>
      </rPr>
      <t xml:space="preserve">
4.  Reporte avances indicadores líderes en Informe ANI CÓMO VAMOS (10)
</t>
    </r>
    <r>
      <rPr>
        <b/>
        <sz val="11"/>
        <rFont val="Calibri"/>
        <family val="2"/>
        <scheme val="minor"/>
      </rPr>
      <t>INFORME DE CIERRE</t>
    </r>
    <r>
      <rPr>
        <sz val="11"/>
        <rFont val="Calibri"/>
        <family val="2"/>
        <scheme val="minor"/>
      </rPr>
      <t xml:space="preserve">
5. Informe de cierre</t>
    </r>
  </si>
  <si>
    <t>Vicepresidencia de Planeación, Riesgos y Entorno - Vicepresidencia de Gestión Contractual -  Vicepresidencia Ejecutiva</t>
  </si>
  <si>
    <t>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H287-80 En visita de inspección al Corredor Férreo se evidenciaron deficiencias en el mantenimiento, en los tramos Buenaventura – Dagua y Yumbo – Palmira.
Hallazgo 1006-75.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Hallazgo 1007-76. Operación de la Red Férrea del Pacífico. (A)
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t>
  </si>
  <si>
    <t>La CGR describe la causa así: ''Poca atención del Inco e Interventoría en cuanto al cumplimiento de los compromisos contractuales del Concesionario. ''
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
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</si>
  <si>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La CGR describe el efecto así: ''Lo anterior podría generar una presunta falta disciplinaria por el incumplimiento de los deberes y derechos contemplados en la Ley 734 de 2002.''</t>
  </si>
  <si>
    <t>Ejecutar proceso sancionatorio al concesionario y fortalecer los lineamientos de monitoreo y control del proyecto
Normalizar el estado de las pólizas del proyecto, implementar un mecanismo de seguimiento a la vigencia de las pólizas y fortalecer el análisis y soporte documental de las modificaciones contractuales.
Ejecutar el mantenimiento requerido y ejecutar los procesos sancionatorios correspondientes
Finalizacion proceso para posible terminacion anticipada del contrato de concesion, por la suspensión en la operación de trenes.</t>
  </si>
  <si>
    <t>Asegurar el cumplimiento de las obligaciónes contractuales del concesionario
Asegurar que los proyectos están continuamente cubiertos por pólizas vigentes
Asegurar el cumplimiento de las obligaciónes contractuales del concesionario
Establecer si hay lugar a los incumplimientos del contrato del concesionario.</t>
  </si>
  <si>
    <r>
      <rPr>
        <b/>
        <sz val="11"/>
        <rFont val="Calibri"/>
        <family val="2"/>
        <scheme val="minor"/>
      </rPr>
      <t>UNIDADES DE MEDIDA CORRECTIVAS:</t>
    </r>
    <r>
      <rPr>
        <sz val="11"/>
        <rFont val="Calibri"/>
        <family val="2"/>
        <scheme val="minor"/>
      </rPr>
      <t xml:space="preserve">
1. Un informe integral de supervisión
2. Proceso de caducidad
3. Un informe de Defensa Judicial.
</t>
    </r>
    <r>
      <rPr>
        <b/>
        <sz val="11"/>
        <rFont val="Calibri"/>
        <family val="2"/>
        <scheme val="minor"/>
      </rPr>
      <t>UNIDADES DE MEDIDA PREVENTIVAS:</t>
    </r>
    <r>
      <rPr>
        <sz val="11"/>
        <rFont val="Calibri"/>
        <family val="2"/>
        <scheme val="minor"/>
      </rPr>
      <t xml:space="preserve">
4. Manual de Supervisión e Interventoría
5. Sistema Project Online - Reporte seguimiento a pólizas
6. Manual de contratación
7. Res. que crea y regula el comité de contratación
8. Res. 959 de 2013 - Bitácora de proyecto 
</t>
    </r>
    <r>
      <rPr>
        <b/>
        <sz val="11"/>
        <rFont val="Calibri"/>
        <family val="2"/>
        <scheme val="minor"/>
      </rPr>
      <t>INFORME DE CIERRE</t>
    </r>
    <r>
      <rPr>
        <sz val="11"/>
        <rFont val="Calibri"/>
        <family val="2"/>
        <scheme val="minor"/>
      </rPr>
      <t xml:space="preserve">
9.- Informe de Cierre
</t>
    </r>
  </si>
  <si>
    <t>Vicepresidencia de Gestión Contractual
Vicepresidencia Jurídica</t>
  </si>
  <si>
    <t xml:space="preserve">
</t>
  </si>
  <si>
    <t xml:space="preserve">
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t>
  </si>
  <si>
    <t xml:space="preserve">08/07/2016 Falta actualizar la Unidad de Medida No. 1 y gestionar la Unidad de Medida No. 4.  22/07/16 memorando 2016-300-009110-3 VGC no solicitó modificaciones del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Oficializado mediante memorando 2016-300-013748-3 del 2/11/2016.
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22/12/2016 Mediante comunicación No. 2016-307-016392-3 del 20/12/2016 solicitaron ajuste al plan de mejoramiento, incorporando UM "Plan de normalización  " y ampliación del plazo de cumplimiento del plan de mejoramiento. Situación que justificaron. Se dio respuesta a la solicitud con memorando No. 2016-102-016871-3 del 27/12/2016.
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4. Sistema Project Online - Reporte seguimiento a pólizas.
15/09/2016 Está pendiente la UM 3. Informe sobre los antecedentes y estado actual de las pólizas y la explicación de como aplican las UM preventivas a la causa del hallazgo.
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
26/09/2016 Memorando NO.2016-300-011515-3 solicitaron aplazamiento para el 30/11/2016. Se confirmaron que las UM son 7.
29/10/2016 Pendiente UM 3. Informe sobre los antecedentes y estado actual de las pólizas. 
17/11/2016 La unidad de medida No.3 la entregaran antes del 28/11/2016 y en este informe sustentarán en que ayudan las unidades de medida preventiva a que no vuelva a ocurrir este tipo de hallazgos.
20/12/2016 Mediante memorando No. 2016-307-016392-3 del 20/12/2016 nos enviaron el archivo del informe estado de pólizas del contrato No. 09-CONP-98. Se verífico en el FTP la incorporación del documento. Se dio respuesta a la solicitud con memorando No. 2016-102-016871-3 del 27/12/2016. 
23/11/2016 Solicitarán el ajuste al plan de mejoramiento e incorporarán nuevas medidas, las que están no corresponde a la actualidad del contrato, y pedirán prórroga para el cumplimiento. 
22/12/2016 Mediante comunicación No. 2016-307-016392-3 del 20/12/2016 solicitaron ajuste al plan de mejoramiento, retirando la UM No. 7 denominada "resoluciónde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t>
  </si>
  <si>
    <t xml:space="preserve">18/01/2017 Se realizó verificación física en el FTP de las unidades de medida. No hay avance. Pendiente UM5 y UM6 (JDT)
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
28/02/2017. Se realizó verificación física en el FTP de las unidades de medida. Se actualiza el avance. Pendiente UM  5 (SPC)
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
21/03/2017 mediante memorando No. 2017-307-004582-3 la dependencia solicita ampliación del plazo hasta 30 de sept de 2017.
28/03/2017 Mediante memorando No. 2017-102-005016-3 la OCI concede la prórroga hasta el 30 de sept de 2017 con base en la justificación presentada. (JDT)
28/04/2017. Se realizó verificación física en el FTP de las unidades de medida. Se actualiza el avance. Pendiente UM  5 y 6 (SPC)
08/05/2017 BLRC el equipo de supervisión y demás personas que intervienen en la gestión del plan de mejoramiento se reunirán para analizar integralmente los hallazgos relacionados con Férrea del Pacífico.
18/01/2017 Se realizó verificación física en el FTP de las unidades de medida. Se actualiza el avance. Pendiente UM 1 (SPC)
28/02/2017 Se realizó verificación física en el FTP de las unidades de medida. No hay avance. Pendiente UM1 (JDT)
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
21/03/2017 mediante memorando No. 2017-307-004582-3 la dependencia solicita ampliación del plazo hasta 30 de sept de 2017.
28/03/2017 Mediante memorando No. 2017-102-005016-3 la OCI concede la prórroga hasta el 30 de sept de 2017 con base en la justificación presentada. (JDT)
26/04/2017 justificando por el proceso de incumplimiento que se adelanta contra el concesionario gestor del proyecto.  Por lo tanto se revalúa el avance en el sentido de 3 UM pendientes la 1, 4 y 6. Avance del 50% (JDT)
08/05/2017 BLRC el equipo de supervisión y demás personas que intervienen en la gestión del plan de mejoramiento se reunirán para analizar integralmente los hallazgos relacionados con Férrea del Pacífico.
</t>
  </si>
  <si>
    <t>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
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
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
27/11/2017 Se dio respuesta a la consolidación con Memorando No. 2017-102-016339-3 del 27/11/2017. Hallazgos consolidados: 62-102, 1006-75, 1007-76 y 1132-3.</t>
  </si>
  <si>
    <t>62-102
1006-75
1007-76</t>
  </si>
  <si>
    <t>Se unifican las causas
Se unifican los efectos
Se unifican las acciones de mejormainto
Se unifican los objetivos
Se adopta el plan propuesto por la gerencia en el memorando No. 2017-307-016107-3
Se adopta la incidencia mas alta, en este caso discuiplinaria</t>
  </si>
  <si>
    <r>
      <t xml:space="preserve">Hallazgo No. 4. Administrativo. Indicadores de gestión. </t>
    </r>
    <r>
      <rPr>
        <sz val="11"/>
        <rFont val="Calibri"/>
        <family val="2"/>
        <scheme val="minor"/>
      </rPr>
      <t>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t>
    </r>
  </si>
  <si>
    <t>La CGR describe la causa así: ''Retraso en las obras de concesión; debilidades en la gestión predial; social y ambiental entre otros.''</t>
  </si>
  <si>
    <t>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
''</t>
  </si>
  <si>
    <t>Problemas gestión financiera</t>
  </si>
  <si>
    <r>
      <rPr>
        <b/>
        <sz val="11"/>
        <rFont val="Calibri"/>
        <family val="2"/>
      </rPr>
      <t>Hallazgo No. 6  Administrativo. Vigencias futuras ejecución y apropiación 2016.</t>
    </r>
    <r>
      <rPr>
        <sz val="11"/>
        <rFont val="Calibri"/>
        <family val="2"/>
        <scheme val="minor"/>
      </rPr>
      <t xml:space="preserve">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t>
    </r>
  </si>
  <si>
    <t>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t>
  </si>
  <si>
    <t>La CGR describe el efecto así: ''Afectación de la razonabilidad de los estados financieros de la entidad.''</t>
  </si>
  <si>
    <r>
      <t xml:space="preserve">Hallazgo No. 7 Administrativo. Diferencia anteproyecto y presupuesto servicio de la deuda vigencia 2016. </t>
    </r>
    <r>
      <rPr>
        <sz val="11"/>
        <rFont val="Calibri"/>
        <family val="2"/>
        <scheme val="minor"/>
      </rPr>
      <t>Se observan diferencias significativas entre el anteproyecto presentado y sustentado debidamente por la ANI y el presupuesto aprobado por el MHCP. 
Para el caso de Ruta del Sol se presenta una sobreestimación en la proyección de $59.001 millones, frente al valor inicial y de $87.725 millones frente al valor actual aprobado.</t>
    </r>
  </si>
  <si>
    <t>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t>
  </si>
  <si>
    <t>La CGR describe el efecto así: ''Incumpliendo la programación del servicio de la deuda la cual debe corresponder a los vencimientos y condiciones pactados en los contratos de crédito, incluido los aportes al fondo de contingencias de que trata la Ley 448 de 1998.''</t>
  </si>
  <si>
    <t xml:space="preserve">*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*Priorizar en la ejecución presupuestal los planes de aportes aprobados por el MHCP necesarios para contar oportunamente con recursos que permitan atender obligaciones contingentes materializadas.
</t>
  </si>
  <si>
    <t>Cumplimiento de los planes de aportes al fondo de contingencias aprobados  por el MHCP.</t>
  </si>
  <si>
    <r>
      <rPr>
        <b/>
        <sz val="11"/>
        <rFont val="Calibri"/>
        <family val="2"/>
        <scheme val="minor"/>
      </rPr>
      <t>UNIDADES DE MEDIDA CORRECTIVAS</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3,Realizar los giros de los planes, de acuerdo a los montos y fechas determinados en los planes de aportes que son aprobados por el MHCP para los primeros 5 meses de 2018.</t>
    </r>
  </si>
  <si>
    <r>
      <rPr>
        <b/>
        <sz val="11"/>
        <rFont val="Calibri"/>
        <family val="2"/>
        <scheme val="minor"/>
      </rPr>
      <t>UNIDADES DE MEDIDA CORRECTIVAS</t>
    </r>
    <r>
      <rPr>
        <sz val="11"/>
        <rFont val="Calibri"/>
        <family val="2"/>
        <scheme val="minor"/>
      </rPr>
      <t xml:space="preserve">
1,Documento de anteproyecto, sección Gastos de Servicio de la Deuda Pública Interna.
2, Actas de la mesas de trabajo.
3,Consolidado de soportes del sistema SIIF, con los giros realizados al FCC.
</t>
    </r>
    <r>
      <rPr>
        <b/>
        <sz val="11"/>
        <rFont val="Calibri"/>
        <family val="2"/>
        <scheme val="minor"/>
      </rPr>
      <t>INFORME DE CIERRE</t>
    </r>
    <r>
      <rPr>
        <sz val="11"/>
        <rFont val="Calibri"/>
        <family val="2"/>
        <scheme val="minor"/>
      </rPr>
      <t xml:space="preserve">
4, Informe de cierre
</t>
    </r>
  </si>
  <si>
    <t>Vicepresidencia de Planeación, Riesgos y Entorno - Vicepresidencia Ejecutiva - Vicepresidencia Administrativa y Financiera</t>
  </si>
  <si>
    <r>
      <rPr>
        <b/>
        <sz val="11"/>
        <rFont val="Calibri"/>
        <family val="2"/>
      </rPr>
      <t>Hallazgo No. 8 Administrativo con presunta incidencia Disciplinaria y Fiscal. Saldo a favor de la ANI recursos vigencias futuras "Concesión Ruta del Sol Sector 2".</t>
    </r>
    <r>
      <rPr>
        <sz val="11"/>
        <rFont val="Calibri"/>
        <family val="2"/>
        <scheme val="minor"/>
      </rPr>
      <t xml:space="preserve">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t>
    </r>
  </si>
  <si>
    <t>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t>
  </si>
  <si>
    <t>La CGR describe el efecto así: ''Se puede presentar una presunta falta disciplinaria por el incumplimiento  del artículo 8 de la Ley 42 de 1993, así como los artículos 3 y 6 de la Ley 610 de 2000, y en su defecto de la Ley 734 de 2002.''</t>
  </si>
  <si>
    <t xml:space="preserve">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t>
  </si>
  <si>
    <t xml:space="preserve">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</si>
  <si>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</si>
  <si>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rPr>
        <b/>
        <sz val="11"/>
        <rFont val="Calibri"/>
        <family val="2"/>
        <scheme val="minor"/>
      </rPr>
      <t>UNIDADES DE MEDIDA CORRECTIVAS</t>
    </r>
    <r>
      <rPr>
        <sz val="11"/>
        <rFont val="Calibri"/>
        <family val="2"/>
        <scheme val="minor"/>
      </rPr>
      <t xml:space="preserve">
1. Oficio dirigido a la Fiduciaria ordenando el traslado.
2. Evidencia de traslado al Tesoro Nacional 
</t>
    </r>
    <r>
      <rPr>
        <b/>
        <sz val="11"/>
        <rFont val="Calibri"/>
        <family val="2"/>
        <scheme val="minor"/>
      </rPr>
      <t>INFORME DE CIERRE</t>
    </r>
    <r>
      <rPr>
        <sz val="11"/>
        <rFont val="Calibri"/>
        <family val="2"/>
        <scheme val="minor"/>
      </rPr>
      <t xml:space="preserve">
3. Informe de Cierre.</t>
    </r>
  </si>
  <si>
    <t>Fondeo vigencias futuras</t>
  </si>
  <si>
    <r>
      <rPr>
        <b/>
        <sz val="11"/>
        <rFont val="Calibri"/>
        <family val="2"/>
        <scheme val="minor"/>
      </rPr>
      <t>Hallazgo No. 9. Administrativo con presunta incidencia Disciplinaria y Penal. Requisitos legales en la suscripción del otrosí No. 6 del contrato 001 de 2010 Ruta del Sol II.</t>
    </r>
    <r>
      <rPr>
        <sz val="11"/>
        <rFont val="Calibri"/>
        <family val="2"/>
        <scheme val="minor"/>
      </rPr>
      <t xml:space="preserve">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t>
    </r>
  </si>
  <si>
    <t>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t>
  </si>
  <si>
    <t>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t>
  </si>
  <si>
    <t xml:space="preserve">Establecer la viabilidad de incluir condiciones dentro de los documentos contractuales de la ANI. 
</t>
  </si>
  <si>
    <t xml:space="preserve">1. Mediante concepto de abogado externo fijar la posicion de la entidad respecto a la viabilidad de incluir condiciones dentro de los documentos contractuales.
</t>
  </si>
  <si>
    <r>
      <rPr>
        <b/>
        <sz val="11"/>
        <rFont val="Calibri"/>
        <family val="2"/>
        <scheme val="minor"/>
      </rPr>
      <t>UNIDADES DE MEDIDA CORRECTIVAS:</t>
    </r>
    <r>
      <rPr>
        <sz val="11"/>
        <rFont val="Calibri"/>
        <family val="2"/>
        <scheme val="minor"/>
      </rPr>
      <t xml:space="preserve">
1. Concepto Jurídico de Asesor Externo que aborde la viabilidad de incluir condiciones dentro de los documentos contractuales de la ANI.
</t>
    </r>
    <r>
      <rPr>
        <b/>
        <sz val="11"/>
        <rFont val="Calibri"/>
        <family val="2"/>
        <scheme val="minor"/>
      </rPr>
      <t>UNIDADES DE MEDIDA PREVENTIVA</t>
    </r>
    <r>
      <rPr>
        <sz val="11"/>
        <rFont val="Calibri"/>
        <family val="2"/>
        <scheme val="minor"/>
      </rPr>
      <t xml:space="preserve">
2. Propuesta normativa que regule los eventuales vacios existentes en materia de APP`s los cuales podrìan incluir aspectos tales como los relacionados en este hallazgo.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</si>
  <si>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</si>
  <si>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10. Administrativo con presunta incidencia Disciplinaria y Penal. Trámite en la suscripción de los otrosíes Nos. 3 y 6 del contrato 001 de 2010. Ruta del Sol II.</t>
    </r>
    <r>
      <rPr>
        <sz val="11"/>
        <rFont val="Calibri"/>
        <family val="2"/>
        <scheme val="minor"/>
      </rPr>
      <t xml:space="preserve">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t>
    </r>
  </si>
  <si>
    <t>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t>
  </si>
  <si>
    <t>La CGR describe el efecto así: ''Vulnerando presuntamente los principios de igualdad, imparcialidad, eficacia, libre competencia y transparencia, así como lo preceptuado en los artículos 24, 25, 26, 28, 30 y 40 de la Ley 80 de 1993 y otras normas relacionadas.''</t>
  </si>
  <si>
    <t>Mediante concepto de abogado externo fijar la posicion de la entidad respecto al concepto de corredor vial y sus efectos en las modificaciones contractuales.</t>
  </si>
  <si>
    <r>
      <t xml:space="preserve">UNIDADES DE MEDIDA CORRECTIVAS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</si>
  <si>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11. Administrativo con presunta incidencia Disciplinaria. Distribución del ingreso que supere el valor presente de los ingresos totales - VPIT del adicional.</t>
    </r>
    <r>
      <rPr>
        <sz val="11"/>
        <rFont val="Calibri"/>
        <family val="2"/>
        <scheme val="minor"/>
      </rPr>
      <t xml:space="preserve"> De acuerdo con el parágrafo primero de la cláusula novena del otrosí No.6 de 2014, correspondiente al cálculo del VPIT adicional, se establece que "en caso de obtener el VPIT adicional en una fecha previa a diciembre de 2035, el concesionario tendrá derecho al 50% de los ingresos de recaudo del modelo financiero marginal a partir de esa fecha hasta el cumplimiento del plazo total fijo del contrato".</t>
    </r>
  </si>
  <si>
    <t>La CGR describe la causa así: ''Desconocimiento de los estipulado en el artículo 33 de la Ley 105 de 1993 sobre garantías de ingreso: 
"(…)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t>
  </si>
  <si>
    <t>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t>
  </si>
  <si>
    <t xml:space="preserve">Elaborar un análisis técnico-financiero sobre ingresos adicionales despues de la obtención del ingreso mínimo garantizado, ingreso esperado, VPIT o VPIP (según el caso), de las concesiones modo carretero.
</t>
  </si>
  <si>
    <t>Fortalecer técnica y financieramente la determinación de los porcentajes de remuneración al concesionario de las actividades de operación y mantenimiento después de la obtención  del ingreso mínimo garantizado, ingreso esperado, VPIT o VPIP (según el caso)</t>
  </si>
  <si>
    <r>
      <t xml:space="preserve">Hallazgo No. 12. Administrativo con presunta incidencia Disciplinaria y Fiscal. Costos de operación peaje Gamarra. Proyecto Concesión Ruta del Sol, Sector 2.  </t>
    </r>
    <r>
      <rPr>
        <sz val="11"/>
        <rFont val="Calibri"/>
        <family val="2"/>
        <scheme val="minor"/>
      </rPr>
      <t>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t>
    </r>
  </si>
  <si>
    <t>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t>
  </si>
  <si>
    <t>La CGR describe el efecto así: ''
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t>
  </si>
  <si>
    <t>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2. Pretencion incluida en la Reforma de la demanda de reconvencion 
3. Liquidación del contrato de concesión en la que se evidencie el reconocimiento efectivo y real del opex única y exclisivamente por las inversiones realizadas.</t>
  </si>
  <si>
    <t>1. Elaborar un documento de trazabilidad y antecedentes, en el que además se establezca la justificación de la forma en la que se reconocerá en la liquidación la inversión real realizada por el concesionario en la instalación del peaje Gamarra. 
2. Este ahorro fue incluido en la reforma de la demanda de reconvencion.
3. Que la liquidación contemple el reconocimiento efectivo y real del opex única y exclisivamente por las inversiones realizadas.</t>
  </si>
  <si>
    <r>
      <t xml:space="preserve">Hallazgo No. 13. Administrativo con presunta incidencia Disciplinaria y Fiscal. Aportes ANI vigencia 2011. </t>
    </r>
    <r>
      <rPr>
        <sz val="11"/>
        <rFont val="Calibri"/>
        <family val="2"/>
        <scheme val="minor"/>
      </rPr>
      <t>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
No se observó gestión por parte de la ANI para recuperar los dineros pagados de más al concesionario, que se presentó en el año 2011.</t>
    </r>
  </si>
  <si>
    <t>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t>
  </si>
  <si>
    <t>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</si>
  <si>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</si>
  <si>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t xml:space="preserve">Hallazgo No. 14. Administrativo. Plazo total estimado del contrato de concesión Ruta del Sol 2. </t>
    </r>
    <r>
      <rPr>
        <sz val="11"/>
        <rFont val="Calibri"/>
        <family val="2"/>
        <scheme val="minor"/>
      </rPr>
      <t>De acuerdo al literal (c)  del contrato principal, el "plazo máximo del contrato" (es el mismo "plazo total estimado" - según el literal (a)), era de 20 años, es decir hasta 2030, de acuerdo al acta de inicio de 31/03/2010. No obstante, con el otrosí No. 6 de 2014 se modificó el plazo del contrato de concesión ampliándose hasta el año 2035, es decir 5 años más que el plazo máximo estimado.
Esta ampliación se podía realizar únicamente si cumplido el plazo máximo estimado (20 años) el concesionario no alcanzaba a obtener el VPIT, situación que a la firma del otrosí No. 6 no se presentaba, ni era probable su ocurrencia.</t>
    </r>
  </si>
  <si>
    <t>La CGR describe la causa así: ''La entidad con la firma del otrosí No. 6 cambió los términos y condiciones iniciales del contrato, realizó una modificación del plazo sin que se cumplieran los requisitos establecidos contractualmente para ello.''</t>
  </si>
  <si>
    <t>La CGR describe el efecto así: ''Presunta transgresión del principio de responsabilidad artículo 26 numeral 1 de la Ley 80 de 1993.''</t>
  </si>
  <si>
    <t>1. Analizar el hallazgo desde el punto de vista jurídico, frente a las normas y leyes aplicables, asi como generar recomendaciones pertinentes al respecto. 
2. Con la terminacion y liquidacion del Contrato de Concesión, no se materializa la causa ni el efecto del hallazgo.</t>
  </si>
  <si>
    <t>1. Fortalecer la posicion de la entidad mediante concepto juridico de la ANI, que analice y justifique lo acordado mediante Otrosi No. 6 frente al plazo.
2. La terminacion anticipada elimina la causa y efecto del hallazgo.</t>
  </si>
  <si>
    <r>
      <t xml:space="preserve">Hallazgo No. 15. Administrativo. Tasa de costo de capital en la estructuración del proyecto Ruta del Sol 2. </t>
    </r>
    <r>
      <rPr>
        <sz val="11"/>
        <rFont val="Calibri"/>
        <family val="2"/>
        <scheme val="minor"/>
      </rPr>
      <t>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t>
    </r>
  </si>
  <si>
    <t>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t>
  </si>
  <si>
    <t>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t>
  </si>
  <si>
    <t>1. Calculo del WACC para proyectos nuevos,  adiciones o modificaciónes a los  contratos existentes, con los parámetros actuales de mercado.</t>
  </si>
  <si>
    <t>Calcular una tasa WACC actualizada con los parámetros de mercado vigentes</t>
  </si>
  <si>
    <t>Vicepresidencia Ejecutiva - Vicepresidencia de Estructuración</t>
  </si>
  <si>
    <t>Deficiencias estructuración del proyecto</t>
  </si>
  <si>
    <r>
      <t xml:space="preserve">Hallazgo No. 16. Administrativo con presunta incidencia Disciplinaria. Estado del proyecto concesión Ruta del Sol, Sector 2. Contrato No. 001 de 2010. </t>
    </r>
    <r>
      <rPr>
        <sz val="11"/>
        <rFont val="Calibri"/>
        <family val="2"/>
        <scheme val="minor"/>
      </rPr>
      <t>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t>
    </r>
  </si>
  <si>
    <t>La CGR describe la causa así: ''Las obras no se efectuaron dentro de los tiempos establecidos en el plan de obras contractual, incumpliendo las obligaciones pactadas en el contrato en la sección 2.05, literal (e ) y complementarios.''</t>
  </si>
  <si>
    <t>La CGR describe el efecto así: ''Incumplimiento de las obligaciones pactadas en el contrato en la sección 2.05, literal e y complementarios. Con lo cual se está generando incumplimiento de los artículos 3, 4, 5, 25 y 26 de la Ley 80 de 1993.''</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</si>
  <si>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Evidenciar ante el Ente de control, la gestion adelantada por la entidad para garantizar el cumplimiento de las obligaciones contractuales del Concesionario, que dieron origen a los procesos sancionatorios.</t>
  </si>
  <si>
    <t>Garantizar la continuacion de las obras que hacen parte del alcance del proyecto Ruta del Sol Sector 2, a traves de el INVIAS y con la contratacion de un nuevo proyecto de Concesion.
Demostrar al Ente de Control las gestiones adelantadas por la entidad para garantizar el cumplimiento de las obligaciones del Concesionario.</t>
  </si>
  <si>
    <r>
      <t xml:space="preserve">Hallazgo No. 17. Administrativo con presunta incidencia Disciplinaria. Gestión predial proyecto concesión Ruta del Sol, Sector 2. Contrato No. 001 de 2010. </t>
    </r>
    <r>
      <rPr>
        <sz val="11"/>
        <rFont val="Calibri"/>
        <family val="2"/>
        <scheme val="minor"/>
      </rPr>
      <t>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t>
    </r>
  </si>
  <si>
    <t>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t>
  </si>
  <si>
    <t>La CGR describe el efecto así: ''Incumplimiento de las obligaciones pactadas en el contrato en la sección 2.05, literal (r) y complementarios. Con lo cual se está generando incumplimiento de los artículos 3, 4, 5, 25 y 26 de la Ley 80 de 1993.''</t>
  </si>
  <si>
    <t xml:space="preserve">
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
</t>
  </si>
  <si>
    <t xml:space="preserve">Lograr que el concesionario adquiera debida y oportunamente los predios requeridos para el proyecto, con el debido control y seguimiento de la interventoría y la ANI
</t>
  </si>
  <si>
    <r>
      <rPr>
        <b/>
        <sz val="11"/>
        <rFont val="Calibri"/>
        <family val="2"/>
        <scheme val="minor"/>
      </rPr>
      <t>UNIDADES DE MEDIDA PREVENTIVAS:</t>
    </r>
    <r>
      <rPr>
        <sz val="11"/>
        <rFont val="Calibri"/>
        <family val="2"/>
        <scheme val="minor"/>
      </rPr>
      <t xml:space="preserve">
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
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
</t>
    </r>
    <r>
      <rPr>
        <b/>
        <sz val="11"/>
        <rFont val="Calibri"/>
        <family val="2"/>
        <scheme val="minor"/>
      </rPr>
      <t>INFORME DE CIERRE</t>
    </r>
    <r>
      <rPr>
        <sz val="11"/>
        <rFont val="Calibri"/>
        <family val="2"/>
        <scheme val="minor"/>
      </rPr>
      <t xml:space="preserve">
3. Un informe de cierre</t>
    </r>
  </si>
  <si>
    <r>
      <t xml:space="preserve">Hallazgo No. 18. Administrativo. Montos estimados para predios. </t>
    </r>
    <r>
      <rPr>
        <sz val="11"/>
        <rFont val="Calibri"/>
        <family val="2"/>
        <scheme val="minor"/>
      </rPr>
      <t>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t>
    </r>
  </si>
  <si>
    <t>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t>
  </si>
  <si>
    <t>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t>
  </si>
  <si>
    <t>Estudio para definir lineamientos que deben seguir los estructuradores para estimar el valor de los predios de cada proyecto.</t>
  </si>
  <si>
    <t>Minimizar el riesgo de sobrecosto relacionado con la adquisición de predios con respecto al valor estimado durante la estructuración</t>
  </si>
  <si>
    <r>
      <t xml:space="preserve">Hallazgo No. 19. Administrativo. Elementos constructivos, obras pendientes, defensas metálicas proyecto concesión Ruta del Sol, Sector 2. Contrato No. 001 de 2010. </t>
    </r>
    <r>
      <rPr>
        <sz val="11"/>
        <rFont val="Calibri"/>
        <family val="2"/>
        <scheme val="minor"/>
      </rPr>
      <t>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
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t>
    </r>
  </si>
  <si>
    <t>La CGR describe la causa así: ''Deficiencias en el cumplimiento de las normas de construcción por parte del concesionario. ''</t>
  </si>
  <si>
    <t>La CGR describe el efecto así: ''Generación de un alto riesgo de deterioro, que puede causar desgastes y mayores reprocesos para garantizar su vida útil. ''</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</si>
  <si>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La interventoria del proyecto emitira informe de las obras que seran objeto de reconocimiento en la liquidacion del contrato, siempre y cuando cumplan con la condicion de ser beneficiosas para el estado.
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t>
  </si>
  <si>
    <t xml:space="preserve">Garantizar la continuacion de las obras que hacen parte del alcance del proyecto Ruta del Sol Sector 2, a traves del INVIAS y con la contratacion de un nuevo proyecto de Concesion.
Recomendar para la nueva estructuracion del proyecto, la definicion del tema de defensas metalicas
</t>
  </si>
  <si>
    <r>
      <t xml:space="preserve">Hallazgo No. 20. Administrativo con presunta incidencia Disciplinaria. Gestión predial Otrosí 6 Transversal Rio de Oro - Aguaclara - Gamarra. Proyecto Concesión Ruta del Sol, Sector 2. Contrato No. 001 de 2010. </t>
    </r>
    <r>
      <rPr>
        <sz val="11"/>
        <rFont val="Calibri"/>
        <family val="2"/>
        <scheme val="minor"/>
      </rPr>
      <t>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t>
    </r>
  </si>
  <si>
    <t>La CGR describe la causa así: ''Deficiencias e inoportunidad en la gestión predial del concesionario y fallas en la efectividad del control y seguimiento a la ejecución y al cumplimiento contractual ejercido tanto por la ANI como por la interventoría.''</t>
  </si>
  <si>
    <t>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t>
  </si>
  <si>
    <r>
      <t xml:space="preserve">Hallazgo No. 21. Administrativo con presunta incidencia Disciplinaria. Plan de obras - Entrega de peajes y pesaje correspondientes al otrosí 06 del contrato de concesión No. 001 de 2010. Proyecto Concesión Ruta del Sol, Sector 2. </t>
    </r>
    <r>
      <rPr>
        <sz val="11"/>
        <rFont val="Calibri"/>
        <family val="2"/>
        <scheme val="minor"/>
      </rPr>
      <t>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t>
    </r>
  </si>
  <si>
    <t>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t>
  </si>
  <si>
    <t>La CGR describe el efecto así: ''La anterior situación pudo ocasionar un posible desequilibrio contractual a favor del contratista por no realizar las inversiones, de acuerdo con la modelación financiera y el cronograma contractual establecido.
Asimismo, Incumplimiento de las obligaciones pactadas en la cláusula tercera literal (e) del acta complementaria del otrosí 6, así como de los artículos 3, 4, 5, 25 y 26 de la Ley 80 de 1993. ''</t>
  </si>
  <si>
    <t>La entidad mediante Reforma a la demanda de reconvencion presentada ante Tribunal de Arbitramento incluyo como pretencion el reconocimiento de los ahorros del concesionario por la no operación del peaje Gamarra en el plazo previsto contractualmente.
Con la liquidacion del contrato de concesion solamente se hara reconocimeinto de las obras que efectivamente sean un beneficio para el estado.</t>
  </si>
  <si>
    <t>Demostrar al Ente de control que la entidad tuvo en cuenta los ahorros en la operacion del peaje Gamarra y lo presentó como pretencion ante Tribunal de Arbitramento.
La liquidacion del contrato garantizará que se pagará unicamente las obras que son beneficio para el estado.</t>
  </si>
  <si>
    <r>
      <t xml:space="preserve">Hallazgo No. 22. Administrativo. Eximentes de responsabilidad. </t>
    </r>
    <r>
      <rPr>
        <sz val="11"/>
        <rFont val="Calibri"/>
        <family val="2"/>
        <scheme val="minor"/>
      </rPr>
      <t>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t>
    </r>
  </si>
  <si>
    <t>La CGR describe la causa así: ''Se observa que no se definió oportunamente la aceptación o no de los eximentes de responsabilidad. 
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t>
  </si>
  <si>
    <t>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t>
  </si>
  <si>
    <t xml:space="preserve">Llevar a cabo la revision de aquellos supuestos EER para posterior pronunciamiento de la Entidad en el marco del acuerdo de terminacion y liquidacion del contrato de concesion y la ampliacion de las medidas cautelares decretadas por el Tribunal Administrativo de Cundinamarca.
Elaborar una directriz que permita implementar un procedimiento para el analisis de los EER que se presentan en el desarrollo de un contrato de concesion </t>
  </si>
  <si>
    <t xml:space="preserve">1. Emitir una circular para fortalecer la revision de los EER destinada a Funcionarios y Contratistas de las areas misionales de la entidad encargados de la supervision de los proyectos de Concesion.                                                                   2. Informe de cierre.                                            </t>
  </si>
  <si>
    <t>Eximentes de responsabilidad</t>
  </si>
  <si>
    <r>
      <t xml:space="preserve">Hallazgo No. 23. Administrativo. Comités fiduciarios. </t>
    </r>
    <r>
      <rPr>
        <sz val="11"/>
        <rFont val="Calibri"/>
        <family val="2"/>
        <scheme val="minor"/>
      </rPr>
      <t>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t>
    </r>
  </si>
  <si>
    <t>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t>
  </si>
  <si>
    <t>La CGR describe el efecto así: ''No se realizó seguimiento y control a la gestión fiduciaria y a los riesgos inherentes que puedan presentarse en la ejecución de dicho contrato.''</t>
  </si>
  <si>
    <t>Fortalecer el seguimiento y control por parte de la entidad y de la interventoría sobre la gestión fiduciaria a través de la realización de los comités.</t>
  </si>
  <si>
    <t>Asegurar un seguimiento y control oportuno por parte de la entidad y de la interventoría al ente fiduciario.</t>
  </si>
  <si>
    <r>
      <t xml:space="preserve">Hallazgo No. 24. Administrativo con presunta incidencia Disciplinaria. Interventoría contrato de concesión 01 de 2010 -Ruta del Sol II. </t>
    </r>
    <r>
      <rPr>
        <sz val="11"/>
        <rFont val="Calibri"/>
        <family val="2"/>
        <scheme val="minor"/>
      </rPr>
      <t>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t>
    </r>
  </si>
  <si>
    <t>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t>
  </si>
  <si>
    <t>La CGR describe el efecto así: ''
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t>
  </si>
  <si>
    <t>Robustecer los mecanismos implementados actualmente para el control de los tiempos de finalización de los contrato de interventoría, para que estén sujetos a los cambios que puedan realizarse al Contrato de Concesión.</t>
  </si>
  <si>
    <t>Asegurar la vigilancia del Contrato de Concesión, a través de la contratación de una Interventoría al mismo hasta la terminacion y liquidacion del contrato de concesion.</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</si>
  <si>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hasta la terminacion y liquidacion del Contrato de Concesion.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</si>
  <si>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N°016 de 2012
2. Otrosí N°4 - Rebalance para atender las actividades propias de la terminacion y liquidacion del Contrato de Concesion.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</si>
  <si>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25. Administrativo con presunta incidencia Disciplinaria. Interventoría en el contrato de concesión 08 de 2010 - Transversal de las Américas. </t>
    </r>
    <r>
      <rPr>
        <sz val="11"/>
        <rFont val="Calibri"/>
        <family val="2"/>
        <scheme val="minor"/>
      </rPr>
      <t>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t>
    </r>
  </si>
  <si>
    <t>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t>
  </si>
  <si>
    <t>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t>
  </si>
  <si>
    <t>Asegurar la vigilancia del Contrato de Concesión, a través de la contratación de una Interventoría al mismo</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</si>
  <si>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</si>
  <si>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N°020 de 2012
2. Otrosí N°3 - Prórroga del Contrato de Interventoría hasta la finalización del Contrato de Concesión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</si>
  <si>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26. Administrativo. Liquidaciones contractuales. </t>
    </r>
    <r>
      <rPr>
        <sz val="11"/>
        <rFont val="Calibri"/>
        <family val="2"/>
        <scheme val="minor"/>
      </rPr>
      <t>Se evidencian cuatro (4) contratos suscritos por la ANI que terminaron su ejecución dentro del primer semestre del 2016 o antes y que se encuentran terminados, pero sin liquidar.</t>
    </r>
  </si>
  <si>
    <t>La CGR describe la causa así: ''Deficiencias en la gestión de control y seguimiento de esta contratación.''</t>
  </si>
  <si>
    <t>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t>
  </si>
  <si>
    <t xml:space="preserve">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t>
  </si>
  <si>
    <t>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t>
  </si>
  <si>
    <r>
      <t xml:space="preserve">UNIDADES DE MEDIDA CORRECTIVAS
</t>
    </r>
    <r>
      <rPr>
        <sz val="11"/>
        <rFont val="Calibri"/>
        <family val="2"/>
        <scheme val="minor"/>
      </rPr>
      <t xml:space="preserve">1. Liquidar los contratos señalados en el hallazgos oportunamente
</t>
    </r>
    <r>
      <rPr>
        <b/>
        <sz val="11"/>
        <rFont val="Calibri"/>
        <family val="2"/>
        <scheme val="minor"/>
      </rPr>
      <t xml:space="preserve">UNIDADES DE MEDIDA PREVENTIVAS
</t>
    </r>
    <r>
      <rPr>
        <sz val="11"/>
        <rFont val="Calibri"/>
        <family val="2"/>
        <scheme val="minor"/>
      </rPr>
      <t xml:space="preserve">2. Manual de Contratación que incluya la liquidación contractual en el Manual de Contratación de la ANI.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</si>
  <si>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
UNIDADES DE MEDIDA CORRECTIVAS 
</t>
    </r>
    <r>
      <rPr>
        <sz val="11"/>
        <rFont val="Calibri"/>
        <family val="2"/>
        <scheme val="minor"/>
      </rPr>
      <t xml:space="preserve">1. Liquidación de contratos
</t>
    </r>
    <r>
      <rPr>
        <b/>
        <sz val="11"/>
        <rFont val="Calibri"/>
        <family val="2"/>
        <scheme val="minor"/>
      </rPr>
      <t xml:space="preserve">UNIDADES DE MEDIDA PREVENTIVAS
</t>
    </r>
    <r>
      <rPr>
        <sz val="11"/>
        <rFont val="Calibri"/>
        <family val="2"/>
        <scheme val="minor"/>
      </rPr>
      <t xml:space="preserve">2. Manual de Contratación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</si>
  <si>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Hallazgo No. 27. Administrativo. Control Procesal. </t>
    </r>
    <r>
      <rPr>
        <sz val="11"/>
        <rFont val="Calibri"/>
        <family val="2"/>
        <scheme val="minor"/>
      </rPr>
      <t>Como resultado de la prueba de recorrido realizada, de la información reportada y de la auditoría efectuada por la OCI, se evidencia la existencia de hechos que constituyen debilidades de control en su gestión procesal, lo anterior por las siguientes razones
A) Alimentación del sistema EKOGUI:
1. Desactualización en la debida alimentación del sistema, toda vez que de los 718 procesos sin asignar apoderados durante el 2015, quedan a la fecha pendientes de actualizar un aproximado de 200 procesos.
2. Los procesos terminados y las conciliaciones extrajudiciales realizadas durante el II sem 2016 evidencian retrasos.
3. La entidad tiene desactualizado en el sistema su provisión contable y calificación del riesgo de procesos.
B) Proceso y procedimiento de conciliación:
1. El proceso de conciliación no cuenta con indicadores de gestión para verificar la efectividad y ahorro patrimonial de las conciliaciones aprobadas.
2. Durante la vigencia 2016, el procedimiento de conciliaciones prejudiciales no se encontraba subido en la plataforma de la entidad, en cumplimiento del Decreto 1069 de 2015.
C) Mapa de riesgos:
Se evidenció que 5 de los 8 riesgos del proceso de gestión jurídica, no reportan acciones requeridas para su mitigación, responsables de la acción ni indicadores.</t>
    </r>
  </si>
  <si>
    <t>La CGR describe la causa así: ''Debilidades  de control en la gestión procesal, que no permiten el efectivo control y seguimiento de las actuaciones de defensa judicial y afectan la efectiva toma de decisiones en la entidad.''</t>
  </si>
  <si>
    <t>La CGR describe el efecto así: ''Estos hechos no permiten el efectivo control y seguimiento de las actuaciones de defensa judicial y afectan la efectiva toma de decisiones en la entidad.''</t>
  </si>
  <si>
    <r>
      <rPr>
        <b/>
        <sz val="11"/>
        <rFont val="Calibri"/>
        <family val="2"/>
        <scheme val="minor"/>
      </rPr>
      <t>Parte A.</t>
    </r>
    <r>
      <rPr>
        <sz val="11"/>
        <rFont val="Calibri"/>
        <family val="2"/>
        <scheme val="minor"/>
      </rPr>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r>
    <r>
      <rPr>
        <b/>
        <sz val="11"/>
        <rFont val="Calibri"/>
        <family val="2"/>
        <scheme val="minor"/>
      </rPr>
      <t xml:space="preserve">Parte B. </t>
    </r>
    <r>
      <rPr>
        <sz val="11"/>
        <rFont val="Calibri"/>
        <family val="2"/>
        <scheme val="minor"/>
      </rPr>
      <t xml:space="preserve">Plantear los indicadores y procedimineto de conciliación conforme a lo establecido en el MOG de la ANDJE
</t>
    </r>
    <r>
      <rPr>
        <b/>
        <sz val="11"/>
        <rFont val="Calibri"/>
        <family val="2"/>
        <scheme val="minor"/>
      </rPr>
      <t xml:space="preserve">Parte C. </t>
    </r>
    <r>
      <rPr>
        <sz val="11"/>
        <rFont val="Calibri"/>
        <family val="2"/>
        <scheme val="minor"/>
      </rPr>
      <t>Verificar el mapa de riesgos del proceso en lo que se refiere a la Defensa Judicial</t>
    </r>
  </si>
  <si>
    <t>Realizar un adecuado control de la gestion procesal, que permita un  seguimiento efectivo de las actuaciones de defensa judicial, y que  soporte la toma de decisiones en la  entidad, relacionadas con  el control de la Gestión Procesal</t>
  </si>
  <si>
    <r>
      <t xml:space="preserve">Hallazgo No. 28. Administrativo con presunta incidencia Disciplinaria y Fiscal. Inversiones realizadas e ingresos esperados en los peajes de Cirilo y Rio Grande dentro de la concesión Vías de las Américas sector 1 - Contrato 08 de 2010. </t>
    </r>
    <r>
      <rPr>
        <sz val="11"/>
        <rFont val="Calibri"/>
        <family val="2"/>
        <scheme val="minor"/>
      </rPr>
      <t>Se pudo establecer que las obras correspondientes a las áreas administrativas y/o de servicio de los peajes denominados Cirilo y Rio Grande, se encuentran suspendidas desde el 2 jun 2016 el primero y desde el 29 de sep 2016 el segundo.</t>
    </r>
  </si>
  <si>
    <t>La CGR describe la causa así: ''Por imposición de sellamiento mediante medidas policivas por parte de la Alcaldía de Turbo, por no contar con la licencia de construcción. Lo que indica que estos peajes no se encuentran operando ni captando ingresos por recaudo.''</t>
  </si>
  <si>
    <t>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t>
  </si>
  <si>
    <t>Realizar las acciones correspondientes con la Alcaldía de Turbo con el fin de que se permita el cumplimiento del Contrato de Concesión</t>
  </si>
  <si>
    <t xml:space="preserve">Gestionar ante la Alcaldía de Turbo el levantamiento de la medida restrictiva; de igual forma, solicitar al ente de control el traslado del presente Hallazgo por competencia a la Alcaldía de Turbo. </t>
  </si>
  <si>
    <r>
      <rPr>
        <b/>
        <sz val="11"/>
        <rFont val="Calibri"/>
        <family val="2"/>
        <scheme val="minor"/>
      </rPr>
      <t>ACCIONES CORRECTIVAS</t>
    </r>
    <r>
      <rPr>
        <sz val="11"/>
        <rFont val="Calibri"/>
        <family val="2"/>
        <scheme val="minor"/>
      </rPr>
      <t xml:space="preserve">
1. Realizar las acciones correspondientes con la Alcaldía de Turbo con el fin de que se permita el cumplimiento del Contrato de Concesión 
</t>
    </r>
    <r>
      <rPr>
        <b/>
        <sz val="11"/>
        <rFont val="Calibri"/>
        <family val="2"/>
        <scheme val="minor"/>
      </rPr>
      <t>ACCIONES PREVENTIVAS</t>
    </r>
    <r>
      <rPr>
        <sz val="11"/>
        <rFont val="Calibri"/>
        <family val="2"/>
        <scheme val="minor"/>
      </rPr>
      <t xml:space="preserve">
2. Trasladar el hallazgo a la Alcaldía de Turbo. 
3.- INFORME DE CIERRE</t>
    </r>
  </si>
  <si>
    <r>
      <rPr>
        <b/>
        <sz val="11"/>
        <rFont val="Calibri"/>
        <family val="2"/>
        <scheme val="minor"/>
      </rPr>
      <t>UNIDADES DE MEDIDA CORRRECTIVAS:</t>
    </r>
    <r>
      <rPr>
        <sz val="11"/>
        <rFont val="Calibri"/>
        <family val="2"/>
        <scheme val="minor"/>
      </rPr>
      <t xml:space="preserve">
1. Socializaciones anteriores a la construcción del peaje
2. Denuncia penal en contra de la Alcaldía de Turbo
3. Denuncia fiscal en contra de la Alcaldía de Turbo
4. Denuncia disciplinaria en contra del Alcalde y el Secretario de Planeación de la Alcaldía de Turbo
5. Acción judicial que conociere el Tribunal Administrativo de Antioquia
6. Pronunciamiento del Tribunal Administrativo de Antioquia
</t>
    </r>
    <r>
      <rPr>
        <b/>
        <sz val="11"/>
        <rFont val="Calibri"/>
        <family val="2"/>
        <scheme val="minor"/>
      </rPr>
      <t>UNIDADES DE MEDIDA PREVENTIVAS</t>
    </r>
    <r>
      <rPr>
        <sz val="11"/>
        <rFont val="Calibri"/>
        <family val="2"/>
        <scheme val="minor"/>
      </rPr>
      <t xml:space="preserve">
7. Solicitar a Contraloría el traslado del presente Hallazgo a la Alcaldía de Turbo
</t>
    </r>
    <r>
      <rPr>
        <b/>
        <sz val="11"/>
        <rFont val="Calibri"/>
        <family val="2"/>
        <scheme val="minor"/>
      </rPr>
      <t>INFORME DE CIERRE</t>
    </r>
    <r>
      <rPr>
        <sz val="11"/>
        <rFont val="Calibri"/>
        <family val="2"/>
        <scheme val="minor"/>
      </rPr>
      <t xml:space="preserve">
8. Informe de cierre</t>
    </r>
  </si>
  <si>
    <t>Intervención entidades territoriales</t>
  </si>
  <si>
    <r>
      <t xml:space="preserve">Hallazgo No. 29. Administrativo. Estructuración del contrato de concesión No. 08 de 2010 - Transversal de las Américas. </t>
    </r>
    <r>
      <rPr>
        <sz val="11"/>
        <rFont val="Calibri"/>
        <family val="2"/>
        <scheme val="minor"/>
      </rPr>
      <t>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t>
    </r>
  </si>
  <si>
    <t>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t>
  </si>
  <si>
    <t>La CGR describe el efecto así: ''Desfinanciación del proyecto, retrasos en la adquisición de predios y demora en su ejecución, recurriendo a traslados y adquisición de nuevas fuentes de financiación.''</t>
  </si>
  <si>
    <t xml:space="preserve">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t>
  </si>
  <si>
    <r>
      <rPr>
        <b/>
        <sz val="11"/>
        <rFont val="Calibri"/>
        <family val="2"/>
        <scheme val="minor"/>
      </rPr>
      <t>ACCIONES CORRECTIVAS</t>
    </r>
    <r>
      <rPr>
        <sz val="11"/>
        <rFont val="Calibri"/>
        <family val="2"/>
        <scheme val="minor"/>
      </rPr>
      <t xml:space="preserve">
1. Evidenciar las gestiones realizadas por la Agencia con el fin de optimizar recursos
2. Evidenciar la solicitud oportuna de recursos ante Min Hacienda
</t>
    </r>
    <r>
      <rPr>
        <b/>
        <sz val="11"/>
        <rFont val="Calibri"/>
        <family val="2"/>
        <scheme val="minor"/>
      </rPr>
      <t>ACCIONES PREVENTIVAS</t>
    </r>
    <r>
      <rPr>
        <sz val="11"/>
        <rFont val="Calibri"/>
        <family val="2"/>
        <scheme val="minor"/>
      </rPr>
      <t xml:space="preserve">
3. Incorporar en el contrato estándar del estructurador aspectos críticos para una mejor estimación de los recursos requeridos para la adquisición predial
4. Incorporar el contrato estándar 4G en relación con el apéndice predial y la matriz de riesgos
5. Establecer lineamientos prediales en procedimiento de estructuración.
INFORME DE CIERRE
</t>
    </r>
  </si>
  <si>
    <r>
      <rPr>
        <b/>
        <sz val="11"/>
        <rFont val="Calibri"/>
        <family val="2"/>
        <scheme val="minor"/>
      </rPr>
      <t>UNIDADES DE MEDIDA CORRECTIVAS</t>
    </r>
    <r>
      <rPr>
        <sz val="11"/>
        <rFont val="Calibri"/>
        <family val="2"/>
        <scheme val="minor"/>
      </rPr>
      <t xml:space="preserve">
1. Modificaciones contractuales en relación predios.
2. Informe de Vicepresidencia de Estructuración explicando lo sucedido
3. Soportes de gestión para la solicitud de los recursos adicionales requeridos
4. Gestión de los recursos adicionales solicitados ante el Ministerio de Hacienda
</t>
    </r>
    <r>
      <rPr>
        <b/>
        <sz val="11"/>
        <rFont val="Calibri"/>
        <family val="2"/>
        <scheme val="minor"/>
      </rPr>
      <t>UNIDADES DE MEDIDA PREVENTIVAS</t>
    </r>
    <r>
      <rPr>
        <sz val="11"/>
        <rFont val="Calibri"/>
        <family val="2"/>
        <scheme val="minor"/>
      </rPr>
      <t xml:space="preserve">
5. Contrato del estructurador
6. Informe de la Interventoría
7. Contrato estándar 4G que incluye: - Apéndice Predial y Matriz de Riesgos
8. Procedimiento de Estructuración Predial
</t>
    </r>
    <r>
      <rPr>
        <b/>
        <sz val="11"/>
        <rFont val="Calibri"/>
        <family val="2"/>
        <scheme val="minor"/>
      </rPr>
      <t>INFORME DE CIERRE</t>
    </r>
    <r>
      <rPr>
        <sz val="11"/>
        <rFont val="Calibri"/>
        <family val="2"/>
        <scheme val="minor"/>
      </rPr>
      <t xml:space="preserve">
9. Informe de cierre</t>
    </r>
  </si>
  <si>
    <t xml:space="preserve">Vicepresidencia de Gestión Contractual- Vicepresidencia de Planeación, Riesgos y Entorno
Vicepresidencia Estructuración </t>
  </si>
  <si>
    <r>
      <t xml:space="preserve">Hallazgo No. 30. Administrativo con presunta incidencia Disciplinaria. Ejecución del proyecto Transversal de las Américas - Contrato 08 de 2010 - Gestión predial. </t>
    </r>
    <r>
      <rPr>
        <sz val="11"/>
        <rFont val="Calibri"/>
        <family val="2"/>
        <scheme val="minor"/>
      </rPr>
      <t xml:space="preserve">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t>
    </r>
  </si>
  <si>
    <t>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t>
  </si>
  <si>
    <t>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t>
  </si>
  <si>
    <t>Establecer las causas de los atrasos de la ejecución del proyecto para superar las posibles fallas en la efectividad del control y seguimiento de la ejecución y del cumplimiento contractual ejercido por la ANI.</t>
  </si>
  <si>
    <t xml:space="preserve"> Asegurar la ejecución y finalización dentro de los términos establecidos en el Contrato de Concesión. Solicitar al ente de control el traslado del presente Hallazgo por competencia a las entidades encargadas de la administración de los predios. </t>
  </si>
  <si>
    <r>
      <rPr>
        <b/>
        <sz val="11"/>
        <rFont val="Calibri"/>
        <family val="2"/>
        <scheme val="minor"/>
      </rPr>
      <t>ACCIONES CORRECTIVAS</t>
    </r>
    <r>
      <rPr>
        <sz val="11"/>
        <rFont val="Calibri"/>
        <family val="2"/>
        <scheme val="minor"/>
      </rPr>
      <t xml:space="preserve">
1. Establecer las causas  de los atrasos presentados en el Contrato de Concesión
2. Modificar el Contrato de Concesión en lo relaciondo con los tramos o sectores que presentan dificultades en la gestión predial.
3.- Fortalecer el control y seguimiento en los comites prediales frente a los predios críticos que están afectando el avance de la obra.
</t>
    </r>
    <r>
      <rPr>
        <b/>
        <sz val="11"/>
        <rFont val="Calibri"/>
        <family val="2"/>
        <scheme val="minor"/>
      </rPr>
      <t>ACCIONES PREVENTIVAS</t>
    </r>
    <r>
      <rPr>
        <sz val="11"/>
        <rFont val="Calibri"/>
        <family val="2"/>
        <scheme val="minor"/>
      </rPr>
      <t xml:space="preserve">
4. Realizar el seguimiento predial y técnico al Contrato de Concesión
5. Trasladar el hallazgo a las entidades encargadas de la administración de los predios que afectan el avance de obra 
</t>
    </r>
    <r>
      <rPr>
        <b/>
        <sz val="11"/>
        <rFont val="Calibri"/>
        <family val="2"/>
        <scheme val="minor"/>
      </rPr>
      <t>INFORME DE CIERRE</t>
    </r>
  </si>
  <si>
    <r>
      <rPr>
        <b/>
        <sz val="11"/>
        <rFont val="Calibri"/>
        <family val="2"/>
        <scheme val="minor"/>
      </rPr>
      <t>UNIDADES DE MEDIDA CORRECTIVAS</t>
    </r>
    <r>
      <rPr>
        <sz val="11"/>
        <rFont val="Calibri"/>
        <family val="2"/>
        <scheme val="minor"/>
      </rPr>
      <t xml:space="preserve">
1. Concepto conjunto de las áreas en las que se indiquen las causas de los atrasos prediales, sociales y técnicos
2. Otrosí N°20 al Contrato de Concesión - El cual prorroga el Contrato de Concesión
3. Informe del Concesionario en el que se indique el estado actual del contrato, la causa de los atrasos y el plan contingente propuesto para subsanarlos
4. Informe de interventoría que de cuenta de la ejecución del proyecto, posibles causas de los atrasos presentados y propuestas de solución para los mismos
5. Oficio en el que se conmine al Concesionario al cumplimiento del Contrato de Concesión
6. En caso de configurarse, inicio del proceso de incumplimiento o bien informe de cumplimiento de la interventoría
7.- Informe periodico sobre el resultado de la gestión predial.
8.- Actas de comité predial
</t>
    </r>
    <r>
      <rPr>
        <b/>
        <sz val="11"/>
        <rFont val="Calibri"/>
        <family val="2"/>
        <scheme val="minor"/>
      </rPr>
      <t xml:space="preserve">UNIDADES DE MEDIDA PREVENTIVAS
</t>
    </r>
    <r>
      <rPr>
        <sz val="11"/>
        <rFont val="Calibri"/>
        <family val="2"/>
        <scheme val="minor"/>
      </rPr>
      <t xml:space="preserve">9. Solicitar a Contraloría el traslado del presente Hallazgo a las entidades encargadas de la administración de los predios que afectan la ejecución de las obras
10. Manual de Interventoría y Supervisión
11.- Contrato Estandar 4G. Apendice predial
</t>
    </r>
    <r>
      <rPr>
        <b/>
        <sz val="11"/>
        <rFont val="Calibri"/>
        <family val="2"/>
        <scheme val="minor"/>
      </rPr>
      <t>INFORME DE CIERRE</t>
    </r>
    <r>
      <rPr>
        <sz val="11"/>
        <rFont val="Calibri"/>
        <family val="2"/>
        <scheme val="minor"/>
      </rPr>
      <t xml:space="preserve">
12. Informe de cierre</t>
    </r>
  </si>
  <si>
    <r>
      <t xml:space="preserve">Hallazgo No. 31. Administrativo con presunta incidencia Disciplinaria. Obras de mejoramiento y/o rehabilitación. Contrato No. 008 de 2010 - Concesión Transversal de las Américas Sector 1. Denuncia 2017.111106-80134-D. </t>
    </r>
    <r>
      <rPr>
        <sz val="11"/>
        <rFont val="Calibri"/>
        <family val="2"/>
        <scheme val="minor"/>
      </rPr>
      <t>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t>
    </r>
  </si>
  <si>
    <t>La CGR describe la causa así: ''El concesionario no ha ejecutado las obras de mejoramiento y/o rehabilitación del tramo comprendido entre el K13+600 al K15+650 (paso urbano de Talaigua Nuevo) de acuerdo  con el alcance inicial.''</t>
  </si>
  <si>
    <t>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t>
  </si>
  <si>
    <t>Verificar el alcance del contrato de concesión en los sitios relacionados y si es responsabilidad del concesionario exigir el cumplimiento de las obligaciones contractuales. En caso contrarioinformar a la entidad competente.</t>
  </si>
  <si>
    <t>Verificar el cumplimiento del contrato de concesión en sitios críticos del proyecto.</t>
  </si>
  <si>
    <r>
      <rPr>
        <b/>
        <sz val="11"/>
        <rFont val="Calibri"/>
        <family val="2"/>
        <scheme val="minor"/>
      </rPr>
      <t>ACCIONES CORRECTIVAS</t>
    </r>
    <r>
      <rPr>
        <sz val="11"/>
        <rFont val="Calibri"/>
        <family val="2"/>
        <scheme val="minor"/>
      </rPr>
      <t xml:space="preserve">
1.- Verificar el alcance de las intervenciones en el contrato de concesión,  en relación con las obligaciones contractuales,  por parte de la interventoria y del equipo de supervisión.
2. Establecer las acciones realizadas en el sitio de acuerdo al Contrato de Concesión por parte de la interventoría
3. En caso de configurarse, inicio del proceso de incumplimiento o bien informe de cumplimiento de la interventoría.
4.- Si la causa del hallazgo no es imputable al concesionario enviar comunicaciones a la entidad competente.
</t>
    </r>
    <r>
      <rPr>
        <b/>
        <sz val="11"/>
        <rFont val="Calibri"/>
        <family val="2"/>
        <scheme val="minor"/>
      </rPr>
      <t>ACCIONES PREVENTIVAS</t>
    </r>
    <r>
      <rPr>
        <sz val="11"/>
        <rFont val="Calibri"/>
        <family val="2"/>
        <scheme val="minor"/>
      </rPr>
      <t xml:space="preserve">
5. Las inherentes relacionadas con la causa del hallazgo.</t>
    </r>
  </si>
  <si>
    <r>
      <rPr>
        <b/>
        <sz val="11"/>
        <rFont val="Calibri"/>
        <family val="2"/>
        <scheme val="minor"/>
      </rPr>
      <t>ACCIONES CORRECTIVAS</t>
    </r>
    <r>
      <rPr>
        <sz val="11"/>
        <rFont val="Calibri"/>
        <family val="2"/>
        <scheme val="minor"/>
      </rPr>
      <t xml:space="preserve">
1. Informe de Interventoría sobre el alcance de las intervenciones y  de las acciones realizadas al sitio
2. Informe integral de supervisión
3. Proceso de incumplimiento o informe de cumplimiento por la interventoría
4. Oficio a la entidad competente.
</t>
    </r>
    <r>
      <rPr>
        <b/>
        <sz val="11"/>
        <rFont val="Calibri"/>
        <family val="2"/>
        <scheme val="minor"/>
      </rPr>
      <t>ACCIONES PREVENTIVAS</t>
    </r>
    <r>
      <rPr>
        <sz val="11"/>
        <rFont val="Calibri"/>
        <family val="2"/>
        <scheme val="minor"/>
      </rPr>
      <t xml:space="preserve">
5. Manual de Interventoría y Supervisión
6. Contrato estándar 4G
</t>
    </r>
    <r>
      <rPr>
        <b/>
        <sz val="11"/>
        <rFont val="Calibri"/>
        <family val="2"/>
        <scheme val="minor"/>
      </rPr>
      <t>INFORME DE CIERRE</t>
    </r>
    <r>
      <rPr>
        <sz val="11"/>
        <rFont val="Calibri"/>
        <family val="2"/>
        <scheme val="minor"/>
      </rPr>
      <t xml:space="preserve">
7. Informe de cierre</t>
    </r>
  </si>
  <si>
    <r>
      <t xml:space="preserve">Hallazgo No. 32. Administrativo. Formato F-9 Procesos Judiciales. </t>
    </r>
    <r>
      <rPr>
        <sz val="11"/>
        <rFont val="Calibri"/>
        <family val="2"/>
        <scheme val="minor"/>
      </rPr>
      <t>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t>
    </r>
  </si>
  <si>
    <t>La CGR describe la causa así: ''Falta de conciliación de las cifras entre las dependencias involucradas.''</t>
  </si>
  <si>
    <t>La CGR describe el efecto así: ''Incertidumbre sobre el valor reflejado en los Estados Contables a 31 de diciembre de 2016 de las provisiones registradas contablemente.''</t>
  </si>
  <si>
    <t>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t>
  </si>
  <si>
    <t>Realizar conciliación de cifras   entre las dependencias  reponsables    de las provisiones  contables y reportes del formato No. 9  Procesos Judiciales  -con corte a  31/12/2017-,   que  evitará  el reporte de valores  diferentes.    E implementando  procedimiento  de provisión contable.</t>
  </si>
  <si>
    <t>Vicepresidencia Jurídica - Vicepresidencia Administrativa y Financiera</t>
  </si>
  <si>
    <t>Falta de conciliación de cifras</t>
  </si>
  <si>
    <r>
      <t xml:space="preserve">Hallazgo No. 35 Administrativo. Formato GCSP - F007 Ejecución de recursos - Formato. </t>
    </r>
    <r>
      <rPr>
        <sz val="11"/>
        <rFont val="Calibri"/>
        <family val="2"/>
        <scheme val="minor"/>
      </rPr>
      <t>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t>
    </r>
  </si>
  <si>
    <t>La CGR describe la causa así: ''Estas situaciones son originadas porque no se da estricta aplicación a la causación o devengo.''</t>
  </si>
  <si>
    <t>La CGR describe el efecto así: ''Afectación del registro oportuno en el periodo  o mes correspondiente.''</t>
  </si>
  <si>
    <r>
      <rPr>
        <b/>
        <sz val="11"/>
        <rFont val="Calibri"/>
        <family val="2"/>
        <scheme val="minor"/>
      </rPr>
      <t xml:space="preserve">VAF: </t>
    </r>
    <r>
      <rPr>
        <sz val="11"/>
        <rFont val="Calibri"/>
        <family val="2"/>
        <scheme val="minor"/>
      </rPr>
      <t xml:space="preserve">Elaborar mensualmente informe, identificando los reportes no recibidos del formato GCSP - 007 Ejecución de Recursos y remitirlo a las vicepresidencias de Gestión Contractual y Ejecutiva, para que los envien oportunamente.
</t>
    </r>
    <r>
      <rPr>
        <b/>
        <sz val="11"/>
        <rFont val="Calibri"/>
        <family val="2"/>
        <scheme val="minor"/>
      </rPr>
      <t xml:space="preserve">VGC y VEJ: </t>
    </r>
    <r>
      <rPr>
        <sz val="11"/>
        <rFont val="Calibri"/>
        <family val="2"/>
        <scheme val="minor"/>
      </rPr>
      <t>*Gestionar ante el concesionario y la interventoría el cumplimiento de la entrega oportuna del fomato a la ANI
*Revisión del formato 007 por parte de los financieros encargos de cada proyecto pertenecientes a las Gerencias Financieras VGC y VEJ
*Elaborar mensualmente informe, identificando los reportes no recibidos del formato GCSP - 007 Ejecución de Recursos y remitirlo a las vicepresidencias de Gestión Contractual y Ejecutiva, para que los envien oportunamente.</t>
    </r>
  </si>
  <si>
    <r>
      <rPr>
        <b/>
        <sz val="11"/>
        <rFont val="Calibri"/>
        <family val="2"/>
        <scheme val="minor"/>
      </rPr>
      <t xml:space="preserve">VAF: </t>
    </r>
    <r>
      <rPr>
        <sz val="11"/>
        <rFont val="Calibri"/>
        <family val="2"/>
        <scheme val="minor"/>
      </rPr>
      <t>Registrar oportunamente en el periodo que corresponde la informacion del reporte del formato GCSP - 007 Ejecución de Recursos, lo anterior para dar cumplimiento al principio de causación y devengo.
VGC y VEJ:  *Cumplir con los plazos establecidos contractualmente para la entrega del formato 007 ante la ANI 
* Suministrar oportunamente el formato 007 para su adecuado registro por parte de VAF.
* Registrar oportunamente en el periodo que corresponde la informacion del reporte del formato GCSP - 007 Ejecución de Recursos, lo anterior para dar cumplimiento al principio de causación y devengo.</t>
    </r>
  </si>
  <si>
    <r>
      <rPr>
        <b/>
        <sz val="11"/>
        <rFont val="Calibri"/>
        <family val="2"/>
      </rPr>
      <t>Hallazgo No. 37 Administrativo con presunta incidencia Disciplinaria. Aportes Fondo de Contingencias - Fiduciaria la Previsora.</t>
    </r>
    <r>
      <rPr>
        <sz val="11"/>
        <rFont val="Calibri"/>
        <family val="2"/>
        <scheme val="minor"/>
      </rPr>
      <t xml:space="preserve">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t>
    </r>
  </si>
  <si>
    <t>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t>
  </si>
  <si>
    <t>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t>
  </si>
  <si>
    <t xml:space="preserve">* Incluir dentro del Anteproyecto 2019, las apropiaciones de los recursos que se estiman necesarios, para cubrir la totalidad de los aportes pendientes al Fondo de Contingencias de vigencias anteriores.
*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 Proponer al Ministerio de Hacienda estrategias de cubrimiento del déficit a través del traslado de recursos entre cuentas de diferentes proyectos, en virtud del artículo 35 del PND, "Fondo de contingencias y traslados", a través de los seguimientos de riesgos de los proyectos.
</t>
  </si>
  <si>
    <t>Dar cumplimiento a los planes de aportes que registran aportes pendientes de las vigencias 2013 a 2016.</t>
  </si>
  <si>
    <r>
      <rPr>
        <b/>
        <sz val="11"/>
        <rFont val="Calibri"/>
        <family val="2"/>
        <scheme val="minor"/>
      </rPr>
      <t>UNIDADES DE MEDIDA CORRECTIVA</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3,Solicitud de liberación de recursos al MHCP, cuyo destino sea el traslado entre cuentas del mismo o diferentes proyectos, que permitan atender parcialmente los aportes pendientes
</t>
    </r>
    <r>
      <rPr>
        <b/>
        <sz val="11"/>
        <rFont val="Calibri"/>
        <family val="2"/>
        <scheme val="minor"/>
      </rPr>
      <t>INFORME DE CIERRE</t>
    </r>
    <r>
      <rPr>
        <sz val="11"/>
        <rFont val="Calibri"/>
        <family val="2"/>
        <scheme val="minor"/>
      </rPr>
      <t xml:space="preserve">
4,Informe de cierre</t>
    </r>
  </si>
  <si>
    <r>
      <rPr>
        <b/>
        <sz val="11"/>
        <rFont val="Calibri"/>
        <family val="2"/>
        <scheme val="minor"/>
      </rPr>
      <t>UNIDADES DE MEDIDA CORRECTIVA</t>
    </r>
    <r>
      <rPr>
        <sz val="11"/>
        <rFont val="Calibri"/>
        <family val="2"/>
        <scheme val="minor"/>
      </rPr>
      <t xml:space="preserve">
1,Documento de anteproyecto, sección Gastos de Servicio de la Deuda Pública Interna.
2, Actas de la mesas de trabajo
3,Oficio a MHCP de liberación de recursos
</t>
    </r>
    <r>
      <rPr>
        <b/>
        <sz val="11"/>
        <rFont val="Calibri"/>
        <family val="2"/>
        <scheme val="minor"/>
      </rPr>
      <t>INFORME DE CIERRE</t>
    </r>
    <r>
      <rPr>
        <sz val="11"/>
        <rFont val="Calibri"/>
        <family val="2"/>
        <scheme val="minor"/>
      </rPr>
      <t xml:space="preserve">
4,Informe de cierre</t>
    </r>
  </si>
  <si>
    <r>
      <t xml:space="preserve">Hallazgo No. 38 Administrativo. Procesos a favor y en contra. </t>
    </r>
    <r>
      <rPr>
        <sz val="11"/>
        <rFont val="Calibri"/>
        <family val="2"/>
        <scheme val="minor"/>
      </rPr>
      <t>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De igual manera, se evidencian procesos que no se encuentran en el eKOGUI y que algunos procesos no tienen valor.</t>
    </r>
  </si>
  <si>
    <t>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t>
  </si>
  <si>
    <t>La CGR describe el efecto así: ''Estas situaciones generan incertidumbre sobre los saldos reflejados a 31 de diciembre de 2016, de las cuentas de orden a favor en $1.529.408 millones y en contra por $4.348.750 millones.''</t>
  </si>
  <si>
    <t xml:space="preserve">Adoptar la metodología para la provisión contable de los procesos judiciales conforme a lo establecido por la Agencia Nacional de Defensa Jurídica del Estado </t>
  </si>
  <si>
    <t>Vicepresidencia Administrativa y Financiera- Vicepresidencia Jurídica</t>
  </si>
  <si>
    <r>
      <t xml:space="preserve">Hallazgo No. 39 Administrativo. Ajustes de ejercicios anteriores. </t>
    </r>
    <r>
      <rPr>
        <sz val="11"/>
        <rFont val="Calibri"/>
        <family val="2"/>
        <scheme val="minor"/>
      </rPr>
      <t>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t>
    </r>
  </si>
  <si>
    <t>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t>
  </si>
  <si>
    <t>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t>
  </si>
  <si>
    <r>
      <rPr>
        <b/>
        <sz val="11"/>
        <rFont val="Calibri"/>
        <family val="2"/>
        <scheme val="minor"/>
      </rPr>
      <t>VAF: 1) In</t>
    </r>
    <r>
      <rPr>
        <sz val="11"/>
        <rFont val="Calibri"/>
        <family val="2"/>
        <scheme val="minor"/>
      </rPr>
      <t>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VGC y VEJ:
*Informar a los concesionarios la necesidad de contar con la información adecuada para el registro contable.
En el momento que se presente un ajuste de la información contable reportada en los diferentes formatos, se dará alcance al formato con su respectiva justificación.
*Remitir a las áreas misionales y de apoyo: i) informar los registros efectuados a Ajustes de Ejercicios Anteriores por la observación reportada por la CGR, y justificar los ajustes 2) Circular fechas limites de remisión de información a contabilidad, para los cierres mensuales.</t>
    </r>
  </si>
  <si>
    <r>
      <rPr>
        <b/>
        <sz val="11"/>
        <rFont val="Calibri"/>
        <family val="2"/>
        <scheme val="minor"/>
      </rPr>
      <t xml:space="preserve">VAF: </t>
    </r>
    <r>
      <rPr>
        <sz val="11"/>
        <rFont val="Calibri"/>
        <family val="2"/>
        <scheme val="minor"/>
      </rPr>
      <t>Registrar la información en la fecha de ocurrencia y de haber cambios en la misma, esta sea registrada en el periodo correspondiente y debidamente justificado.
VGC y VEJ:
*Minimizar los ajustes a la información contable para reportar contablemente.
Justificar los ajustes de la información reportada en los formatos cuando se requiera.
*Registrar la información en la fecha de ocurrencia y de haber cambios en la misma, esta sea registrada en el periodo correspondiente y debidamente justificado.</t>
    </r>
  </si>
  <si>
    <r>
      <t xml:space="preserve">Hallazgo No. 40 Administrativo. Operaciones reciprocas. </t>
    </r>
    <r>
      <rPr>
        <sz val="11"/>
        <rFont val="Calibri"/>
        <family val="2"/>
        <scheme val="minor"/>
      </rPr>
      <t>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t>
    </r>
  </si>
  <si>
    <t>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t>
  </si>
  <si>
    <t>La CGR describe el efecto así: ''Impidiendo que se lleve a cabo adecuadamente el proceso de consolidación que realiza la CGN al final de cada trimestre a través del procedimiento de eliminación de operaciones reciprocas para poder reflejar registros reales.''</t>
  </si>
  <si>
    <t xml:space="preserve">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t>
  </si>
  <si>
    <t>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t>
  </si>
  <si>
    <r>
      <rPr>
        <b/>
        <sz val="11"/>
        <rFont val="Calibri"/>
        <family val="2"/>
        <scheme val="minor"/>
      </rPr>
      <t>UNIDAD DE MEDIDA CORRECTIVAS</t>
    </r>
    <r>
      <rPr>
        <sz val="11"/>
        <rFont val="Calibri"/>
        <family val="2"/>
        <scheme val="minor"/>
      </rPr>
      <t xml:space="preserve">
1. Conciliación trimestral de información
</t>
    </r>
    <r>
      <rPr>
        <b/>
        <sz val="11"/>
        <rFont val="Calibri"/>
        <family val="2"/>
        <scheme val="minor"/>
      </rPr>
      <t>UNIDADES DE MEDIDA PREVENTIVA</t>
    </r>
    <r>
      <rPr>
        <sz val="11"/>
        <rFont val="Calibri"/>
        <family val="2"/>
        <scheme val="minor"/>
      </rPr>
      <t xml:space="preserve">
2. Guia para la conciliación de Operaciones Reciprocas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</si>
  <si>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 DE MEDIDA CORRECTIVAS</t>
    </r>
    <r>
      <rPr>
        <sz val="11"/>
        <rFont val="Calibri"/>
        <family val="2"/>
        <scheme val="minor"/>
      </rPr>
      <t xml:space="preserve">
1. Conciliaciones
</t>
    </r>
    <r>
      <rPr>
        <b/>
        <sz val="11"/>
        <rFont val="Calibri"/>
        <family val="2"/>
        <scheme val="minor"/>
      </rPr>
      <t>UNIDADES DE MEDIDA PREVENTIVA</t>
    </r>
    <r>
      <rPr>
        <sz val="11"/>
        <rFont val="Calibri"/>
        <family val="2"/>
        <scheme val="minor"/>
      </rPr>
      <t xml:space="preserve">
2. Guia
</t>
    </r>
    <r>
      <rPr>
        <b/>
        <sz val="11"/>
        <rFont val="Calibri"/>
        <family val="2"/>
        <scheme val="minor"/>
      </rPr>
      <t>INFORME DE CIERRE</t>
    </r>
    <r>
      <rPr>
        <sz val="11"/>
        <rFont val="Calibri"/>
        <family val="2"/>
        <scheme val="minor"/>
      </rPr>
      <t xml:space="preserve">
3. Informe de Cierre</t>
    </r>
  </si>
  <si>
    <r>
      <t xml:space="preserve">Hallazgo No. 41 Administrativo. Justificación de la calificación. </t>
    </r>
    <r>
      <rPr>
        <sz val="11"/>
        <rFont val="Calibri"/>
        <family val="2"/>
        <scheme val="minor"/>
      </rPr>
      <t>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t>
    </r>
  </si>
  <si>
    <t>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
''</t>
  </si>
  <si>
    <t>La CGR describe el efecto así: ''Ausencia de justificación para la calificación de algunas preguntas en la rendición del informe anual del control interno contable, dispuesto en la resolución 357 de 2008 expedida por la CGN.''</t>
  </si>
  <si>
    <t>Hacer el  Informe de evaluación de Control Interno vigencia 2017 con las debidas justificaciones dentro del mismo formulario.
Que en el acta del Comité de sostenibilidad contable se indique si existen riesgos contables.</t>
  </si>
  <si>
    <r>
      <t xml:space="preserve">Qué el informe de evaluación del control interno contable de la vigenicia 2017 refleje las justificaciones de la calificación correspondientre.
</t>
    </r>
    <r>
      <rPr>
        <b/>
        <sz val="11"/>
        <color theme="1"/>
        <rFont val="Calibri"/>
        <family val="2"/>
        <scheme val="minor"/>
      </rPr>
      <t/>
    </r>
  </si>
  <si>
    <r>
      <t xml:space="preserve">
</t>
    </r>
    <r>
      <rPr>
        <b/>
        <sz val="11"/>
        <rFont val="Calibri"/>
        <family val="2"/>
        <scheme val="minor"/>
      </rPr>
      <t xml:space="preserve">OCI
UNIDADES DE MEDIDA CORRECTIVAS
</t>
    </r>
    <r>
      <rPr>
        <sz val="11"/>
        <rFont val="Calibri"/>
        <family val="2"/>
        <scheme val="minor"/>
      </rPr>
      <t xml:space="preserve">1. Informe de evaluación de Control Interno vigencia 2017 con las debidas justificaciones dentro del mismo formulario.
</t>
    </r>
    <r>
      <rPr>
        <b/>
        <sz val="11"/>
        <rFont val="Calibri"/>
        <family val="2"/>
        <scheme val="minor"/>
      </rPr>
      <t>VAF
UNIDADES DE MEDIDA PREVENTIVAS
2</t>
    </r>
    <r>
      <rPr>
        <sz val="11"/>
        <rFont val="Calibri"/>
        <family val="2"/>
        <scheme val="minor"/>
      </rPr>
      <t xml:space="preserve">. Acta de Comite de sostenibilidad contable"
</t>
    </r>
    <r>
      <rPr>
        <b/>
        <sz val="11"/>
        <rFont val="Calibri"/>
        <family val="2"/>
        <scheme val="minor"/>
      </rPr>
      <t>OCI y VAF</t>
    </r>
    <r>
      <rPr>
        <sz val="11"/>
        <rFont val="Calibri"/>
        <family val="2"/>
        <scheme val="minor"/>
      </rPr>
      <t xml:space="preserve">
</t>
    </r>
    <r>
      <rPr>
        <b/>
        <sz val="11"/>
        <rFont val="Calibri"/>
        <family val="2"/>
        <scheme val="minor"/>
      </rPr>
      <t>INFORME DE CIERRE</t>
    </r>
    <r>
      <rPr>
        <sz val="11"/>
        <rFont val="Calibri"/>
        <family val="2"/>
        <scheme val="minor"/>
      </rPr>
      <t xml:space="preserve">
3.</t>
    </r>
    <r>
      <rPr>
        <b/>
        <sz val="11"/>
        <rFont val="Calibri"/>
        <family val="2"/>
        <scheme val="minor"/>
      </rPr>
      <t>Informe de cierre</t>
    </r>
    <r>
      <rPr>
        <sz val="11"/>
        <rFont val="Calibri"/>
        <family val="2"/>
        <scheme val="minor"/>
      </rPr>
      <t xml:space="preserve"> que resuma el impacto de cada unidad de medida para conjurar la causalidad que dio origen al hallazgo.
</t>
    </r>
    <r>
      <rPr>
        <b/>
        <sz val="11"/>
        <color theme="1"/>
        <rFont val="Calibri"/>
        <family val="2"/>
        <scheme val="minor"/>
      </rPr>
      <t/>
    </r>
  </si>
  <si>
    <t xml:space="preserve"> Vicepresidencia Administrativa y Financiera - Oficina de Control Interno</t>
  </si>
  <si>
    <t>24/10/2017 Mediante memorando 2017-401-011741-3 del 25 agosto de 2017, la Vaf remite a la OCI en respuesta a la solicitud 2017-102-010599-3 del 31 de julio de 2017, un insumo en CD "listado de consecutivos de documentos genreado por el SIIF(...)", para el plan de mejoramiento del numeral 43 de este hallazgo. Estos soporte fueron incorporados en el FTP (JDTB)</t>
  </si>
  <si>
    <r>
      <t xml:space="preserve">Hallazgo No. 42 Administrativo. Riesgos contables. </t>
    </r>
    <r>
      <rPr>
        <sz val="11"/>
        <rFont val="Calibri"/>
        <family val="2"/>
        <scheme val="minor"/>
      </rPr>
      <t>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t>
    </r>
  </si>
  <si>
    <t>La CGR describe la causa así: ''El mapa de riesgo institucional no está debidamente actualizado, con los riesgos de índole contable, como se evidencia en la justificación de la pregunta 47 del informe: "¿Se identifican, analizan y se les da tratamiento adecuado a los riesgos de índole contable en la entidad en forma permanente?", calificada con 5 (se cumple plenamente), no obstante, que el mapa de riesgos solamente contempla un (1) solo riesgo "Clasificación y/o registros inadecuados de los hechos económicos".''</t>
  </si>
  <si>
    <t>La CGR describe el efecto así: ''El mapa de riesgo institucional no está debidamente actualizado, con los riesgos de índole contable  para dar cumplimiento a los conceptos y definiciones establecidos en la resolución 357 de 2008.''</t>
  </si>
  <si>
    <t>Redefinir los riesgos de carácter contable de la entidad.</t>
  </si>
  <si>
    <t>Redefinir e incorporar en la Matriz los Riesgos del proceso  de caracter contable.</t>
  </si>
  <si>
    <t>La CGR describe el efecto así: ''Incumplimiento a la efectividad del plan de mejoramiento propuesto para cada uno de los hallazgos descritos en el hallazgo.
Formulación inadecuada de los Planes de Mejoramiento y falta del acompañamiento requerido, lo que impide obtener una completa efectividad en la tarea de atacar las causas que generaron los hallazgos reportados.''</t>
  </si>
  <si>
    <t>Incumplimiento plan de mejoramiento áreas</t>
  </si>
  <si>
    <r>
      <t xml:space="preserve">Hallazgo No. 47. Administrativo con presunta incidencia Disciplinaria y Fiscal. Seguimiento PM Supervisión aérea y estudios y obras Ruta del Sol 2. </t>
    </r>
    <r>
      <rPr>
        <sz val="11"/>
        <rFont val="Calibri"/>
        <family val="2"/>
        <scheme val="minor"/>
      </rPr>
      <t>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t>
    </r>
  </si>
  <si>
    <t>La CGR describe la causa así: ''Conforme a la ejecución del contrato, nunca se utilizaron los recursos para dicha supervisión aérea, generando excedentes de liquidez que posteriormente han sido utilizados para fondear la nueva subcuenta de estudios y obras.''</t>
  </si>
  <si>
    <t>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t>
  </si>
  <si>
    <t>Con la suscripcion del Otrosi No. 3 la Agencia optimizó los recursos de la subcuenta de supervision aerea para ser empleados en la subcuenta de estudios y obras adicionales que requiera el proyecto, sin generar adicion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Otpimizar los recursos en los Contrato de Concesión para lo cual se eliminó esta figura de Subcuenta en los modelos estándar de las 4G.</t>
  </si>
  <si>
    <t>Optimizar los recursos de la subcuenta de supervision aérea para ser empleados en la subcuenta de estudios, obras y diseños que requiera el proyecto; sin generar adición de recursos provenientes del Ministerio de Hacienda.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</si>
  <si>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Están pendientes las UM Nos. 7 y 9, las cuales entregarán antes del 30 de noviembre de 2017.
18/12/2017 BLRC al revisar el FTP se encontró que todas las unidades de medidas están incorporadas en el FTP cumpliendo así con el 100% de éstas.</t>
  </si>
  <si>
    <t>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
2. Acta del Comité de Asuntos Contractuales.
3.  Informar al concesionario mediante oficio la decisión del comité de Asuntos contractuales de no aprobar la suscripción del otrosí No. 2 aclaratorio, indicando que a la fecha se encuentra vigentes y en curso de entendimiento y su alcance.
4.. Solicitar concepto a un asesor jurídico externo.
5. Resultado de las gestiones posteriores para la solución de la controversia referida a la reliquidación por cálculo de contraprestación.
6. Aportar el manual de supervisión e interventoría.
7. Aportar el procedimiento de estruturación existente.
8. Informe de cierre</t>
  </si>
  <si>
    <t>MEDIDAS CORRECTIVAS
1.Antecedentes  a la respuesta emitida al concesionario.
2. Acta del Comité de Asuntos Contractuales
3. Comunicación al concesionario No aprobación suscripción del Otrosí
4. Solicitar concepto a un asesor jurídico externo
5. Resultado gestiónes posteriores para la solución de la controversia.
MEDIDAS PREVENTIVAS
6. Manual de supervision e interventoría existentes.
7. Procedimiento de estructuracion existente.
INFORME DE CIERRE
8. Informe de cierre</t>
  </si>
  <si>
    <t>26/10/2017 BLRC se concluye de la reunión: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09/11/2017 BLRC mediante correo electrónico del 8 de noviembre informaron el cumplimiento de las UM Nos. 1, 2 y 3. Queda pendiente el informe de cierre. NOTA: La causa del hallazgo se cumple con la definición de si hay cumplimiento o no de la actividad de entrega de inventario.
19/12/2017 BLRC Con memoando No. 2017-309-017694-3 del 13/12/2017 entregaron el informe de cierre cumpliendo con el 100% de las unidades de medida. Se verificó en el FTP la incorporación de éste.</t>
  </si>
  <si>
    <t>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
26/10/2017 BLRC se concluye de la reunión: que se cumplirá con la fecha final del plan de mejoramiento. Están pendientes las UM No. 2 y 4. Se les solicita el cumplimiento del plan antes del 28 de diciembre de 2017.
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
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t>
  </si>
  <si>
    <t xml:space="preserve">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
14/12/2017 BLRC  Con memorando No. 2017-500-017745-3 del 14/12/2017 solicitaron prórroga al plan de mejoramiento debidamente justificado. Se unificó la fecha de cumplimiento con el hallazgo No. 796-26 relacionado con la "El pago dee Contribución Especial".  Se dio respuesta con memorando No. 2017-102-017957-3 del 18/12/2017.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</si>
  <si>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
25/08/2017 BLRC con memorando No. 2017-300-011014-3 del 10/08/2017 el área remitió información relacionada con acciones de mejoramiento sobre los hallazgos impuestos en la Auditoria especial de 2016 al proyecto. No hay avance siguen pendientes las UM Nos. 3 y 6. Avance a la fecha 67%.
23/10/2017 BLRC se recibio copia del oficio radicación ANI No. 2017-300-033454-1 del 13/10/2017 donde el Gerente del proyecto Carreteros 5, solicita a la interventoría el informe relacionado con el restablecimiento de las luminarias.
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13/12/2017 BLRC mediante correo electrónico de la fecha informaron la incorporación de varios oficios dirigidos al concesionario. Se verificó en el FTP la incorporación de éstos.
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
</t>
  </si>
  <si>
    <t xml:space="preserve">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
</t>
  </si>
  <si>
    <t>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 DEMANDAR" por un monto determinado,  debe existir pruebas físicas  de lo solicitado. 
-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Puede existir una quinta unidad de medida, que recomienda Control Interno y es la contratación de  un consultor externo que revise la documentación que existe, conjuntamente con los soportes, e indique a la ANI si se debe demandar o no.
25/07/2017 BLRC con memorando No. 2017-102-010282-3 del 24/07/2017 se dio respuesta a la comunicación del área según memorando No. 2017-310-008456-3 del 15/06/2017 en el sentido de no ser necesario solicitar a la CGR la mesa de trabajo para presentar el informe técnico financiero.
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"Procedimiento de revisión del modelo financiero para ajustar el efecto de desplazamiento."
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
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t>
  </si>
  <si>
    <t xml:space="preserve">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
28/11/2017 BLRC De acuerdo con la decisión tomada en el Comite de Sostenibilidad Contable del 24 de octubre de 2017 (acta No.27),  solicitan adicionar una unidad de medida denominada "Comunicación a la Contaduría General de la Nación con copia al administrador del SIIF del Minhacienda" donde solicitarán se amplie el plazo mensual para registrar la información financiera en el SIIF.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
15/12/2017 BLRC mediante correo electrónico del 12/12/2017 informaron la incorporación de la UM No. 2, y avance de la UM No.1. El avance a la fecha es del 33.33%. Se dio respuesta con memorando No. 2017-102-017800-3 del 15/12/2017. Pendiente de la VCG y VEj las UM Nos. 4, 5 y 6. </t>
  </si>
  <si>
    <t>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t>
  </si>
  <si>
    <r>
      <t xml:space="preserve">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t>
    </r>
    <r>
      <rPr>
        <b/>
        <sz val="11"/>
        <rFont val="Calibri"/>
        <family val="2"/>
        <scheme val="minor"/>
      </rPr>
      <t>Unidad de medida Correctiva: 1.- "</t>
    </r>
    <r>
      <rPr>
        <sz val="11"/>
        <rFont val="Calibri"/>
        <family val="2"/>
        <scheme val="minor"/>
      </rPr>
      <t xml:space="preserve">informe de evaluación de control interno contable vigencia 2017 con las debidas justificaciones dentro del mismo formulario" el cual estaría a cargo de la OCI;  </t>
    </r>
    <r>
      <rPr>
        <b/>
        <sz val="11"/>
        <rFont val="Calibri"/>
        <family val="2"/>
        <scheme val="minor"/>
      </rPr>
      <t>Unidad de medida preventiva:</t>
    </r>
    <r>
      <rPr>
        <sz val="11"/>
        <rFont val="Calibri"/>
        <family val="2"/>
        <scheme val="minor"/>
      </rPr>
      <t xml:space="preserve"> 2.- " Acta de comité de sostenibilidad" oficina responsable VAF y 3.- "Informe de cierre conjunto entre las VAF y OCI" donde se indique que con la evaluación del control interno contable de la  vigencia 2017  se corrigió la falencia presentada en la descripción del hallazgo. La OCI recomienda dejar el plan de mejoramiento actual en una carpeta en el FTP denominada "plan de mejoramiento anterior" el cual contendrá la documentación gestionada hasta la fecha. La VAF enviará memorando solicitando el ajuste correspondiente.
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
04/12/2017 BLRC se incorporó la información enviada por la VAF mediante memorandos Nos. 2017-401-011741-3 del 25/08/2017 y 2017-401-017187-3 del 4/12/2017.  Se le entregó copia a la Contratista Imelda Gonzalez de la información anexa a los memorandos indicados. (Auditora Financiera)</t>
    </r>
  </si>
  <si>
    <t xml:space="preserve">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"Alcance del informe de cierre". Se cumple en plan a la fecha indicada.
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</si>
  <si>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22/11/2017 BLRC al verificar en el FTP se encuentra un avance del 43% y quedan pendientes las UM Nos. 1, 3, 4 y 7.
15/12/2017 BLRC al verificar el FRP se encuentra que la única unidad de medida pendiente es la No. 7. Avance del 86%.
19/12/2017 BLRC con memorando No. 2017-309-017841-3 del 15/12/2017 enviaron el informe de cierre, cumpliendo así con el 100% del plan de mejoramiento.</t>
  </si>
  <si>
    <t>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
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"estado de la observación" en el sentido de si con lo indicado por la interventoria se cumple con lo indicado en el objetivo del plan de mejoramiento, cual es "Determinar la conveniencia o retiro del retorno provisional. Se dió respuesta con memorando No. 2017-102-012025-3 del 31/08/2017.
26/10/2017 BLRC se concluye de la reunión: Se cumple con la fecha del plan. Cargarán la documentación en el FTP de las UM pendientes y procederán a la elaboración del informe de cierre. Se recomienda entregarlo antes 28 de diciembre.
31/10/2017 BLRC La OCI recibio copia del oficio con radicación No. 2017-300-034560-1 del 25/10/2017 dirigido al representante legal de INSEVIAL, firma interventoria donde solicita informes.
20/12/2017 BLRC La unidad de medida pendiente la entregaran a más tardar el 27 de diciembre  de 2017.</t>
  </si>
  <si>
    <t>26/10/2017 BLRC se concluye de la reunión: Se cumple con la fecha del plan de mejoramiento. Están pendientes de incorporar las UM Nos. 3, 4 y 7 informe de cierre. Se les solicita la incorporación de la documentación antes del 28/12/2017. Avance del 57% del plan.
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"Resultado de las gestiones posteriores para la solución de la controversia referida a la reliquidación por cálculo de contraprestación" por Solicitar concepto de un asesor jurídico externo. Se hizo la modificación en el FTP. Se dio respuesta con el memorando No. 2017-102-018088-3 del 20/12/2017</t>
  </si>
  <si>
    <t>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
26/10/2017 BLRC se concluye de la reunión: Cumpliran con la fecha del plan de mejoramiento. El informe de cierre lo entregaran antes del 28/12/2017.
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t>
  </si>
  <si>
    <t>1. Actualización del procedimiento de pago de sentencias
2. Elaboración e implementación del procedimiento de acción de repetición
3.- Informe de cierre</t>
  </si>
  <si>
    <t>26/10/2017 BLRC se concluye de la reunión que cumplen con el plan en la fecha indicada. Esta en tramite el informe financiero, el cual indicará si hay acciones de cobro o no. Van a incorporar el informe de interventoría.
08/11/2017 BLRC. Con memorando No. 2017-309-015107-3 indican que se cumple con el plan de mejoramiento propuesto en la fecha indicada.
20/12/2017 BLRC La unidad de medida pendiente la entregaran a más tardar el 27 de diciembre  de 2017.
20/12/2017 BLRC con memorando No. 2017-309-018109-3 del 20/12/2017 entregaron el informe de cierre el cual se encuentra incorporado en el FTP, cumpliendo con el 100% de las unidades de medida.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</si>
  <si>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
18/12/2017 BLRC al revisar el FTP se encontró que todas las unidades de medidas están incorporadas en el FTP cumpliendo así con el 100% de éstas. Con memorando No. 2017-305-017896-3 del 18/12/2017 entregaron el informe de cierre.</t>
  </si>
  <si>
    <t>1. Concepto financiero compañía externa
2. Manual de Contratación
3. Procedimiento para modificaciones de contratos de concesión
4. Res. Que regula el funcionamiento del Comité de Contratación
5. Res. 959 de 2013 - Bitácora del Proyecto
6. Auto de archivo No. 0981 de 26 de octubre de 2017
7. Informe de Cierre.</t>
  </si>
  <si>
    <t>21/12/2017 BLRC mediante memorando No. 2017-308-018045-3 del 19/12/2017 entregaron el informe de cierre cumpliendo así con el 100% de las UM.</t>
  </si>
  <si>
    <t xml:space="preserve">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7, llegando así a un avance del 89%, queda pendiente el Alcance del informe de cierre.
20/12/2017 BLRC el informe de cierre esta en firmas, lo entregaran a más el 26 de diciembre de 2017.
21/12/2017 BLRC mediante memorando No. 2017-308-018045-3 del 19/12/2017 entregaron el informe de cierre cumpliendo así con el 100% de las UM.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</si>
  <si>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y modificaciones al plan.
08/11/2017 BLRC mediante correo electrónico informaron la incorporación de las UM Nos. 1. Informes del Program Manager, avance del 50%.
20/11/2017 mediante memorando No. 2017-309-015631-3 la gerencia solicita modificación al plan de mejoramiento asi: eliminar UM1 "Informes del Program Manager" y UM "Otrosí"; adicionar UM1,2,3,4. Se actualiza el avance a 17% pendientes UM 1,2,3,4 y 6. Adicionalmente solicitan próoroga. La OCI mofica el plan de mejoramiento y concede la prórroga hasta el 31 de diciembre de 2017 (JDTB). Se dio respuesta con memorando No. 2017-102-016256-3 del 23/11/2017.
20/12/2017 BLRC La unidad de medida pendiente la entregaran a más tardar el 27 de diciembre  de 2017. 
21/12/2017 BLRC con memorando No. 2017-309-018023-3 del 19/12/2017 entregaron el informe de cierre, cumpliendo así con el 100% del plan.</t>
  </si>
  <si>
    <t>18/12/2017 BLRC al verificar en el FTP se encontró la incorporación de las UM Nos. 1 y 2, logrando un avance del 67%, queda pendiente de incorporar el informe de cierre.
20/12/2017 BLRC se concluye del monitoreo que entregan el informe de cierre antes del 23/12/2017. Con memorando No. 2017-500-018086-3 del 20/12/2017 informaron la entrega del informe de cierre cumpliendo así en un 100% con el plan de mejoramiento.</t>
  </si>
  <si>
    <t>1. Actualización del formato de reporte de procesos GEJU-F-10 con corte al 31 de diciembte de 2016
2. Adoptar metodología de calificación del riesgo y provisión contable
3. Informe de cierre</t>
  </si>
  <si>
    <t>1. Actualización de formato GEJU- F10
2. Adoptar metodología calificación riesgo y provisión contable
3. Informe de cierre</t>
  </si>
  <si>
    <t>21/12/2017 BLRC Mediante correo electrónico la Vicepresidencia de Planeación Riesgo y Entorno solicitó la exclusión de dicha vicepresidencia por no corresponde a esta. Su apoyo fue en la elaboración de las unidades de medida del plan de mejoramiento.</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</si>
  <si>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t>
  </si>
  <si>
    <r>
      <t xml:space="preserve">UNIDADES DE MEDIDA PREVENTIVAS
1. Definir la matriz de riesgos del proceso aministrativo y financiero donde se identifiquen los de carácter contable.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</si>
  <si>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PREVENTIVAS</t>
    </r>
    <r>
      <rPr>
        <sz val="11"/>
        <rFont val="Calibri"/>
        <family val="2"/>
        <scheme val="minor"/>
      </rPr>
      <t xml:space="preserve">
1. Matriz de riesgo del proceso administrativo y financiero.
</t>
    </r>
    <r>
      <rPr>
        <b/>
        <sz val="11"/>
        <rFont val="Calibri"/>
        <family val="2"/>
        <scheme val="minor"/>
      </rPr>
      <t>INFORME DE CIERRE</t>
    </r>
    <r>
      <rPr>
        <sz val="11"/>
        <rFont val="Calibri"/>
        <family val="2"/>
        <scheme val="minor"/>
      </rPr>
      <t xml:space="preserve">
2. Informe de Cierre</t>
    </r>
  </si>
  <si>
    <t xml:space="preserve">17/07/2017 BLRC Se Concluye de la reunión. Cumplieron con la UM No. 1 actualización del formato GEJU- F10, pendientes las UM Nos. 2 y 3. Se cumple con la fecha del plan de mejoramiento.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las UM Nos. 2 y 3. Avance del 33%.
20/12/2017 BLRC de la reunión de monitoreo de concluye que no es posible cumplir con el plan de mejoramiento, van a solicitar prórroga. Hasta el 31/03/2018.
21/12/2017 BLRC con memorando No. 2017-701-018158-3 del 20/12/2017 solicitaron ajuste al plan de mejoramiento y prórroga para el cumplimiento debidamente justificada. El avance del plan queda en el 33%. Se dio respuesta con memorando No. 2017-102-018278-3 del 22/12/2017.
</t>
  </si>
  <si>
    <t>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21/09/2017 BLRC mediante correo electrónico el Dr. Luis Miguel, informa la incorporación de la UM No. 1. Adopción de la política de prevención del daño antijurídico. 
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
20/12/2017 Se concluye del monitoreo que incluirán las unidades de medidas Nos. 1, 3 y 5, pero solicitarán prórroga hasta el 31/03/2017, por cuanto está en tramite la resolución que regula el comite de conciliación  y el procedimiento que regula el comite.
21/12/2017 BLRC con memorando No. 2017-701-018158-3 del 20/12/2017 solicitaron prórroga al plan de mejoramiento con la justificacion indicada en el monitoreo del 20/12/2017 y plazo de cumplimiento hasta el 31/03/2018. Se dio respuesta con memorando No. 2017-102-018278-3 del 22/12/2017.</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</si>
  <si>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Se dio respuesta con memorando No. 2017-102-018275-3 del 22/12/2017.
</t>
  </si>
  <si>
    <t>27/10/2017 BLRC se concluye de la reunión: Cumplen con la fecha de entrega del plan. Van a iniciar la elaboración del informe integral y solicitar el concepto de abogado. Se cumple con el plan.
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t>
  </si>
  <si>
    <t>Vicepresidencia Jurídica-Vicepresidencia de Gestión Contractual-Vicepresidencia Ejecutiva</t>
  </si>
  <si>
    <t>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t>
  </si>
  <si>
    <t xml:space="preserve">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
08/11/2017 BLRC. Con memorando No. 2017-309-015107-3 indican que solicitaran prórroga del plan.
08/11/2017 BLRC mediante correo electrónico del 7/11/2017 informaronla incorporación de las UM Nos. 2. Informe de interventoría3. Solicitud formal de inicio de procedimiento administrativo sancionatorio. Quedan pendiente las UM Nos. 5, 6 y 8.Avance del 63%.
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14/12/2017 BLRC mediante memorando No. 2017-309-017559-3 del 11/12/2017 legalizan la unificación de las UM Nos. 5 y 6, quedando la 5 de la siguiente forma: "Comunicación de OPAIN fijando su posición frente a la entrega del subproyecto que incluye las redes eléctricas". Se dio respuesta con memorando No. 2017-102-017883-3 del 18/12/2017.
20/12/2017 BLRC La unidad de medida pendiente la entregaran a más tardar el 27 de diciembre  de 2017, se actualiza el avance con la UM No. 5.26
26/12/2017 BLRC con memorando No. 2017-309-018378-3 del 22/12/2017 informaron la incorporación del informe de cierre, cumpliendo así con el 100% de las unidades de medida.
</t>
  </si>
  <si>
    <t xml:space="preserve">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
08/11/2017 BLRC. Con memorando No. 2017-309-015107-3 indican que solicitarán prórroga.
08/11/2017 BLRC mediante correo electrónico del 7/11/2017 informaronla incorporación de la UM No. 1.  Solicitud formal de inicio procedimiento administrativo sancionatorio. Pendientes las UM Nos. 2, 3, 4 y 6. Avance del 33%.
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
14/12/2017 BLRC mediante memorando No. 2017-309-017559-3 del 11/12/2017 legalizan la unificación de las UM Nos. 2 y 3, quedando la 2 de la siguiente forma: "Comunicación de OPAIN fijando su posición frente a la entrega del subproyecto que incluye las vías de acceso".Se dio respuesta con memorando No. 2017-102-017883-3 del 18/12/2017.
20/12/2017 BLRC La unidad de medida pendiente la entregaran a más tardar el 27 de diciembre  de 2017, se actualiza el avance con la UM No. 5
26/12/2017 BLRC con memorando No. 2017-309-018316-3 del 22/12/2017 informaron la incorporación del informe de cierre, quedando en 100% el plan de mejoramiento.
</t>
  </si>
  <si>
    <t>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
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
26/10/2017 BLRC se concluye de la reunión: Se cumple con la fecha del plan. Cargarán la documentación en el FTP de las UM Nos. 3, 4 y 5 y procederán a la elaboración del informe de cierre. Se recomienda entregarlo antes 28 de diciembre.
31/10/2017 BLRC La OCI recibio copia del oficio con radicación No. 2017-300-034557-1 del 25/10/2017 dirigido al representante legal de INSEVIAL, firma interventoria donde solicita informes.
08/11/2017 BLRC mediante correo electrónico del 2 de noviembre de 2017 informan la incorporación de documentos en las UM No. 3 y el cumplimiento de la UM No. 5. Queda pendiente el cumplimiento total de la UM No.  3 y el informe de cierre. Avance del 75%.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</si>
  <si>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
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
26/10/2017 BLRC se concluye de la reunión: Se cumple con la fecha del plan. Cargarán la documentación en el FTP. Se recomienda entregar el informe de cierre antes 28 de diciembre.
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</si>
  <si>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
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de 2017 informaron la incorporación de la UM No. 4. Se verifica en el FTP y solamente queda pendiente de incorporar la UM No. 8 el informe de cierre. Avance del 88%.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</si>
  <si>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18/09/2017 Se modifica el nombre del vicepresidente responsable del plan de mejoramiento institucional, pasando del dr. Jaime García Méndez al dr. Fernanado Iregui Mejía. Lo anterior notificado mediante resolución 1281 del 18 de septiembre de 2017. (JDT)
26/12/2017 BLRC se hizo una revisión en el FTP y se encontro que las 12 unidades de medidas se encuentran incorporadas incluyendo el Alcance al informe de cierre, por lo tanto se cumplio con el 100% del plan de mejoramiento. Este hallazgo se va a consolidar con el hallazgo No. 1083-47.</t>
  </si>
  <si>
    <t>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5, llegando así a un avance del 86%, queda pendiente el Alcance del informe de cierre.
20/12/2017 BLRC el informe de cierre esta en firmas, lo entregaran a más el 26 de diciembre de 2017.
27/12/2017 BLRC con correo electrónico informaron la incorporación de la UM No. 7 informe de cierre, cumpliendo así con el 100% del plan de mejoramiento.</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</si>
  <si>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
20/12/2017 BLRC Se concluye de la reunión ya cuentan con el soporte de la um 5, lo van a incorporar en el FTP y pendiente el informe de cierre. Se va a cumplir a 27 de diciembre de 2017.
27/12/2017 BLRC mediante memorando No. 2017-305-018451-3 del 26/12/2017 comunicaron la incorporación del informe de cierre en el FTP, cumpliendo así con el 100% del plan de mejoramiento.</t>
  </si>
  <si>
    <t>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Se actualiza avance por la entrega de la unidad de medida No. 2. Avance del 50%.
21/12/2017 BLRC con memorando No. 2017-308-018041-3 del 19/12/2017 entregaron la unidad de medida No. 1, quedan pendientes las unidades de medida Nos. 3 y 6. Avance del 67%.
22/12/2017 BLRC con memorando No. 2017-308-018178-3 del 21/12/2017 entregaron el informe de cierre el cual se encuentra en el FTP, deben cambiar la UM No. 3
27/12/2017 BLRC Con memorando No. 2017-308-AC720018466-3 del 26/12/2017 informaron la incorporación correcta de la UM No. 3, cumpliendo así con el 100% de las unidades de medida.</t>
  </si>
  <si>
    <t>26/10/2017 BLRC se concluye de la reunión: Se revisó el FTP la incorporación de las Unidades de medida Nos. 8 y 9, solamente queda pendiente el alcance del informe de cierre que lo entregarían antes del 30 de noviembre de 2017. Se cumple con el plan. Avance a la fecha del 91%.
20/12/2017 BLRC del monitoreo se concluye que cumplirán con la UM pendiente antes del 27/12/2017.
26/12/2017 BLRC con memorando No. 2017-300-018473-3del 26/12/2017 informaron la incorporación de la unidad de medida "Alcance al informe de Cierre" cumpliendo así con el 100% del plan de mejoramiento.</t>
  </si>
  <si>
    <t>26/10/2017 BLRC se concluye de la reunión:Se cumple con la fecha de meta del plan de mejormiento. Solicitarán un ajuste al plan.
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
20/12/2017 BLRC del monitoreo se concluye que cumplirán con la UM pendiente antes del 27/12/2017.
26/12/2017 BLRC con memorando No. 2017-300-018474-3del 26/12/2017 informaron la incorporación de la unidad de medida "Informe de Cierre" cumpliendo así con el 100% del plan de mejoramiento.</t>
  </si>
  <si>
    <t>1) Remitir a Defensa Judicial el informe final para dar inicio al proceso sancionatorio. 2) iniciar el procedimiento sancionatorio. 3) Elaborar  un formato para que las áreas hagan la solicitud de inicio del inicio de proceso sancionatorio.</t>
  </si>
  <si>
    <t>26/10/2017 BLRC se concluye de la reunión: Que se cumple con la fecha del plan de mejoramiento, solamente falta el informe de cierre que entregarán antes del 28 de diciembre de 2017. Avance del 75% del plan.
20/12/2017 BLRC La unidad de medida pendiente la entregaran a más tardar el 27 de diciembre  de 2017.
22/12/2017 BLRC con correo electrónico del 22/12/2017 informaron la incorporación del informe de cierre. Cumpliendo con el 100% del plan. Se verificó en el FTP y se encuentra incorporada.
27/12/2007 BLRC con memorando No. 2017-303-018472-3 del 26/12/2017 informaron la incorporación del informe de cierre.</t>
  </si>
  <si>
    <t xml:space="preserve">26/10/2017 BLRC se concluye de la reunión: Se cumple con la fecha del plan. Pendientes las UM Nos. 1, 2 y 5. Mediante correo electrónico informarán la incorporación de la documentación pendiente. Avance del 40%.
19/12/2017 BLRC mediante correo electrónico informaron la incorporación de las unidades de medida Nos. 1 y 2. Avance del 80%, pendiente informe de cierre.
20/12/2017 BLRC La unidad de medida pendiente la entregaran a más tardar el 27 de diciembre  de 2017. Se les pide revisar el documento de la UM No. 1, por cuanto no se encuentra relación con la descripción del hallazgo. Informarán sobre el tema.
20/12/2017 BLRC con correo electrónico del 20/12/2017 hicieron la incorporación del documento correcto en la UM No. 1.
27/12/2017 BLRC con correo electrónico informaron la incorporación de la UM No. 5 informe de cierre cumpliendo así con el 100% del plan de mejoramiento.
27/12/2007 BLRC con memorando No. 2017-303-018472-3 del 26/12/2017 informaron la incorporación del informe de cierre.
</t>
  </si>
  <si>
    <t>27/10/2017 BLRC se concluye de la reunión: Se hizo el cobro al concesionario. Pendiente la incorporación de las UM Nos. 2 y 3. Se debe solicitar prórroga por cuanto no han devuelto el dinero y esta incluido en la "Pretensión dentro del tribunal de arbitramento tres". Se puede dar un posible ajuste al plan. Pendiente de la solicitud de la Vicepresidencia ejecutiva. La solicitud de prórroga se debe hacer antes del 20 de noviembre de 2017.
20/12/2017 BLRC se concluye del monitoreo que entregarán el informe de cierre antes del 23/12/2017. Se actualiza el avance el cual esta en el 75%.
27/12/2017 BLRC Con memorando No. 2017-500-018425-3 del 26/12/2017 entregaron el informe de cierre, cumpliendo así con el 100% del plan de mejoramiento.</t>
  </si>
  <si>
    <t>22/12/2017 BLRC mediante memorando No. 2017-401-018256-3 de la fecha,  solicitaron un ajuste al plan de mejoramiento del hallazgo en el sentido de cambiar la denominación de la UM No. 1 de" Ajustar el mapa de riesgos del proceso administrativo donde se identifique los de carácter contable" por " Definir la matriz de riesgos del proceso aministrativo y financiero donde se identifiquen los de carácter contable." y solicitaron prórroga para cumplir el plan hasta el 31/03/2018. Se dio respuesta con el memorando No. 2017-102-018463-3 del 26/12/2017.</t>
  </si>
  <si>
    <t>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
30/10/2017 BLRC Se concluye del seguimiento: Se tiene el formato de "acta de cierre administrativo"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
20/12/2017 BLRC de la reunión de monitoreo de concluye que no es posible cumplir con el plan de mejoramiento, van a solicitar prórroga. Hasta el 31/03/2018.
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t>
  </si>
  <si>
    <t xml:space="preserve">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22/12/2017 BLRC con memorando No. 2017-308-018184-3 del 21/12/2017 entregaron la UM No. 2, pendiente la No. 1, 3 y 6.
26/12/2017 BLRC con correo electrónico del 22/12/2017 informaronla incorporación de la UM No. 1, quedan pendiente las UM NOs. 3 y 6 y el avance es del 67%.
27/12/2017 BLRC Con memorando No. 2017-308-018471-3 del 26/12/2017 informaron la incorporación de la UM No.3, queda pendiente el informe de cierre.
27/12/2017 BLRC Con memorando No. 2017-308-018507-3 del 27/12/2017 informaron la incorporación de la UM No. 6 informe de cierre, cumpliendo con el 100% del plan.
</t>
  </si>
  <si>
    <t>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
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
28/11/2017 BLRC  De acuerdo con la decisión tomada en el Comite de Sostenibilidad Contable del 24 de octubre de 2017 (acta No.27), solicitan ajustar la UM No. 2 de la denominación de memorando por "Oficio dirigido a la Contaduría General de la Nación, en el cual solicitan concepto para utilizar la cuenta contable "Ajustes a ejercicios anteriores".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
15/12/2017 BLRC mediante correo electrónico del 12/12/2017 informaron la incorporación de la UM No. 3, quedando un avance del 50%. Se dio respuesta con memorando No. 2017-102-017800-3 del 15/12/2017.
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t>
  </si>
  <si>
    <t>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
20/12/2017 Se concluye del monitoreo que incluirán las unidades de medida pendientes antes del 28/12/2017
28/12/2017 con correo electrónico de fecha 27/12/2017 informaron la incorporación de las unidades de medida del plan de mejoramiento, cumpliendo así con el 100% del plan. Se encuentran incorporadas en el FTP.</t>
  </si>
  <si>
    <t>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
20/11/2017 BLRC medidante correo electrónico del 15/11/2017 solicitaron incluir el informe de cierre, quedando el plan de mejoramiento con 6 unidades y un nivel de cumplimiento del 67%.
20/12/2017 BLRC La unidad de medida pendiente la entregarán a más tardar el 27 de diciembre  de 2017.
29/12/2017 Mediante correo electrónico del 28/12/2017 informaron la incorporación del informe de cierre cumpliendo así con el 100% del plan.</t>
  </si>
  <si>
    <t xml:space="preserve">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22/11/2017 BLRC se verifica en el FTP el cumplimiento de la UM No. 2, pendientes 1, 3, 4, 5, 6 y 7.
20/12/2017 BLRC  se concluye del monitoreo: Las unidades de medida pendientes corresponden al área Jurídica- Defensa Judicial. Según de esta área van a solicitar prórroga.Las unidades de medida que corresponde a la Gerencia del proyectos aeroportuarios ya se cumplieron.
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
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
</t>
  </si>
  <si>
    <t>17/07/2017 BLRC Se Concluye de la reunión. No hay avance de cumplimiento del plan de mejoramiento. La OCI indica que debe existir un pronunciamiento en relación con la acción de repetición de la parte pertinente al proyecto "Santa Marta-Paraguacho" en el sentido de indicar en el informe de cierre que gestión realizó la ANI al respecto.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mediante memorando No. 2017-701-018694-3 del 29/12/2017 solicitaron prórroga para el cumplimiento del plan de mejoramiento por cuanto no fue posible cumplir con la UM No. 1. La prórroga queda para el 28/02/2018. Avance del 33%.</t>
  </si>
  <si>
    <t>12/09/2017 BLRC con memorando No. 2017-102-012439-3 del 12 de septiembre de 2017 se dio respuesta al memorando No. 2017-701-012383-3 del 11/09/2017 del Dr. Alejando Gutierrez Forero relacionado con información del plan de mejoramiento del hallazgo en referencia.
13/09/2017 BLRC mediante memorando No. 2017-102-012517-3 del 13/09/2017 se les recordó la presentación del ajuste alplan de mejoramiento indicado en el comunicación 2017-500-004792-3 y 2017-102-005015-3 del 28 de marzo de 2017.
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
29/12/2017 BLRC con memorando No. 2017-500-018693-3 del 2/12/2017 entregaron el informe de cierre, quedando en un 100% el plan de mejoramiento.</t>
  </si>
  <si>
    <t>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
20/12/2017 BLRC del monitoreo se concluye que cumplen con las UM pendientes antes del 27/12/2017.
28/12/2017 BLRC Con correo electrónico de la fecha informaron la incorporación de unidades de medida, quedando pendiente la unidad de medida No. 3.
29/12/2017 BLRC Con correo electrónico de la fecha informaron la incorporación de la UM No. 3, quedando el 100% de las unidades de medida del plan. Con memorando No. 2017-300-018544-3 del 28/12/2017 entregaron el informe de cierre.</t>
  </si>
  <si>
    <t xml:space="preserve">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
09/11/2017 BLRC mediante correo electrónico de la fecha informan la incorporación de las UM Nos. 3 y 4, logrando un avance del 75%. Pendiente las UM Nos. 5 y 8.
20/12/2017 BLRC del monitoreo se concluye que cumplen con las UM pendientes antes del 27/12/2017.
26/12/2017 BLRC  mediante correo electrónico del 22/12/2017 informaron la incorporación de las UM Nos. 5 y 8 quedando en un 100% el cumplimiento del plan. Con memorando No. 2017-300-018544-3 del 28/12/2017 entregaron el informe de cierre.
</t>
  </si>
  <si>
    <t>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
20/11/2017 De acuerdo al memorando No. 2017-303-015829-3 la gerencia solicita el replanteamiento de las unidades de medida 6,7 y 8 unificando en la UM6 "Solicitud alcance integral", se adiciona la UM 7 "Validación ANI del alcance integral"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
20/12/2017 BLRC Las unidades de medida pendientes las entregaran a más tardar el 27 de diciembre  de 2017.
28/12/2017 BLRC con correos electrónicos de fecha 27 de diciembre comunicaron la incorporación de las UM Nos. 4 y 6, quedan pendientes las UM Nos. 7, 8 y 9. Avance del 67%.
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t>
  </si>
  <si>
    <t xml:space="preserve">26/10/2017 BLRC se concluye de la reunión: Se cumple con la fecha del plan. Pendientes las UM Nos. 1, y 5. Mediante correo electrónico informarán la incorporación de la documentación pendiente. Avance del 60%
20/12/2017 BLRC Las unidades de medida pendientes las entregaran a más tardar el 27 de diciembre  de 2017.
27/12/2007 BLRC con memorando No. 2017-303-018472-3 del 26/12/2017 informaron la incorporación del informe de cierre, lo mismo con correo electrónico del 28/12/2017 informaron la incorporaación de las unidades de medida restantes, quedando al 100% el plan de mejoramiento.
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
</t>
  </si>
  <si>
    <t>26/10/20107 BLRC se concluye de la reuniön: Se cumple con el plan de mejoramiento en la fecha indicada. Ya se tiene el informe de interventoría y con este hacen el alcance del informe de cierre. Solicitan la instalación del FTP para la nueva supervisora. 
20/12/2017 BLRC La unidad de medida pendiente la entregará a más tardar el 27 de diciembre  de 2017. Se actualiza el avance por la entrega de la UM No.5,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</si>
  <si>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
20/12/2017 BLRC Las unidades de medida pendientes las entregaran a más tardar el 27 de diciembre  de 2017. Incorporarán las UM No. 6 y 7 en el día de hoy e informarán.
20/12/2017 BLRC mediante correo electrónico informaron la incorporación de las UM Nos. 6 y 7, las cuales fueron incorporadas en el FTP. El avance es del 89%, queda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</si>
  <si>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se verifica en el FTP la incorporación de las unidades de medida del plan, concluyendo que cumplieron en el 100%. Con memorando No. 2017-703-018636-3 del 28/12/2017 informaron la incorporación del PMI.</t>
  </si>
  <si>
    <t>12/10/2017 BLRC se recibio el memorando No. 2017-300-014049-3 del 08/2017/2017 donde remite el plan de mejoramiento para el presente hallazgo el cual fue declarado no efectivo en la AR2016.
28/12/2017 BLRC con memorando No. 2017-300-018363-3 del 22/12/2017 entregaron la unidad de medida No. 5 "Informe No. 5", queda pendiente la UM No. 6 "Informe final de obra puntos críticos". Avance del plan 83%. La documentación se encuentra en el FTP.  Se dio respuesta con memorando No. 2017-102-018637-3 del 29/12/2017.</t>
  </si>
  <si>
    <t>Auto 0981 del 26 de octubre de 2017 que ordena el archivo del PRF No. 2013_00160_1987</t>
  </si>
  <si>
    <t>Auto 0981 del 26 de octubre de 2017 con radicación ANI No. 201740913422882 del 18/12/2017 con comunicación de auto que ordena el archivo del PRF No. 2013_00160_1987. El auto no se adjunta por lo que se solicitará a la CAOC.</t>
  </si>
  <si>
    <t>DIRECTO</t>
  </si>
  <si>
    <t>Auto No. 000649 del 14/06/2011 de la CGR.resuelve cerrar la indagación preliminar No. CD-000258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</si>
  <si>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No. 000649 del 14/06/2011 de la CGR.resuelve cerrar la indagación preliminar No. CD-000258, vinculada a la liquidación de las empresas que conforman el denominado Grupo "Nule",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t>
  </si>
  <si>
    <t xml:space="preserve"> Antecedente Fiscal N°. ANT_IP-2017-01228</t>
  </si>
  <si>
    <t>Auto  No. 1078 del 24/11/2007 por el cual se archiva el Antecedente Fiscal N°. ANT_IP-2017-01228</t>
  </si>
  <si>
    <t>Este hallazgo se consolida en el hallazgo 1187-46, en virtud, de lo manifestado por la Contraloría General de la República en el informe de auditoría regular vigencia 2016, radicado No. 2017-409-097363-2 del 12 de septiembre de 2017, páginas 115 y subsiguientes.</t>
  </si>
  <si>
    <t>1187-46</t>
  </si>
  <si>
    <t>1083-47</t>
  </si>
  <si>
    <t>1036-105</t>
  </si>
  <si>
    <t>Se unifican las causas
Se unifican los efectos
Se unifican las acciones de mejormainto
Se unifican los objetivos</t>
  </si>
  <si>
    <t>*Plan de consolidación</t>
  </si>
  <si>
    <t>Consolidados</t>
  </si>
  <si>
    <t>Red Férrea del Pacífico</t>
  </si>
  <si>
    <t>Tren de Occidente</t>
  </si>
  <si>
    <t>62-102, 1006-75, 1007-76</t>
  </si>
  <si>
    <t>Plan de Mejoramiento</t>
  </si>
  <si>
    <t>Total consolidados</t>
  </si>
  <si>
    <t>Consolidado por informe de CGR vig 2016</t>
  </si>
  <si>
    <t>Plan consolidación *</t>
  </si>
  <si>
    <t xml:space="preserve">La CGR describe la causa así: "Se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 </t>
  </si>
  <si>
    <t>La CGR describe el efecto así: "Los valores establecidos en el modelo de estructuración, se vieron afectados por una posible subvaloración en las variables de Ingresos, Costos y Gastos, así como de las Inversiones".</t>
  </si>
  <si>
    <t xml:space="preserve">La CGR describe la causa así: "Se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 </t>
  </si>
  <si>
    <t>La CGR describe el efecto así: "Lo anterior trae como consecuencia demora y desplazamiento de los cronogramas para la terminación del proyecto en su etapa de construcción y por ende, la no entrada en servicio de las vías a la comunidad afectando los planes de obras programadas".</t>
  </si>
  <si>
    <t>A- La CGR describe la causa así: "Han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Se observa que existió deficiencias en la estructuración del proyecto, principalmente en los estudios sobre adquisición predial, ya que la variación desborda lo inicialmente planeado".
B- La CGR describe la causa así: "Evaluada la ejecución de dichos porcentajes  para la nueva calzada se ejecutó solo el 35%, es decir 3% menos y para mejoramiento y rehabilitación se ejecutó el 60%, es decir 3% más, compensando lo que se dejó de hacer en nueva calzada".</t>
  </si>
  <si>
    <t>A- La CGR describe el efecto así: "Lo cual conlleva a desplazamientos en los cronogramas en la etapa de construcción, afectando la oportuna entrega para la operación y mantenimiento".
B- La CGR describe el efecto así: " (…) lo cual podría generar posible desequilibrio económico en la ejecución de los tramos programados".</t>
  </si>
  <si>
    <t>La CGR describió la causa así: "El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t>
  </si>
  <si>
    <t>La CGR describe el efecto así: "Se está contraviniendo las normas citadas en precedencia y el artículo 33 del Decreto 4730 de 2005, situación que consecuentemente se configura en una presunta falta disciplinaria conforme lo establecido en la Ley 734 de 2012."</t>
  </si>
  <si>
    <t>La CGR describió la causa así: "Se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t>
  </si>
  <si>
    <t>La CGR describe el efecto así: "Lo anterior trae como consecuencia, demoras en la ejecución del proyecto, desfases en los cronogramas, modificaciones en la etapa pre-operativa del proyecto, ajustes en las longitudes de intervención de tramos y modificaciones en los mecanismos de pago de hitos".</t>
  </si>
  <si>
    <t>La CGR describió la causa así: "La gestión predial adelantada por el Concesionario en obras que corresponden a cambios en los diseños no ha sido eficaz ni oportuna, debido a que existen predios adquiridos cuyo valor no ha sido restituido.".</t>
  </si>
  <si>
    <t>La CGR describe el efecto así: "Lo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t>
  </si>
  <si>
    <t>La CGR describió la causa así: "Solo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t>
  </si>
  <si>
    <t xml:space="preserve">La CGR describe el efecto así: "Lo anterior refleja falta de previsión, desgaste administrativo en el seguimiento y control de los recursos asignados al proyecto así como en la inoportunidad en la gestión  para la devolución de los recursos pagados y no ejecutados". </t>
  </si>
  <si>
    <t xml:space="preserve">La CGR descibe la causa así: "En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 </t>
  </si>
  <si>
    <t>La CGR describe el efecto así: "Con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t>
  </si>
  <si>
    <t>La CGR describe la causa así: "Este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t>
  </si>
  <si>
    <t>La CGR describe el efecto así: "Lo anterior, desconoce el principio de Economía contenido en el numeral segundo del artículo 25 y de Responsabilidad contenido en el inciso final del numeral tercero del artículo 26 de la Ley 80 de 1993".</t>
  </si>
  <si>
    <t>La CGR describe la causa así: "Por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t>
  </si>
  <si>
    <t>La CGR describe el efecto as´: "Lo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t>
  </si>
  <si>
    <t>La CGR describe la causa así: "Se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t>
  </si>
  <si>
    <t>La CGR describe el efecto así: "Por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t>
  </si>
  <si>
    <t>La CGR describe la causa así: "Esta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t>
  </si>
  <si>
    <t>La CGR describe el efecto así: "Los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t>
  </si>
  <si>
    <t>La CGR describe la causa así: "Los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t>
  </si>
  <si>
    <t xml:space="preserve">La CGR describe el efecto así: "Con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
Se están dejando de percibir ingresos importantes por recaudo de peaje, a fin de poder ser entregados al concesionario encargado de la operación y mantenimiento del mismo, afectando financieramente al proyecto". </t>
  </si>
  <si>
    <t>La CGR describe la causa así: "Las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t>
  </si>
  <si>
    <t>La CGR describe el efecto así: "Contraviniendo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t>
  </si>
  <si>
    <t>La CGR describe la causa así: "La CGR considera que la actividad de Estudios y Diseños y Licenciamiento Ambiental del Tramo desafectado "Palo  de Letras - Cacarica - lomas Aisladas",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t>
  </si>
  <si>
    <t>La CGR describe el efecto así: "Lo anterior indica, que los Estudios, Diseños y Licenciamiento Ambiental del Tramo "Palo de Letras - Cacarica - Lomas Aisladas",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t>
  </si>
  <si>
    <t>La CGR describe la causa así: "Incumplimiento de lo establecido en el literal e) de la Sección 2.05 del Contrato de Concesión 08 de 2010, así como debilidades en el suministro de la información y en el oportuno seguimiento  de estas obligaciones a cargo del Concesionario".</t>
  </si>
  <si>
    <t>La CGR describe el efecto así: "Contraviniendo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t>
  </si>
  <si>
    <t>La CGR describe la causa así: "Debilidades en el seguimiento y control de las obligaciones ambientales del Concesionario".</t>
  </si>
  <si>
    <t xml:space="preserve">La CGR describe el efecto así: "Deficiencias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 </t>
  </si>
  <si>
    <t>La CGR describe la causa así: "Situación que denota deficiencias en el cumplimiento de las obligaciones contractuales y debilidades en el seguimiento y control".</t>
  </si>
  <si>
    <t>La CGR describe el efecto así: "Afectando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t>
  </si>
  <si>
    <t>La CGR describe la causa así: "A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t>
  </si>
  <si>
    <t>La CGR describe el efecto así: "Situación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t>
  </si>
  <si>
    <t>La CGR describe el efecto así: "Lo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t>
  </si>
  <si>
    <t>La CGR describe la causa así: "A pesar de las diferentes  modificaciones realizadas en los otrosíes, relacionadas con la ampliación de plazos, redefinición de hitos y modificación del Plan de Obras, en la actualidad se continúan presentando atrasos en el cumplimiento de las metas pactadas".</t>
  </si>
  <si>
    <t>La CGR describe el efecto así: "Así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t>
  </si>
  <si>
    <t>La CGR describe la causa así: "Deficiencias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t>
  </si>
  <si>
    <t>La CGR describe el efecto así: "Incumplimiento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t>
  </si>
  <si>
    <t>La CGR describe la causa así: 
1. "Lo anterior indica que los estudios de tráfico que soportaron los estudios de necesidades iniciales no correspondían a la realidad"
2. "Incumplimiendo lo establecido en las obligaciones contractuales, además ya fue reconocido al Concesionario el valor de las obras y del OPEX (operación y mantenimiento) del peaje".</t>
  </si>
  <si>
    <t>La CGR describe el efecto así: "Desplazamientos en los cronogramas para la construcción de dicho peaje, así como ausencia de recursos importantes que se están dejando de percibir por la operación del mismo y se constituye en un presunto detrimento al patrimonio del Estado en cuantía por determinar. 
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t>
  </si>
  <si>
    <t>La CGR describe la causa así: "Lo cual denota deficiencias en el seguimiento y control a las actividades de operación y podría afectar la correcta prestación del servicio".</t>
  </si>
  <si>
    <t>La CGR describe el efecto así: "Lo cual denota deficiencias en el seguimiento y control a las actividades de operación y podría afectar la correcta prestación del servicio".</t>
  </si>
  <si>
    <t xml:space="preserve">Fortalecer los análisis, estimaciones y proyecciones de costos prediales realizados al momento de la estructuración del proyecto, con el fin de que las modificaciones contractuales al momento del desarrollo de las obras se minimicen
</t>
  </si>
  <si>
    <t xml:space="preserve">Mejorar la determinación de datos cuantificación de la afectación predial y estimaciones de recursos de los nuevos proyectos 
</t>
  </si>
  <si>
    <t>Fortalecer las definiciones de alcance en los contratos de concesión, los cuales se reflejan en la contratación de nuevos proyectos bajo la ley de infraestructura 1508 y sus modificaciones</t>
  </si>
  <si>
    <t xml:space="preserve">Mitigar la realización de modificaciones contractuales al alcance del contrato inicial, optimizando los recursos y sin generar impacto en el plan de obras inicial  </t>
  </si>
  <si>
    <t xml:space="preserve">Optimizar la utilización de los recursos generados por los proyectos de concesión 
</t>
  </si>
  <si>
    <r>
      <rPr>
        <b/>
        <sz val="11"/>
        <rFont val="Calibri"/>
        <family val="2"/>
        <scheme val="minor"/>
      </rPr>
      <t>(MANEJO SIMILAR AL HALLAZGO 3)
ACCIONES CORRECTIVAS</t>
    </r>
    <r>
      <rPr>
        <sz val="11"/>
        <rFont val="Calibri"/>
        <family val="2"/>
        <scheme val="minor"/>
      </rPr>
      <t xml:space="preserve">
1. Elaborar informe técnico (estructuración y contractual) donde se incluya los supuestos realizados para el tramo Turbo - El Tigre del proyecto, las modificaciones realizadas en el desarrollo del proyecto. (Incluir Anexos Bitácora Otrosí N°2). 
2. Informe técnico - financiero que de cuenta los movimientos  de los recursos de acuerdo a las condiciones contractuales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Bitácora del proyecto para las modificaciones contractuales 
7. Manual de interventoría y supervisión
8. Mejorar la definición de las condiciones contractuales para los nuevos proyectos con el fin de mitigar el impacto de modificaciones contractuales (Contrato Estándar 4G) (Aparte en el se limitan las modificaciones del Contrato después de los primeros 3 años)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</si>
  <si>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(Estructuración y Contractual)
2. Informe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Resolución Bitácora 
7. Manual de interventoría y supervisión
8. Contrato Estándar  4G 
9. Procedimiento Proceso Sancionatorio Contractual 
</t>
    </r>
    <r>
      <rPr>
        <b/>
        <sz val="11"/>
        <rFont val="Calibri"/>
        <family val="2"/>
        <scheme val="minor"/>
      </rPr>
      <t>INFORME DE CIERRE</t>
    </r>
    <r>
      <rPr>
        <sz val="11"/>
        <rFont val="Calibri"/>
        <family val="2"/>
        <scheme val="minor"/>
      </rPr>
      <t xml:space="preserve">
10. Informe de Cierre</t>
    </r>
  </si>
  <si>
    <t>Fortalecer el seguimiento y control de los proyectos en sus aspectos técnicos y financieros</t>
  </si>
  <si>
    <t>Dar cumplimiento a ejecución del contrato en función del plan de obras y sus respectivos pagos. 
Evidenciar el cumplimiento de los acuerdos frente al Tribunal de Arbitramento y su acuerdo conciliatorio para el tramo Santa Lucia - San Pelayo.</t>
  </si>
  <si>
    <t>Asegurar el flujo de recursos con el fin de mantener las cuentas de riesgos previstas en caso de la ocurrencia de los mismos</t>
  </si>
  <si>
    <t>Mitigar la realización de modificaciones contractuales al alcance del contrato inicial, optimizando los recursos y sin generar impacto en el plan de obras inicial  
Dar cumplimiento a la sentencia proferida por el Tribunal de Arbitramento para la controversia Tramo Turbo - El Tigre</t>
  </si>
  <si>
    <r>
      <rPr>
        <b/>
        <sz val="11"/>
        <rFont val="Calibri"/>
        <family val="2"/>
        <scheme val="minor"/>
      </rPr>
      <t>ACCIONES CORRECTIVAS</t>
    </r>
    <r>
      <rPr>
        <sz val="11"/>
        <rFont val="Calibri"/>
        <family val="2"/>
        <scheme val="minor"/>
      </rPr>
      <t xml:space="preserve">
1. Incorporar antecedentes: Informe de Interventoría de la controversia, Requerimientos al Concesionario, Activación Mecanismo de Solución de Controversias, Documento Laudo arbitral, entre otros
2. Informe jurídico como antecedente, en el que se explique las condiciones de pago a través de recursos del proyecto
3. Informe del área de defensa judicial, en el que se indica la obligación del pronunciamiento para las partes y el cumplimiento del laudo. 
4. Informe de interventoria del estado de cumplimiento de las obligaciones del concesionario, referente al laudo arbitral
</t>
    </r>
    <r>
      <rPr>
        <b/>
        <sz val="11"/>
        <rFont val="Calibri"/>
        <family val="2"/>
        <scheme val="minor"/>
      </rPr>
      <t>ACCIONES PREVENTIVAS</t>
    </r>
    <r>
      <rPr>
        <sz val="11"/>
        <rFont val="Calibri"/>
        <family val="2"/>
        <scheme val="minor"/>
      </rPr>
      <t xml:space="preserve">
5. Manual de interventoría y supervisión
6. Mejorar la definición de las condiciones contractuales en sus alcances y estudios técnicos para los nuevos proyectos con el fin de mitigar el impacto de futuras contoversias (Contrato Estándar 4G - Apéndices Técnicos) 
</t>
    </r>
  </si>
  <si>
    <t>Continuar con la aplicación de los mecanismos de solución de conflictos incorporadas en los contratos de concesión que se realizan bajo el esquema de la ley 1508 y sus modificaciones referente a la solución de conflictos</t>
  </si>
  <si>
    <t>Dirimir las controversias que se presenten en la ejecución de los contratos de concesión</t>
  </si>
  <si>
    <r>
      <rPr>
        <b/>
        <sz val="11"/>
        <rFont val="Calibri"/>
        <family val="2"/>
        <scheme val="minor"/>
      </rPr>
      <t>UNIDADES DE MEDIDA CORRECTIVAS</t>
    </r>
    <r>
      <rPr>
        <sz val="11"/>
        <rFont val="Calibri"/>
        <family val="2"/>
        <scheme val="minor"/>
      </rPr>
      <t xml:space="preserve">
1. Informe de las áreas de defensa judicial y/o jurídica 
2. Documentos Concesionario
3. Bitácora Otrosí N°10
4. Informe financiero de interventoría 
</t>
    </r>
    <r>
      <rPr>
        <b/>
        <sz val="11"/>
        <rFont val="Calibri"/>
        <family val="2"/>
        <scheme val="minor"/>
      </rPr>
      <t>UNIDADES DE MEDIDA PREVENTIVAS</t>
    </r>
    <r>
      <rPr>
        <sz val="11"/>
        <rFont val="Calibri"/>
        <family val="2"/>
        <scheme val="minor"/>
      </rPr>
      <t xml:space="preserve">
5. Modelo estándar Contrato 4G
6. Concepto jurídico externo
</t>
    </r>
    <r>
      <rPr>
        <b/>
        <sz val="11"/>
        <rFont val="Calibri"/>
        <family val="2"/>
        <scheme val="minor"/>
      </rPr>
      <t>INFORME DE CIERRE</t>
    </r>
    <r>
      <rPr>
        <sz val="11"/>
        <rFont val="Calibri"/>
        <family val="2"/>
        <scheme val="minor"/>
      </rPr>
      <t xml:space="preserve">
7. Informe de Cierre
</t>
    </r>
  </si>
  <si>
    <r>
      <rPr>
        <b/>
        <sz val="11"/>
        <rFont val="Calibri"/>
        <family val="2"/>
        <scheme val="minor"/>
      </rPr>
      <t>ACCIONES CORRECTIVAS</t>
    </r>
    <r>
      <rPr>
        <sz val="11"/>
        <rFont val="Calibri"/>
        <family val="2"/>
        <scheme val="minor"/>
      </rPr>
      <t xml:space="preserve">
1. Antecedentes Bitácoras modificatorios 2, 12, 14 y 17.
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
4. Evaluar el mejoramiento de los documentos preparatorios Contratos 4G - Estudios y Diseños Fase 2 desde su estructuración a través de los nuevos estructuradores
5. Incorporar el nuevo proyecto de Ley al reconocimiento económico de mejoras asentadas en predios baldios (En caso de ser aprobado el decreto)
6. Resolución Bitácora
7. Procedimiento Modificación de Contrato de Concesión - GCSP-P-021</t>
    </r>
  </si>
  <si>
    <t xml:space="preserve">Fortalecer las definiciones de alcance en los contratos de concesión, los cuales se reflejan en la contratación de nuevos proyectos bajo la ley de infraestructura 1508 y sus modificaciones en sus aspectos ambientales </t>
  </si>
  <si>
    <t>Mitigar la realización de modificaciones contractuales al alcance del contrato inicial; asociados a condiciones ambientales</t>
  </si>
  <si>
    <t>Iniciar operación del peaje Santa Ana</t>
  </si>
  <si>
    <t>Agilizar las gestiones con el Ministerio de Transporte, con el fin de obtener la resolución que permita la operación del peaje</t>
  </si>
  <si>
    <t xml:space="preserve">Fortalecer las definiciones de alcance en los contratos de concesión, los cuales se reflejan en la contratación de nuevos proyectos bajo la ley de infraestructura 1508 </t>
  </si>
  <si>
    <t>Conminar al Concesionario a que ejecute las acciones de mantenimiento, conservación y operación que tenga a su cargo</t>
  </si>
  <si>
    <t>Dar cumplimiento a ejecución del contrato en función de los estudios y diseños en los nuevos contratos de concesión 
Definir las condiciones establecidas en el Contrato de Concesión para el tramo Palo de Letras - Cacarica - Lomas Aisladas y su gestión de devolución de los recursos</t>
  </si>
  <si>
    <r>
      <rPr>
        <b/>
        <sz val="11"/>
        <rFont val="Calibri"/>
        <family val="2"/>
        <scheme val="minor"/>
      </rPr>
      <t>ACCIONES CORRECTIVAS</t>
    </r>
    <r>
      <rPr>
        <sz val="11"/>
        <rFont val="Calibri"/>
        <family val="2"/>
        <scheme val="minor"/>
      </rPr>
      <t xml:space="preserve">
1. Antecedentes: Identificación problemática de reintrego de recursos por las activades de Estudios y Diseños y Licenciamiento Ambientla del Tramo Palo de Letras - Cacarica - Lomas Aisladas; que incluye información aportada por estructuración
2. Gestiones (comunicaciones y otros) de cobro solicitando la desafectación y disminución del  VPIT, del valor correspondiente a los estudios y diseños del tramo Palo de Letras- Cacarica- Lomas Aisladas en el proceso de liquidación
3. Evidencia del descuento de los recursos (Reflejado en la Liquidación del Contrato)
</t>
    </r>
    <r>
      <rPr>
        <b/>
        <sz val="11"/>
        <rFont val="Calibri"/>
        <family val="2"/>
        <scheme val="minor"/>
      </rPr>
      <t xml:space="preserve">
ACCIONES PREVENTIVAS</t>
    </r>
    <r>
      <rPr>
        <sz val="11"/>
        <rFont val="Calibri"/>
        <family val="2"/>
        <scheme val="minor"/>
      </rPr>
      <t xml:space="preserve">
2. Contrato estandar 4G (establece de manera clara que el valor de los estudios y diseños se encuentra inmerso en la retribución de cada UF y no de manera independiente.)</t>
    </r>
  </si>
  <si>
    <t>Cumplir con los fundamentos y parámetros  aplicables para el manejo de las áreas remanentes del proyecto</t>
  </si>
  <si>
    <t>Corregir las deficiencias encontradas en las áreas remanentes del proyecto</t>
  </si>
  <si>
    <t>Cumplir con los fundamentos y parámetros  aplicables a los ZODMES del proyecto</t>
  </si>
  <si>
    <t>Corregir las deficiencias encontradas en los ZODMES del proyecto</t>
  </si>
  <si>
    <t>Cumplir con los fundamentos y parámetros aplicables a los postes de comunicación de emergencias instalados en el proyecto</t>
  </si>
  <si>
    <t>Corregir las deficiencias encontradas en los postes SOS en los tramos del proyecto  que correspondan</t>
  </si>
  <si>
    <t>Cumplir con los fundamentos establecidos en el contrato de concesión y sus apéndices para la operación de los tramos</t>
  </si>
  <si>
    <t>Dar cumplimiento a la ejecución del contrato en función de los puentes peatonales requeridos en el Contrato de Concesión</t>
  </si>
  <si>
    <t>Corregir las deficiencias de señalización identificadas en la segunda calzada del tramo Montería - El Quince</t>
  </si>
  <si>
    <t>Conminar al Concesionario al cumplimiento de los planes de obra</t>
  </si>
  <si>
    <t>Cumplir con las condiciones y tiempos contractuales y sus modificatorios</t>
  </si>
  <si>
    <t>Identificar en el alcance del contrato de concesión en los sitios relacionados y si es responsabilidad del concesionario exigir el cumplimiento de las obligaciones contractuales. En caso contrario informar a la entidad competente.</t>
  </si>
  <si>
    <t>Dar cumplimiento del contrato de concesión en sitios críticos del proyecto.</t>
  </si>
  <si>
    <t xml:space="preserve">Cumplir con las condiciones establecidas en el contrato de concesión y modificatorios, relacionado con los peajes </t>
  </si>
  <si>
    <t xml:space="preserve">Finalizar la construcción del peaje Guamal y revertir a INVIAS para su operación </t>
  </si>
  <si>
    <t>Cumplir con las condiciones establecidos en el contrato de concesión y sus apéndices para la operación de los tramos</t>
  </si>
  <si>
    <t>Corregir las deficiencias en la operación de la ambulancia del tramo San Marcos - Majagual - Achí - Guarandá</t>
  </si>
  <si>
    <t>Vicepresidencia de Gestión Contractual-Vicepresidencia de Estructuración- Vicepresidencia de Planeación Riesgo y Entorno</t>
  </si>
  <si>
    <t>Vicepresidencia de Gestión Contractual-Vicepresidencia de Planeación Riesgo y Entorno</t>
  </si>
  <si>
    <t>2016C</t>
  </si>
  <si>
    <t>Rendimientos Financieros</t>
  </si>
  <si>
    <t>Panel de Expertos</t>
  </si>
  <si>
    <t>Problemas en aprobación de licencia ambiental</t>
  </si>
  <si>
    <t>La CGR describe la causa así: "Teniendo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
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t>
  </si>
  <si>
    <t>La CGR describe el efecto así: "Al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t>
  </si>
  <si>
    <t xml:space="preserve">La CGR describe la causa así: "Con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
No obstante, la ANI suscribió los mencionados otrosíes, sin obtener previamente las autorizaciones legales correspondientes, para la modificación de las vigencias futuras ya establecidas, requisito esencial para asumir estas obligaciones contactuales". </t>
  </si>
  <si>
    <t>La CGR describe el efecto así: "Se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t>
  </si>
  <si>
    <t xml:space="preserve">La CGR describe la causa así: "La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 </t>
  </si>
  <si>
    <t>La CGR describe el efecto así: "El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t>
  </si>
  <si>
    <t>La CGR describe la causa así: "Lo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t>
  </si>
  <si>
    <t>La CGR describe el efecto así: "Lo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
Se vulneró lo establecido en los artículos 3, 4, 5 numeral 2, 25 numeral 4, y 26 numeral 1 de la Ley 80 de1993, y el numeral 31 del artículo 48 de la Ley 734 de 2002".</t>
  </si>
  <si>
    <t>La CGR describe la causa así: "Lo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t>
  </si>
  <si>
    <t>La CGR describe el efecto así: "Se vulneró lo establecido en los artículos 3, 4, 5 numeral 2, 25 numeral 4 y 26 numeral 1 de la Ley 80 de 1993, y numeral 31 del artículo 48 de la Ley 734 de 2002 lo que puede generar una presunta falta con alcance disciplinario y fiscal".</t>
  </si>
  <si>
    <t>La CGR describe la causa así: "La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t>
  </si>
  <si>
    <t>La CGR describe el efecto así: "De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t>
  </si>
  <si>
    <t>La CGR describe la causa así: "Debilidades en los mecanismos de control y seguimiento sobre la información".</t>
  </si>
  <si>
    <t xml:space="preserve">La CGR describe el efecto así: "Al realizar la sumatoria de los documentos suministrados por la entidad, se evidencia la diferencia, lo que no permite que se refleje el valor real aportado". </t>
  </si>
  <si>
    <t>La CGR describe la causa así: "Lo anterior impide a la CGR tener certeza sobre si se conformó o no el citado Panel de Expertos.
Esta situación ya había sido observada por la CGR en el proceso auditor de la vigencia 2014, pero solo hasta abril de 2017 se tomaron las acciones correctivas".</t>
  </si>
  <si>
    <t xml:space="preserve">La CGR describe el efecto así: "Se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 </t>
  </si>
  <si>
    <t>La CGR describe la causa así: "Se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t>
  </si>
  <si>
    <t xml:space="preserve">La CGR describe el efecto así: "Se evidencia que la Entidad pagó por unas actividades cuya ejecución correspondía llevar a cabo a funcionarios del INCO, hoy ANI, sumado al hecho que la ejecución del contrato que debía verificar no había iniciado". </t>
  </si>
  <si>
    <t xml:space="preserve">La CGR describe la causa así: "La información reportada por la Entidad en atención a los diferentes requerimientos realizados por el Equipo Auditor, difiere de la que reporta la interventoría en sus informes". </t>
  </si>
  <si>
    <t>La CGR describe el efecto así: "Las anteriores situaciones, hacen que la información suministrada no sea confiable y se cree incertidumbre sobre la misma, afectando con ello el normal desarrollo del proceso auditor".</t>
  </si>
  <si>
    <t>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
2. Informe de cierre.</t>
  </si>
  <si>
    <t>Evidenciar la debida dilgiencia de la Agencia, a través de las actuaciones adelantadas en marco de los Procedimientos sancionatorios para exigir el cumplimiento del contrato.</t>
  </si>
  <si>
    <t>UNIDADES DE MEDIDA CORRECTIVA
1. Informe de Interventoría .
2. Informe de gestiones y debida diligencia frente a los incumplimientos del Concesionario
UNIDADES DE MEDIDA PREVENTIVA
3. Procedimiento GEJU-P-003 Imposición de Multas y Sanciones a Concesionarios e Interventorías.
4. Procedimiento GEJU-P-014 Proceso sancionatorio contractual.
INFORME DE CIERRE
5. Informe de cierre.</t>
  </si>
  <si>
    <t xml:space="preserve">Fortalecer la posicion de la entidad respecto a la viabilidad de incluir condiciones dentro de los documentos contractuales,  mediante concepto de abogado externo.
</t>
  </si>
  <si>
    <t>UNIDADES DE MEDIDA CORRECTIVA
1. Concepto Jurídico de Asesor Externo que aborde la viabilidad de incluir condiciones dentro de los documentos contractuales de la ANI.
UNIDADES DE MEDIDA PREVENTIVA
2. Propuesta normativa que regule los eventuales vacios existentes en materia de APP`s los cuales podrìan incluir aspectos tales como los relacionados en este hallazgo.
INFORME DE CIERRE
3. Informe de cierre.</t>
  </si>
  <si>
    <t>UNIDADES DE MEDIDA PREVENTIVA
1. Concepto Jurídico de Asesor Externo que aborde la viabilidad de incluir condiciones dentro de los documentos contractuales de la ANI.
2. Propuesta normativa que regule los eventuales vacios existentes en materia de APP`s los cuales podrìan incluir aspectos tales como los relacionados en este hallazgo.
INFORME DE CIERRE
3. Informe de cierre.</t>
  </si>
  <si>
    <t xml:space="preserve"> Solicitud para que se estructure por parte del MHCP definición de los parámetros enviados en su circular para la elaboración del Anteproyecto de Presupuesto.</t>
  </si>
  <si>
    <t>Evidenciar que la proyección de los recursos obedecen a agentes externos y asuntos exógenos de la Agencia, por lo cual soportando diligencia frente al requerimiento del Ente de Control, se solicita adelantar el trámite pertinente a la Entidad competente.</t>
  </si>
  <si>
    <t>UNIDADES DE MEDIDA PREVENTIVA
1. Informe financiero 
2. Oficio al MHCP presentando el hallazgo y solicitando que se tenga en cuenta la realidad del mercado en la definición de los parámetros enviados en su circular para la elaboración del Anteproyecto de Presupuesto. (copia CGR)
INFORME DE CIERRE
3. Informe de cierre</t>
  </si>
  <si>
    <t>UNIDADES DE MEDIDA PREVENTIVA
1. Informe financiero 
2. Oficio al MHCP.
INFORME DE CIERRE
3. Informe de cierre</t>
  </si>
  <si>
    <t>Evidenciar la debida diligencia de la entidad al efectuar pagos que se encuentran debidamente soportados en las condiciones contractuales.</t>
  </si>
  <si>
    <t>Soportar que los aportes Equity se encuentran acordes a las condiciones contractuales.</t>
  </si>
  <si>
    <t xml:space="preserve">UNIDADES DE MEDIDA CORRECTIVA
1. Verificación de los soportes del equity en especie por parte de la interventoría e informe y recomendaciones al respecto.
INFORME DE CIERRE
2. Informe de cierre  </t>
  </si>
  <si>
    <t>Evidenciar la inexistencia del daño, teniendo en cuenta  que no se hicieron pagos al concesionario, con cargo a rendimientos financieros.</t>
  </si>
  <si>
    <t>Soportar la inexistencia de daño, por la no ocurrencia del hecho descrito en el hallazgo.</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</si>
  <si>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</si>
  <si>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</si>
  <si>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Se realizará solicitud al MHCP con el fin que sean catalogados los recursos como propios y así evitar que se generen las inconsistencias en el reporte de información, que generpo el hallazgo.</t>
  </si>
  <si>
    <t>Solicitar el cambio del origen de los recursos, con el fin de evitar que se generen nuevamnte las circunstancias que dieron origen al Hallazgo.</t>
  </si>
  <si>
    <t>soportar que la figura del Panel de expertos, en la actualidad no se encuentra conformada y que por este concepto, mientras estuvo vigente en las condiciones contractuales, no se efectuó pago alguno por este concepto.</t>
  </si>
  <si>
    <t>Evidenciar que el Panel de Expertos ya no se contempla como condición contractual y que no se generó pago alguno por este concepto.</t>
  </si>
  <si>
    <t xml:space="preserve">UNIDADES DE MEDIDA CORRECTIVA
1. Certificación de la fiduciria donde se verifica el NO pago por concepto de panel de expertos. 
2. Modificación contractual en la cual se eliminó la figura de panel de expertos y en su lugar se estableció el mecanismo de amigable componedor.
INFORME DE CIERRE
3. Informe de cierre </t>
  </si>
  <si>
    <t>Soportar que las firguras de interventoría y Supervisión no son concurrentes, conforme lo establecido en el Estatuto Anticorrupción, motivo por el cual se ajustará el Manual de Interventoría y Supervisión que en la actualidad tiene la Agencia.</t>
  </si>
  <si>
    <t>Evidenciar la necesidad de contar con Interventoría del Contrato de Concesión desde el momento mismo de su suscripción, y no desde su inicio.</t>
  </si>
  <si>
    <t>UNIDAD DE MEDIDA CORRECTIVA
1. Manual de Interventoría y Supervisión.
INFORME DE CIERRE
2. informe de Cierre.</t>
  </si>
  <si>
    <t>Evidenciar que la información reportada obedece a la realidad de la ejecución del proyecto, acorde a las condiciones contractuales.</t>
  </si>
  <si>
    <t>Demostrar que la información reportada obedece a la realidad del proyecto y acorde con las obligaciones contractuales.</t>
  </si>
  <si>
    <t>UNIDAD DE MEDIDA CORRECTIVA
1. Concepto de Interventoría.
INFORME DE CIERRE
2. Informe de Cierre.</t>
  </si>
  <si>
    <t xml:space="preserve">Modificaciones </t>
  </si>
  <si>
    <t>Modificaciones en la estructura del proyecto inicial</t>
  </si>
  <si>
    <t>Aportes ANI</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</si>
  <si>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en su momento, y que evidencia que posterior al hallazgo se efectuaron las mediciones del índice de estado y reflectividad por parte de las interventorías.
4. Documento GCSP-M-0002 - Manual de Interventoría y Supervisión 
5. Documento  GCOP-M-0001 - Manual de Contratación
6. Auto No. 069 de 2016, mediante el cual se cierra la investigación preliminar (hecho 15) y se archiva la investigación fiscal.
7. Informe de cierre del hallazgo.</t>
  </si>
  <si>
    <t>1. Acta de Cierre y Archivo del expediente administrativo 
2. Concepto jurídico con relación a la perdida de competencia en la liquidación del contrato de interventoría.
3. Informe  integral de supervisión.
4. Documento GCSP-M-0002 - Manual de Interventoría y Supervisión 
5. Documento  GCOP-M-0001 - Manual de Contratación
6. Auto No. 069 de 2016.
7. Informe de cierre del hallazgo.</t>
  </si>
  <si>
    <t>Vicepresidencia de Gestión Contractual- Vicepresidencia Jurídica</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</si>
  <si>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y que evidencia pagina web de interventoría.
4. Documento GCSP-M-0002 - Manual de Interventoría y Supervisión 
5. Documento  GCOP-M-0001 - Manual de Contratación
6. Auto No. 069 de 2016, mediante el cual se cierra la investigación preliminar (hecho 15) y se archiva la investigación fiscal.
7. Informe de cierre del hallazgo.</t>
  </si>
  <si>
    <r>
      <t xml:space="preserve">
Auto 000307 del 5 de junio de 2017 decisión confirmada en sede de consulta mediante Auto ORD-80112-0187 del 11 de julio de 2017.
Tribunal de Arbitramento. </t>
    </r>
    <r>
      <rPr>
        <i/>
        <sz val="12"/>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</si>
  <si>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r>
      <t xml:space="preserve">Hallazgo No. 1. Administrativo con presunta incidencia Fiscal y Disciplinaria - Costo de intersecciones Terreros y San Mateo, Soacha. Contrato de Concesión No. GG-040 de 2004.
</t>
    </r>
    <r>
      <rPr>
        <sz val="11"/>
        <rFont val="Calibri"/>
        <family val="2"/>
        <scheme val="minor"/>
      </rPr>
      <t>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t>
    </r>
  </si>
  <si>
    <r>
      <rPr>
        <b/>
        <sz val="11"/>
        <rFont val="Calibri"/>
        <family val="2"/>
        <scheme val="minor"/>
      </rPr>
      <t>Hallazgo No. 1. Administrativo con presunta incidencia Disciplinaria y Fiscal. Distribución del exceso del Ingreso Mínimo Garantizado.</t>
    </r>
    <r>
      <rPr>
        <sz val="11"/>
        <rFont val="Calibri"/>
        <family val="2"/>
        <scheme val="minor"/>
      </rPr>
      <t xml:space="preserve"> Con la suscripción de la cláusula Decima Quinta numeral 2 del anexo No. 1 del acta de acuerdo del 18 de abril de 2000, se estableció que "Las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t>
    </r>
  </si>
  <si>
    <r>
      <rPr>
        <b/>
        <sz val="11"/>
        <rFont val="Calibri"/>
        <family val="2"/>
        <scheme val="minor"/>
      </rPr>
      <t>Hallazgo No. 2. Administrativo con presunta incidencia Disciplinaria y Fiscal. Costos personal de administración CCO.</t>
    </r>
    <r>
      <rPr>
        <sz val="11"/>
        <rFont val="Calibri"/>
        <family val="2"/>
        <scheme val="minor"/>
      </rPr>
      <t xml:space="preserve">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t>
    </r>
  </si>
  <si>
    <t>UNIDADES DE MEDIDA CORRECTVAS
1. Concepto de interventoría
2. Concepto técnico 
3. Concepto financiero y jurídico
UNIDADES DE MEDIDA PREVENTIVAS
4. Manual de Contratación
INFORME DE CIERRE
5. Informe de cierre</t>
  </si>
  <si>
    <r>
      <rPr>
        <b/>
        <sz val="11"/>
        <rFont val="Calibri"/>
        <family val="2"/>
        <scheme val="minor"/>
      </rPr>
      <t>Hallazgo No. 3. Administrativo con presunta incidencia Disciplinaria. Actas de revisión de aforos de transito.</t>
    </r>
    <r>
      <rPr>
        <sz val="11"/>
        <rFont val="Calibri"/>
        <family val="2"/>
        <scheme val="minor"/>
      </rPr>
      <t xml:space="preserve"> El contrato No. 113 de 1997 establece en la cláusula décima novena que "los aforos se revisaran cada año calendario a más tardar el día 30 de enero del año siguiente…". No obstante, lo anterior en los años 2012, 2013 y 2014 se ha evidenciado el incumplimiento de los plazos pactados contractualmente para dicha actividad, así como, deficiencias en el seguimiento y control que debe ejercer la entidad y la firma interventora.</t>
    </r>
  </si>
  <si>
    <r>
      <rPr>
        <b/>
        <sz val="11"/>
        <rFont val="Calibri"/>
        <family val="2"/>
        <scheme val="minor"/>
      </rPr>
      <t>Hallazgo No. 4. Administrativo con presunta incidencia Disciplinaria. Paradero Otrosí No. 12.</t>
    </r>
    <r>
      <rPr>
        <sz val="11"/>
        <rFont val="Calibri"/>
        <family val="2"/>
        <scheme val="minor"/>
      </rPr>
      <t xml:space="preserve">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"Que en los estudios y diseños se proyectó la construcción de un paradero, mientras que en el presupuesto se contemplaron dos". Al respecto es pertinente señalar que si en los diseños fase III se incluye un solo paradero, no se encuentra razón para que la entidad al momento de aprobar el presupuesto y suscribir el otrosí incluyera el costo de otro paradero.</t>
    </r>
  </si>
  <si>
    <r>
      <rPr>
        <b/>
        <sz val="11"/>
        <rFont val="Calibri"/>
        <family val="2"/>
        <scheme val="minor"/>
      </rPr>
      <t>Hallazgo No. 5. Administrativo con presunta incidencia Disciplinaria. Obligaciones página web interventoría.</t>
    </r>
    <r>
      <rPr>
        <sz val="11"/>
        <rFont val="Calibri"/>
        <family val="2"/>
        <scheme val="minor"/>
      </rPr>
      <t xml:space="preserve">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t>
    </r>
  </si>
  <si>
    <t>UNIDADES DE MEDIDA CORRECTIVAS
1. Requerimiento a la Interventoría solicitando el cumplimiento de las obligaciones relacionadas con la página web que incluye las observaciones descritas en el hallazgo.
2. Validación del cumplimiento. Iniciar proceso sancionatorio  en caso que aplique.
UNIDADES DE MEDIDA PREVENTIVAS
3. Capacitación por parte de la interventoría del contenido y manejo página web
4. Inclusión en el informe mensual de la supervisión "seguimiento página web"
INFORME DE CIERRE
5. Informe de cierre</t>
  </si>
  <si>
    <r>
      <rPr>
        <b/>
        <sz val="11"/>
        <rFont val="Calibri"/>
        <family val="2"/>
        <scheme val="minor"/>
      </rPr>
      <t>Hallazgo No. 6. Administrativo con presunta incidencia Disciplinaria y Fiscal. Inversión estación de pesaje La María.</t>
    </r>
    <r>
      <rPr>
        <sz val="11"/>
        <rFont val="Calibri"/>
        <family val="2"/>
        <scheme val="minor"/>
      </rPr>
      <t xml:space="preserve"> La inversión correspondiente a la construcción, operación, mantenimiento y reposición de una estación de pesaje denominada "La María"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t>
    </r>
  </si>
  <si>
    <r>
      <rPr>
        <b/>
        <sz val="11"/>
        <rFont val="Calibri"/>
        <family val="2"/>
        <scheme val="minor"/>
      </rPr>
      <t>Hallazgo No. 7. Administrativo con presunta incidencia Disciplinaria y Fiscal. Teléfonos S.O.S. - Suministro e instalación.</t>
    </r>
    <r>
      <rPr>
        <sz val="11"/>
        <rFont val="Calibri"/>
        <family val="2"/>
        <scheme val="minor"/>
      </rPr>
      <t xml:space="preserve">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t>
    </r>
  </si>
  <si>
    <r>
      <rPr>
        <b/>
        <sz val="11"/>
        <rFont val="Calibri"/>
        <family val="2"/>
        <scheme val="minor"/>
      </rPr>
      <t>Hallazgo No. 8. Administrativo con presunta incidencia Disciplinaria y Fiscal. Desplazamiento de cronograma Centros de Atención al Usuario - CAU.</t>
    </r>
    <r>
      <rPr>
        <sz val="11"/>
        <rFont val="Calibri"/>
        <family val="2"/>
        <scheme val="minor"/>
      </rPr>
      <t xml:space="preserve">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t>
    </r>
  </si>
  <si>
    <r>
      <rPr>
        <b/>
        <sz val="11"/>
        <rFont val="Calibri"/>
        <family val="2"/>
        <scheme val="minor"/>
      </rPr>
      <t>Hallazgo No. 9. Administrativo con presunta incidencia Disciplinaria y Fiscal. Ejecución de la inversión del adicional No. 07 de 2010.</t>
    </r>
    <r>
      <rPr>
        <sz val="11"/>
        <rFont val="Calibri"/>
        <family val="2"/>
        <scheme val="minor"/>
      </rPr>
      <t xml:space="preserve">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t>
    </r>
  </si>
  <si>
    <r>
      <rPr>
        <b/>
        <sz val="11"/>
        <rFont val="Calibri"/>
        <family val="2"/>
        <scheme val="minor"/>
      </rPr>
      <t>Hallazgo No. 10. Administrativo con presunta incidencia Disciplinaria. Fechas actas de terminación adicional No. 7 del 2010.</t>
    </r>
    <r>
      <rPr>
        <sz val="11"/>
        <rFont val="Calibri"/>
        <family val="2"/>
        <scheme val="minor"/>
      </rPr>
      <t xml:space="preserve">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t>
    </r>
  </si>
  <si>
    <r>
      <rPr>
        <b/>
        <sz val="11"/>
        <rFont val="Calibri"/>
        <family val="2"/>
        <scheme val="minor"/>
      </rPr>
      <t>Hallazgo No. 11. Administrativo con presunta incidencia Disciplinaria. Predio glorieta calle 52.</t>
    </r>
    <r>
      <rPr>
        <sz val="11"/>
        <rFont val="Calibri"/>
        <family val="2"/>
        <scheme val="minor"/>
      </rPr>
      <t xml:space="preserve">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t>
    </r>
  </si>
  <si>
    <r>
      <rPr>
        <b/>
        <sz val="11"/>
        <rFont val="Calibri"/>
        <family val="2"/>
        <scheme val="minor"/>
      </rPr>
      <t>Hallazgo No. 12. Administrativo con presunta incidencia Disciplinaria e Indagación Preliminar. Rendimientos financieros para pago de comisión fiduciaria.</t>
    </r>
    <r>
      <rPr>
        <sz val="11"/>
        <rFont val="Calibri"/>
        <family val="2"/>
        <scheme val="minor"/>
      </rPr>
      <t xml:space="preserve"> Revisado el contrato de fiducia No. 059/97 y sus modificatorios correspondiente al patrimonio autónomo de APM, se observa que dentro de las comisiones fiduciarias, se estableció un pago adicional del "...cinco por ciento (5%) anual sobre los rendimientos generados por el portafolio administrado, pagadero mes vencido.",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t>
    </r>
  </si>
  <si>
    <r>
      <t>Hallazgo No. 1. Administrativo. Estructuración del proyecto Transversal de las Américas.</t>
    </r>
    <r>
      <rPr>
        <sz val="11"/>
        <rFont val="Calibri"/>
        <family val="2"/>
        <scheme val="minor"/>
      </rPr>
      <t xml:space="preserve">
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
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
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</si>
  <si>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proyecto, que de cuenta tanto de la estructuración como de la ejecución. </t>
    </r>
    <r>
      <rPr>
        <i/>
        <sz val="11"/>
        <rFont val="Calibri"/>
        <family val="2"/>
        <scheme val="minor"/>
      </rPr>
      <t xml:space="preserve">(Corresponde a las denominaciones de metas 2 y 3)
</t>
    </r>
    <r>
      <rPr>
        <sz val="11"/>
        <rFont val="Calibri"/>
        <family val="2"/>
        <scheme val="minor"/>
      </rPr>
      <t xml:space="preserve">3. Incorporación declaración de utilidad pública de los predios antes del inicio de la construcción (Ver anexo Contrato Estándar 4G)
</t>
    </r>
    <r>
      <rPr>
        <b/>
        <sz val="11"/>
        <rFont val="Calibri"/>
        <family val="2"/>
        <scheme val="minor"/>
      </rPr>
      <t>ACCIONES PREVENTIVAS</t>
    </r>
    <r>
      <rPr>
        <sz val="11"/>
        <rFont val="Calibri"/>
        <family val="2"/>
        <scheme val="minor"/>
      </rPr>
      <t xml:space="preserve">
4. Mejorar la definición de las condiciones contractuales financieras y en materia predial para los nuevos proyectos con el fin de mitigar el impacto de adquisición predial y modificaciones contractuales (Contrato Estándar 4G)
5. Concepto experto estructuración predial que permita definir y/o mejorar la estructuración de adquisición predial en los proyectos. </t>
    </r>
    <r>
      <rPr>
        <i/>
        <sz val="11"/>
        <rFont val="Calibri"/>
        <family val="2"/>
        <scheme val="minor"/>
      </rPr>
      <t>(Condicionado a recursos y necesidades de la entidad)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</si>
  <si>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financiero conjunto de las áreas de estructuración y técnica
2. Informe predial de Vicepresidencia de Estructuración.
3. Informe predial de la VPRE sobre las condiciones actuales del proyecto
</t>
    </r>
    <r>
      <rPr>
        <b/>
        <sz val="11"/>
        <rFont val="Calibri"/>
        <family val="2"/>
        <scheme val="minor"/>
      </rPr>
      <t>UNIDADES DE MEDIDA PREVENTIVAS</t>
    </r>
    <r>
      <rPr>
        <sz val="11"/>
        <rFont val="Calibri"/>
        <family val="2"/>
        <scheme val="minor"/>
      </rPr>
      <t xml:space="preserve">
4. Contrato del estructurador_x000D_ (Si Aplica) </t>
    </r>
    <r>
      <rPr>
        <i/>
        <sz val="11"/>
        <rFont val="Calibri"/>
        <family val="2"/>
        <scheme val="minor"/>
      </rPr>
      <t>(Evaluación Financiera)</t>
    </r>
    <r>
      <rPr>
        <sz val="11"/>
        <rFont val="Calibri"/>
        <family val="2"/>
        <scheme val="minor"/>
      </rPr>
      <t xml:space="preserve">
5. Modelo estándar Contrato 4G, incluye los apéndices técnicos, Apéndice Predial, Anexo Declaración de Utilidad Pública
6. Concepto estructuración experto predial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Soportes de Gestión otras entidades  
</t>
    </r>
    <r>
      <rPr>
        <b/>
        <sz val="11"/>
        <rFont val="Calibri"/>
        <family val="2"/>
        <scheme val="minor"/>
      </rPr>
      <t xml:space="preserve">
INFORME DE CIERRE</t>
    </r>
    <r>
      <rPr>
        <sz val="11"/>
        <rFont val="Calibri"/>
        <family val="2"/>
        <scheme val="minor"/>
      </rPr>
      <t xml:space="preserve">
9. Informe de Cierre</t>
    </r>
  </si>
  <si>
    <r>
      <t>Hallazgo No. 2. Administrativo. Inversiones en obras nuevas y pagos posteriores al cumplimiento del VPIT.</t>
    </r>
    <r>
      <rPr>
        <sz val="11"/>
        <rFont val="Calibri"/>
        <family val="2"/>
        <scheme val="minor"/>
      </rPr>
      <t xml:space="preserve">
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
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</si>
  <si>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Realizar seguimiento al avance de las obras, estableciendo cuales corresponden a plazos terminados y seguimiento al plan de obras correspondientes al Otrosí 20. 
3. Informe del Concesionario que incluya el plan de contingencia frente a los posibles atrasos 
4. Informe de la interventoría sobre el de avance de las obras del Otrosí 20. (Con su respectivos periodos de cura de ser necesario)
5. Iniciar procesos sancionatorios de acuerdo a lo establecido en el contrato, en el evento en que aplique.
6. Informes periódicos de interventoría que evidencien el avance de las actividades frente al plan de obras. 
</t>
    </r>
    <r>
      <rPr>
        <b/>
        <sz val="11"/>
        <rFont val="Calibri"/>
        <family val="2"/>
        <scheme val="minor"/>
      </rPr>
      <t>ACCIONES PREVENTIVAS</t>
    </r>
    <r>
      <rPr>
        <sz val="11"/>
        <rFont val="Calibri"/>
        <family val="2"/>
        <scheme val="minor"/>
      </rPr>
      <t xml:space="preserve">
7. Manual de interventoría y supervisión
8. Mejorar la definición de las condiciones contractuales para los nuevos proyectos con el fin de mitigar el impacto de modificaciones contractuales (Contrato Estándar 4G)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</si>
  <si>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 financiero que de cuenta del avance de obras frente a las entregas y pagos realizados por las mismas, incluir Actas de hitos terminados 
2. Informe del Concesionario
3. Informe de interventoría 
4. Proceso sancionatorio (Solicitar en caso de incumplimiento)
5. Informes periódicos de interventoría
</t>
    </r>
    <r>
      <rPr>
        <b/>
        <sz val="11"/>
        <rFont val="Calibri"/>
        <family val="2"/>
        <scheme val="minor"/>
      </rPr>
      <t>UNIDADES DE MEDIDA PREVENTIVAS</t>
    </r>
    <r>
      <rPr>
        <sz val="11"/>
        <rFont val="Calibri"/>
        <family val="2"/>
        <scheme val="minor"/>
      </rPr>
      <t xml:space="preserve">
6. Manual de interventoría y supervisión
7. Contrato Estándar  4G
8. Procedimiento Proceso Sancionatorio Contractual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</si>
  <si>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3. Administrativo. Ejecución de los recursos aportes al proyecto.</t>
    </r>
    <r>
      <rPr>
        <sz val="11"/>
        <rFont val="Calibri"/>
        <family val="2"/>
        <scheme val="minor"/>
      </rPr>
      <t xml:space="preserve">
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
Se observa que existen tramos que no han sido ejecutados y que fueron rebalanceados y reprogramados en obras de construcción de calzada nueva por rehabiitación y/o mejoramiento con los otrosíes 2,12,14,17 y 19, respectivamente.
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
Llama la atención, que la sección 12.04 numeral J del contrato de Concesión No. 08  de 2010 establece los tipos de inversión así: Nueva Calzada 38%, Mejoramienteo y Rehabilitación 57% y para la contrucción de dos (2) nuevos puentes peatonales el 5%.</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</si>
  <si>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Elaborar informe técnico - financiero donde se evidencie la situación actual del proyecto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Manual de interventoría y supervisión
7. Mejorar la definición de las condiciones contractuales para los nuevos proyectos con el fin de mitigar el impacto de modificaciones contractuales (Contrato Estándar 4G)
8. Concepto experto estructuración predial que permita definir y/o mejorar la estructuración de adquisición predial en los proyectos. (Condicionado a recursos y necesidades de la entidad)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</si>
  <si>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financiero (Estructuración)
2. Informe del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Manual de interventoría y supervisión
7. Contrato Estándar  4G
8. Concepto experto estructuración predial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Procedimiento Proceso Sancionatorio Contractual 
</t>
    </r>
    <r>
      <rPr>
        <b/>
        <sz val="11"/>
        <rFont val="Calibri"/>
        <family val="2"/>
        <scheme val="minor"/>
      </rPr>
      <t>INFORME DE CIERRE</t>
    </r>
    <r>
      <rPr>
        <sz val="11"/>
        <rFont val="Calibri"/>
        <family val="2"/>
        <scheme val="minor"/>
      </rPr>
      <t xml:space="preserve">
11. Informe de Cierre</t>
    </r>
  </si>
  <si>
    <r>
      <rPr>
        <b/>
        <sz val="11"/>
        <rFont val="Calibri"/>
        <family val="2"/>
        <scheme val="minor"/>
      </rPr>
      <t>Hallazgo No. 4. Administrativo con presunta incidencia Disciplinaria. Rendimientos financieros.</t>
    </r>
    <r>
      <rPr>
        <sz val="11"/>
        <rFont val="Calibri"/>
        <family val="2"/>
        <scheme val="minor"/>
      </rPr>
      <t xml:space="preserve">
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t>
    </r>
  </si>
  <si>
    <r>
      <rPr>
        <b/>
        <sz val="11"/>
        <rFont val="Calibri"/>
        <family val="2"/>
        <scheme val="minor"/>
      </rPr>
      <t>ACCIONES CORRECTIVAS</t>
    </r>
    <r>
      <rPr>
        <sz val="11"/>
        <rFont val="Calibri"/>
        <family val="2"/>
        <scheme val="minor"/>
      </rPr>
      <t xml:space="preserve">
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
2. Informe jurídico - financiero  de planeación en virtud de la aplicación de las cláusulas contractuales para la utilización de los recursos generados por el proyecto.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(Contrato Estándar 4G)
4.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</si>
  <si>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Informe del área de planeación 
2. Informe jurídico - financiero de las áreas de planeación y jurídica
</t>
    </r>
    <r>
      <rPr>
        <b/>
        <sz val="11"/>
        <rFont val="Calibri"/>
        <family val="2"/>
        <scheme val="minor"/>
      </rPr>
      <t>UNIDADES DE MEDIDA PREVENTIVAS</t>
    </r>
    <r>
      <rPr>
        <sz val="11"/>
        <rFont val="Calibri"/>
        <family val="2"/>
        <scheme val="minor"/>
      </rPr>
      <t xml:space="preserve">
3. Contrato Estándar  4G
4. Procedimiento Anteproyecto de Presupuesto
</t>
    </r>
    <r>
      <rPr>
        <b/>
        <sz val="11"/>
        <rFont val="Calibri"/>
        <family val="2"/>
        <scheme val="minor"/>
      </rPr>
      <t>INFORME DE CIERRE
5</t>
    </r>
    <r>
      <rPr>
        <sz val="11"/>
        <rFont val="Calibri"/>
        <family val="2"/>
        <scheme val="minor"/>
      </rPr>
      <t>. Informe de Cierre</t>
    </r>
  </si>
  <si>
    <r>
      <rPr>
        <b/>
        <sz val="11"/>
        <rFont val="Calibri"/>
        <family val="2"/>
        <scheme val="minor"/>
      </rPr>
      <t>Hallazgo No. 5. Administrativo. Desafectación del tramo Turbo - El Tigre.</t>
    </r>
    <r>
      <rPr>
        <sz val="11"/>
        <rFont val="Calibri"/>
        <family val="2"/>
        <scheme val="minor"/>
      </rPr>
      <t xml:space="preserve">
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"Estudios Diseños y Rehabilitación del tramo Arboletes - Sanjuán de Urabá", en una longitud de 16.1 kilómetros. 
Así mismo, se generó un sobrante por valor de $4.263.6 millones, el cual fue programado para la elaboración de los Estudios y Diseños definitivos de la segunda calzada entre Montería y el Quince, que no estaba contemplado en el contrato inicial.</t>
    </r>
  </si>
  <si>
    <r>
      <rPr>
        <b/>
        <sz val="11"/>
        <rFont val="Calibri"/>
        <family val="2"/>
        <scheme val="minor"/>
      </rPr>
      <t xml:space="preserve">Hallazgo No. 6. Administrativo con presunta incidencia Fiscal y Disciplinaria. Sector de Zungo - Turbo - El Tigre. </t>
    </r>
    <r>
      <rPr>
        <sz val="11"/>
        <rFont val="Calibri"/>
        <family val="2"/>
        <scheme val="minor"/>
      </rPr>
      <t xml:space="preserve">
Producto de cambios y diseños, se adquirieron y se pagaron quince (15) predios en el desarrollo del proyecto, los cuales no fueron utilizados, estos predios están ubicados en el sector de Zungo - Turbo - El Tigre; lo anterior por cuanto el Concesionario "Sociedad VIAS DE LAS AMÉRICAS S.A.S."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t>
    </r>
  </si>
  <si>
    <r>
      <rPr>
        <b/>
        <sz val="11"/>
        <rFont val="Calibri"/>
        <family val="2"/>
        <scheme val="minor"/>
      </rPr>
      <t>Hallazgo No. 7. Administrativo. Operación permanente del tramos Santa Lucía - San Pelayo.</t>
    </r>
    <r>
      <rPr>
        <sz val="11"/>
        <rFont val="Calibri"/>
        <family val="2"/>
        <scheme val="minor"/>
      </rPr>
      <t xml:space="preserve">
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t>
    </r>
  </si>
  <si>
    <r>
      <rPr>
        <b/>
        <sz val="11"/>
        <rFont val="Calibri"/>
        <family val="2"/>
        <scheme val="minor"/>
      </rPr>
      <t>ACCIONES CORRECTIVAS</t>
    </r>
    <r>
      <rPr>
        <sz val="11"/>
        <rFont val="Calibri"/>
        <family val="2"/>
        <scheme val="minor"/>
      </rPr>
      <t xml:space="preserve">
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
2. Soportes de verificación de la devolución de los recursos. (Que incluye Certificación de la fiducia que de cuenta de la devolución de los recursos e informe de aprobación de interventoría)
</t>
    </r>
    <r>
      <rPr>
        <b/>
        <sz val="11"/>
        <rFont val="Calibri"/>
        <family val="2"/>
        <scheme val="minor"/>
      </rPr>
      <t xml:space="preserve">
ACCIONES PREVENTIVAS</t>
    </r>
    <r>
      <rPr>
        <sz val="11"/>
        <rFont val="Calibri"/>
        <family val="2"/>
        <scheme val="minor"/>
      </rPr>
      <t xml:space="preserve">
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
4. Manual de interventoría y supervisión
5. Mejorar la definición de las condiciones contractuales para los nuevos proyectos con el fin de mitigar el impacto de modificaciones contractuales (Contrato Estándar 4G) (Aparte de operación y mantenimiento)</t>
    </r>
  </si>
  <si>
    <r>
      <rPr>
        <b/>
        <sz val="11"/>
        <rFont val="Calibri"/>
        <family val="2"/>
        <scheme val="minor"/>
      </rPr>
      <t>UNIDADES DE MEDIDA CORRECTIVAS</t>
    </r>
    <r>
      <rPr>
        <sz val="11"/>
        <rFont val="Calibri"/>
        <family val="2"/>
        <scheme val="minor"/>
      </rPr>
      <t xml:space="preserve">
1. Informe técnico - financiero
2. Soportes de la devolución
</t>
    </r>
    <r>
      <rPr>
        <b/>
        <sz val="11"/>
        <rFont val="Calibri"/>
        <family val="2"/>
        <scheme val="minor"/>
      </rPr>
      <t xml:space="preserve">UNIDADES DE MEDIDA PREVENTIVAS
</t>
    </r>
    <r>
      <rPr>
        <sz val="11"/>
        <rFont val="Calibri"/>
        <family val="2"/>
        <scheme val="minor"/>
      </rPr>
      <t xml:space="preserve">3. Memorando control interno con recomendaciones para reconocimientos a Concesionarios derivados de los acuerdos Conciliatorios. (BASE DE CONOCIMIENTO)
4. Manual de interventoría y supervisión
5. Contrato Estándar  4G 
</t>
    </r>
    <r>
      <rPr>
        <b/>
        <sz val="11"/>
        <rFont val="Calibri"/>
        <family val="2"/>
        <scheme val="minor"/>
      </rPr>
      <t>INFORME DE CIERRE</t>
    </r>
    <r>
      <rPr>
        <sz val="11"/>
        <rFont val="Calibri"/>
        <family val="2"/>
        <scheme val="minor"/>
      </rPr>
      <t xml:space="preserve">
6. Informe de Cierre</t>
    </r>
  </si>
  <si>
    <r>
      <rPr>
        <b/>
        <sz val="11"/>
        <rFont val="Calibri"/>
        <family val="2"/>
        <scheme val="minor"/>
      </rPr>
      <t>Hallazgo No. 8. Administrativo con presunta incidencia Disciplinaria. Aportes Fondo de Contingencias - Fiduciaria la Previsora.</t>
    </r>
    <r>
      <rPr>
        <sz val="11"/>
        <rFont val="Calibri"/>
        <family val="2"/>
        <scheme val="minor"/>
      </rPr>
      <t xml:space="preserve">
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"Reporte de recursos de reposición y aportes pendientes Fondo de Contingencias Contractuales de las Entidades Estatales". En el cual expresa que "La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 </t>
    </r>
  </si>
  <si>
    <r>
      <rPr>
        <b/>
        <sz val="11"/>
        <rFont val="Calibri"/>
        <family val="2"/>
        <scheme val="minor"/>
      </rPr>
      <t>Hallazgo No. 9. Administrativo con presunta incidencia Disciplinaria. Estudios técnicos de la Concesión 08 de 2010 / tramos Turbo - El Tigre.</t>
    </r>
    <r>
      <rPr>
        <sz val="11"/>
        <rFont val="Calibri"/>
        <family val="2"/>
        <scheme val="minor"/>
      </rPr>
      <t xml:space="preserve">
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t>
    </r>
  </si>
  <si>
    <r>
      <rPr>
        <b/>
        <sz val="11"/>
        <rFont val="Calibri"/>
        <family val="2"/>
        <scheme val="minor"/>
      </rPr>
      <t>UNIDADES DE MEDIDA CORRECTIVAS</t>
    </r>
    <r>
      <rPr>
        <sz val="11"/>
        <rFont val="Calibri"/>
        <family val="2"/>
        <scheme val="minor"/>
      </rPr>
      <t xml:space="preserve">
1. Antecedentes
2. Informe jurídico
3. Informe de defensa judicial
4. Informe de Interventoria
</t>
    </r>
    <r>
      <rPr>
        <b/>
        <sz val="11"/>
        <rFont val="Calibri"/>
        <family val="2"/>
        <scheme val="minor"/>
      </rPr>
      <t>UNIDADES DE MEDIDA PREVENTIVAS</t>
    </r>
    <r>
      <rPr>
        <sz val="11"/>
        <rFont val="Calibri"/>
        <family val="2"/>
        <scheme val="minor"/>
      </rPr>
      <t xml:space="preserve">
5. Manual de interventoría y supervisión
6. Modelo estándar Contrato 4G - Apéndices Técnicos
7. Concepto jurídico externo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</si>
  <si>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10. Administrativo con presunta incidencia Disciplinaria y Fiscal. Implementación de la figura del Panel de Expertos en el Contrato 08 de 2010.</t>
    </r>
    <r>
      <rPr>
        <sz val="11"/>
        <rFont val="Calibri"/>
        <family val="2"/>
        <scheme val="minor"/>
      </rPr>
      <t xml:space="preserve">
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
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t>
    </r>
  </si>
  <si>
    <r>
      <rPr>
        <b/>
        <sz val="11"/>
        <rFont val="Calibri"/>
        <family val="2"/>
        <scheme val="minor"/>
      </rPr>
      <t>ACCIONES CORRECTIVAS</t>
    </r>
    <r>
      <rPr>
        <sz val="11"/>
        <rFont val="Calibri"/>
        <family val="2"/>
        <scheme val="minor"/>
      </rPr>
      <t xml:space="preserve">
1. Informe de las áreas de defensa judicial y/o jurídica en el que se expliquen las obligaciones del Concesionario con relación al panel de Expertos
2. Antecedentes documentos Panel de Expertos (Soportes de Pago aportados por el Concesionario)
3. Antecedentes  Bitácora modificación de mecanismo de solución de controversias - Modificatorio Otrosi 10
4. Informe financiero de interventoría que refleje la no afectación del VPIT para el sostenimiento del Panel de Expertos.
</t>
    </r>
    <r>
      <rPr>
        <b/>
        <sz val="11"/>
        <rFont val="Calibri"/>
        <family val="2"/>
        <scheme val="minor"/>
      </rPr>
      <t>ACCIONES PREVENTIVAS</t>
    </r>
    <r>
      <rPr>
        <sz val="11"/>
        <rFont val="Calibri"/>
        <family val="2"/>
        <scheme val="minor"/>
      </rPr>
      <t xml:space="preserve">
5. Establecer como mecanismos de solución de controversias solo la figura de amigable componedor o la que la ley establezca. (Ver modelo estándar 4G, cláusulas mecanismo de solución de controversias). </t>
    </r>
  </si>
  <si>
    <r>
      <rPr>
        <b/>
        <sz val="11"/>
        <rFont val="Calibri"/>
        <family val="2"/>
        <scheme val="minor"/>
      </rPr>
      <t>Hallazgo No. 11. Administrativo con presunta incidencia Disciplinaria. Naturaleza del Contrato de Concesión 08 de 2010.</t>
    </r>
    <r>
      <rPr>
        <sz val="11"/>
        <rFont val="Calibri"/>
        <family val="2"/>
        <scheme val="minor"/>
      </rPr>
      <t xml:space="preserve">
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t>
    </r>
  </si>
  <si>
    <r>
      <rPr>
        <b/>
        <sz val="11"/>
        <rFont val="Calibri"/>
        <family val="2"/>
        <scheme val="minor"/>
      </rPr>
      <t>UNIDADES DE MEDIDA CORRECTIVAS</t>
    </r>
    <r>
      <rPr>
        <sz val="11"/>
        <rFont val="Calibri"/>
        <family val="2"/>
        <scheme val="minor"/>
      </rPr>
      <t xml:space="preserve">
1. Bitácoras modificatorios (2, 12, 14 y 17). 
2. Informe jurídico - financiero - técnico (naturaleza del contrato)
</t>
    </r>
    <r>
      <rPr>
        <b/>
        <sz val="11"/>
        <rFont val="Calibri"/>
        <family val="2"/>
        <scheme val="minor"/>
      </rPr>
      <t xml:space="preserve">
UNIDADES DE MEDIDA PREVENTIVAS</t>
    </r>
    <r>
      <rPr>
        <sz val="11"/>
        <rFont val="Calibri"/>
        <family val="2"/>
        <scheme val="minor"/>
      </rPr>
      <t xml:space="preserve">
3. Contrato estandar 4G 
4. Contrato del estructurador (Si Aplica)
5. Resolución Bitácora
6. Manual de Contratación
7. Procedimiento Modificación de Contrato de Concesión 
8. Concepto jurídico externo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</si>
  <si>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12. Administrativo con presunta incidencia Disciplinaria. Licencia Ambiental proyecto "construcción del sub tramo Yondó - Cantagallo, tramo 11 sector 1, del proyecto Transversal de las Américas".</t>
    </r>
    <r>
      <rPr>
        <sz val="11"/>
        <rFont val="Calibri"/>
        <family val="2"/>
        <scheme val="minor"/>
      </rPr>
      <t xml:space="preserve">
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t>
    </r>
  </si>
  <si>
    <r>
      <rPr>
        <b/>
        <sz val="11"/>
        <rFont val="Calibri"/>
        <family val="2"/>
        <scheme val="minor"/>
      </rPr>
      <t>ACCIONES CORRECTIVAS</t>
    </r>
    <r>
      <rPr>
        <sz val="11"/>
        <rFont val="Calibri"/>
        <family val="2"/>
        <scheme val="minor"/>
      </rPr>
      <t xml:space="preserve">
1. Informe del Concesionario que incluya la trazabilidad de las actuaciones del Concesionario, la ANLA y la Dirección de Bosques Biodiversidad y Servicios Ecosistémicos - DBBSE del Ministerio de Ambiente y Desarrollo Sostenible - MADS.
2. Informe de la interventoría que incluya la trazabilidad de las actuaciones del Concesionario, la ANLA y la DBBSE del MADS.
3. Gestiones - Antecedentes (comunicaciones y otros) ante las autoridades solicitando información sobre los aspectos técnicos y jurídicos del orden ambiental, que motivaron los pronunciamientos de negación de la sustracción de reserva y la licencia ambiental.
4. Informe de interventoría con la consolidación de los conceptos  emitidos por DBBSE y ANLA  sobre la responsabilidad del Concesionario.
5. Concepto final por parte del área ambiental ANI frente al pronunciamiento de la Interventoría y sobre la responsabilidad del concesionario frente a la decision de la no ejecución del sub tramo Yondó - Cantagallo.
</t>
    </r>
    <r>
      <rPr>
        <b/>
        <sz val="11"/>
        <rFont val="Calibri"/>
        <family val="2"/>
        <scheme val="minor"/>
      </rPr>
      <t>ACCIONES PREVENTIVAS</t>
    </r>
    <r>
      <rPr>
        <sz val="11"/>
        <rFont val="Calibri"/>
        <family val="2"/>
        <scheme val="minor"/>
      </rPr>
      <t xml:space="preserve">
1. Proponer desde la gerencia del proyecto al área competente, incluir en los contratos de interventoría 4G la obligación de conceptuar sobre la viabilidad de las propuestas que se radican ante las Autoridades Ambientales.
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t>
    </r>
  </si>
  <si>
    <r>
      <rPr>
        <b/>
        <sz val="11"/>
        <rFont val="Calibri"/>
        <family val="2"/>
        <scheme val="minor"/>
      </rPr>
      <t>UNIDADES DE MEDIDA CORRECTIVAS</t>
    </r>
    <r>
      <rPr>
        <sz val="11"/>
        <rFont val="Calibri"/>
        <family val="2"/>
        <scheme val="minor"/>
      </rPr>
      <t xml:space="preserve">
1. Informe trazabilidad del Concesionario
2. Informe trazabilidad de Interventoría 
3. Gestiones (comunicaciones y otros)
4. Informe de interventoría fenre a la responsabilidad del Concesionario
5. Concepto área ambiental 
</t>
    </r>
    <r>
      <rPr>
        <b/>
        <sz val="11"/>
        <rFont val="Calibri"/>
        <family val="2"/>
        <scheme val="minor"/>
      </rPr>
      <t>UNIDADES DE MEDIDA PREVENTIVAS</t>
    </r>
    <r>
      <rPr>
        <sz val="11"/>
        <rFont val="Calibri"/>
        <family val="2"/>
        <scheme val="minor"/>
      </rPr>
      <t xml:space="preserve">
6. Propuesta Contratos Interventoría
7. Propuesta Contratos de Concesión 
8. Contrato estandar 4G - Aspectos ambientales
</t>
    </r>
    <r>
      <rPr>
        <b/>
        <sz val="11"/>
        <rFont val="Calibri"/>
        <family val="2"/>
        <scheme val="minor"/>
      </rPr>
      <t>INFORME DE CIERRE</t>
    </r>
    <r>
      <rPr>
        <sz val="11"/>
        <rFont val="Calibri"/>
        <family val="2"/>
        <scheme val="minor"/>
      </rPr>
      <t xml:space="preserve">
9. Informe de Cierre</t>
    </r>
  </si>
  <si>
    <r>
      <rPr>
        <b/>
        <sz val="11"/>
        <rFont val="Calibri"/>
        <family val="2"/>
        <scheme val="minor"/>
      </rPr>
      <t>Hallazgo No. 13. Administrativo, Indagación preliminar con presunta incidencia Disciplinaria. Peaje tramo Talaigua Nuevo - Santa Ana - La Gloria denominado "Santa Ana".</t>
    </r>
    <r>
      <rPr>
        <sz val="11"/>
        <rFont val="Calibri"/>
        <family val="2"/>
        <scheme val="minor"/>
      </rPr>
      <t xml:space="preserve">
Se observa, que el peaje numero 4 denominado "Santana",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Transcurrido un año, el peaje no se encuentra en operación, teniendo en cuenta que fue terminado en octubre de 2016 y según el informe de supervisión de junio de 2017 este debía entrar en operación en diciembre de 2016.</t>
    </r>
  </si>
  <si>
    <r>
      <rPr>
        <b/>
        <sz val="11"/>
        <rFont val="Calibri"/>
        <family val="2"/>
        <scheme val="minor"/>
      </rPr>
      <t>UNIDADES DE MEDIDA CORRECTIVAS</t>
    </r>
    <r>
      <rPr>
        <sz val="11"/>
        <rFont val="Calibri"/>
        <family val="2"/>
        <scheme val="minor"/>
      </rPr>
      <t xml:space="preserve">
1. Resolución peajes
2. Concepto de interventoria sobre condiciones para reversión.
3. Actas de reversión del tramo 
</t>
    </r>
    <r>
      <rPr>
        <b/>
        <sz val="11"/>
        <rFont val="Calibri"/>
        <family val="2"/>
        <scheme val="minor"/>
      </rPr>
      <t>UNIDADES DE MEDIDA PREVENTIVAS</t>
    </r>
    <r>
      <rPr>
        <sz val="11"/>
        <rFont val="Calibri"/>
        <family val="2"/>
        <scheme val="minor"/>
      </rPr>
      <t xml:space="preserve">
4. Contrato Estándar 4G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
</t>
    </r>
  </si>
  <si>
    <r>
      <rPr>
        <b/>
        <sz val="11"/>
        <rFont val="Calibri"/>
        <family val="2"/>
        <scheme val="minor"/>
      </rPr>
      <t>Hallazgo No. 14. Administrativa con presunta incidencia Disciplinaria e Indagación Preliminar - IP. Mantenimiento, conservación y operación Transversal de las Américas.</t>
    </r>
    <r>
      <rPr>
        <sz val="11"/>
        <rFont val="Calibri"/>
        <family val="2"/>
        <scheme val="minor"/>
      </rPr>
      <t xml:space="preserve">
El numeral 1.3 denominado "alcance general de las obligaciones técnicas del Concesionario", en el ítem de "mantenimiento rutinario, conservación y operación" del Apéndice A Técnico parte A del Contrato de Concesión 08 de 2010 establece: "La duración de las tareas de la etapa de Operación, Mantenimiento y Conservación, se extenderá desde la suscripción del Acta de Terminación de la Fase de Construcción hasta el momento en que el Concesionario obtenga el VPIT ofrecido en su propuesta".  "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
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t>
    </r>
  </si>
  <si>
    <r>
      <rPr>
        <b/>
        <sz val="11"/>
        <rFont val="Calibri"/>
        <family val="2"/>
        <scheme val="minor"/>
      </rPr>
      <t>ACCIONES CORRECTIVAS</t>
    </r>
    <r>
      <rPr>
        <sz val="11"/>
        <rFont val="Calibri"/>
        <family val="2"/>
        <scheme val="minor"/>
      </rPr>
      <t xml:space="preserve">
1. Antecedentes informe de reversión y Actas de Verificación (Involucrados) y/o Actas de Reversión
2. Informe técnico - jurídico explicativo de las condiciones y alcances contractuales de los tramos revertidos y las necesidades de la infraestructura posteriores a la entrega; así como las gestiones ante las entidades receptoras de los tramos entregados 
3. Informe de interventoría que de cuenta del estado actual del mantenimiento, conservación y operación de los tramos identificadas en el hallazgo del ente de control 
4. Informe periodico de la interventoría que de cuenta del cumplimiento de las obligaciones de Operación y Mantenimiento.
5. Inicio de proceso sancionatorio en caso de presentarse incumplimiento
</t>
    </r>
    <r>
      <rPr>
        <b/>
        <sz val="11"/>
        <rFont val="Calibri"/>
        <family val="2"/>
        <scheme val="minor"/>
      </rPr>
      <t xml:space="preserve">ACCIONES PREVENTIVAS
</t>
    </r>
    <r>
      <rPr>
        <sz val="11"/>
        <rFont val="Calibri"/>
        <family val="2"/>
        <scheme val="minor"/>
      </rPr>
      <t>6. Contrato Estándar 4G (Apéndice Técnico 2 y 4)
7.  Manual de Interventoría y Supervisión
8. Proponer desde la gerencia del proyecto a la Vicepresidencia de Estructuración considerar tomar medidas preventivas para que todos los contratos futuros cuenten con etapa de operación y mantenimiento; esto es en virtud de lo acesido en el Contrato de Concesión 0008 de 2010
9. Procedimiento reversiones Sistema Integrado de gestión código GCSP-P-018
10. Manual de reversiones Sistema Intregrado de gestión código GCSP-M-001</t>
    </r>
  </si>
  <si>
    <r>
      <rPr>
        <b/>
        <sz val="11"/>
        <rFont val="Calibri"/>
        <family val="2"/>
        <scheme val="minor"/>
      </rPr>
      <t>UNIDADES DE MEDIDA CORRECTIVAS</t>
    </r>
    <r>
      <rPr>
        <sz val="11"/>
        <rFont val="Calibri"/>
        <family val="2"/>
        <scheme val="minor"/>
      </rPr>
      <t xml:space="preserve">
1. Antecedentes (Actas de terminación y reversión de los tramos e Hitos que apliquen)
2. Informe técnico - jurídico 
3. Informe de Interventoria (estado actual)
4. Informe periódico de interventoría
5. Proceso sancionatorio (Solicitar en caso de incumplimiento)
</t>
    </r>
    <r>
      <rPr>
        <b/>
        <sz val="11"/>
        <rFont val="Calibri"/>
        <family val="2"/>
        <scheme val="minor"/>
      </rPr>
      <t>UNIDADES DE MEDIDA PREVENTIVAS</t>
    </r>
    <r>
      <rPr>
        <sz val="11"/>
        <rFont val="Calibri"/>
        <family val="2"/>
        <scheme val="minor"/>
      </rPr>
      <t xml:space="preserve">
6. Contrato Estándar 4G (Apéndice Técnico 2 y 4)
7. Manual de Interventoría y Supervisión
8. Memorando a estructuración 
9. Procedimiento reversiones GCSP-P-018
10. Manual de reversiones GCSP-M-001
</t>
    </r>
    <r>
      <rPr>
        <b/>
        <sz val="11"/>
        <rFont val="Calibri"/>
        <family val="2"/>
        <scheme val="minor"/>
      </rPr>
      <t xml:space="preserve">
INFORME DE CIERRE</t>
    </r>
    <r>
      <rPr>
        <sz val="11"/>
        <rFont val="Calibri"/>
        <family val="2"/>
        <scheme val="minor"/>
      </rPr>
      <t xml:space="preserve">
11. Informe de Cierre</t>
    </r>
  </si>
  <si>
    <r>
      <rPr>
        <b/>
        <sz val="11"/>
        <rFont val="Calibri"/>
        <family val="2"/>
        <scheme val="minor"/>
      </rPr>
      <t>Hallazgo No. 15. Administrativo con presunta incidencia Disciplinaria e Indagación Preliminar - IP. Estudios, Diseños y Licenciamiento Ambiental Tramo Palo de Letras - Cacarica - Lomas Aisladas - El Tigre.</t>
    </r>
    <r>
      <rPr>
        <sz val="11"/>
        <rFont val="Calibri"/>
        <family val="2"/>
        <scheme val="minor"/>
      </rPr>
      <t xml:space="preserve">
La interventoría informa </t>
    </r>
    <r>
      <rPr>
        <i/>
        <sz val="11"/>
        <rFont val="Calibri"/>
        <family val="2"/>
        <scheme val="minor"/>
      </rPr>
      <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"Estudios, diseños y Licenciamiento Ambiental: Palo de Letras - Cacarica - Lomas Aisladas" ..."</t>
    </r>
    <r>
      <rPr>
        <sz val="11"/>
        <rFont val="Calibri"/>
        <family val="2"/>
        <scheme val="minor"/>
      </rPr>
      <t xml:space="preserve">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t>
    </r>
    <r>
      <rPr>
        <i/>
        <sz val="11"/>
        <rFont val="Calibri"/>
        <family val="2"/>
        <scheme val="minor"/>
      </rPr>
      <t xml:space="preserve"> "... fue destinada para las estructuras en el tramo San Marcos - Majagual - Achí - Guaranda, de acuerdo con el Otrosí No. 5 razón por la cual resulta improcedente la solicitud de la ANI de realizar la devolución de dichos recursos".</t>
    </r>
  </si>
  <si>
    <r>
      <rPr>
        <b/>
        <sz val="11"/>
        <rFont val="Calibri"/>
        <family val="2"/>
        <scheme val="minor"/>
      </rPr>
      <t>UNIDADES DE MEDIDA CORRECTIVAS</t>
    </r>
    <r>
      <rPr>
        <sz val="11"/>
        <rFont val="Calibri"/>
        <family val="2"/>
        <scheme val="minor"/>
      </rPr>
      <t xml:space="preserve">
1. Antecedentes
2. Gestiones de cobro
3. Evidencia del descuento de los recursos 
</t>
    </r>
    <r>
      <rPr>
        <b/>
        <sz val="11"/>
        <rFont val="Calibri"/>
        <family val="2"/>
        <scheme val="minor"/>
      </rPr>
      <t>UNIDADES DE MEDIDA PREVENTIVAS</t>
    </r>
    <r>
      <rPr>
        <sz val="11"/>
        <rFont val="Calibri"/>
        <family val="2"/>
        <scheme val="minor"/>
      </rPr>
      <t xml:space="preserve">
4. Contrato estandar 4G - Apéndices Técnicos
</t>
    </r>
    <r>
      <rPr>
        <b/>
        <sz val="11"/>
        <rFont val="Calibri"/>
        <family val="2"/>
        <scheme val="minor"/>
      </rPr>
      <t xml:space="preserve">
INFORME DE CIERRE</t>
    </r>
    <r>
      <rPr>
        <sz val="11"/>
        <rFont val="Calibri"/>
        <family val="2"/>
        <scheme val="minor"/>
      </rPr>
      <t xml:space="preserve">
5. Informe de Cierre</t>
    </r>
  </si>
  <si>
    <r>
      <rPr>
        <b/>
        <sz val="11"/>
        <rFont val="Calibri"/>
        <family val="2"/>
        <scheme val="minor"/>
      </rPr>
      <t>Hallazgo No. 16. Administrativo con presunta incidencia Disciplinaria. Predios con Áreas Remanentes.</t>
    </r>
    <r>
      <rPr>
        <sz val="11"/>
        <rFont val="Calibri"/>
        <family val="2"/>
        <scheme val="minor"/>
      </rPr>
      <t xml:space="preserve">
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t>
    </r>
  </si>
  <si>
    <r>
      <rPr>
        <b/>
        <sz val="11"/>
        <rFont val="Calibri"/>
        <family val="2"/>
        <scheme val="minor"/>
      </rPr>
      <t>ACCIONES CORRECTIVAS</t>
    </r>
    <r>
      <rPr>
        <sz val="11"/>
        <rFont val="Calibri"/>
        <family val="2"/>
        <scheme val="minor"/>
      </rPr>
      <t xml:space="preserve">
1. Antecedentes de gestiones ante entes territoriales para protección de las áreas remanentes 
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
3. Solicitar al Concesionario el cumplimiento de las obligaciones de delimitación y demolición de las áreas no desarrollables.
4. Inicio de proceso sancionatorio en caso de presentarse incumplimiento. Liderado desde la gerencia predial
5. Solicitar al Concesionario y la Interventoría que se incluya la información de áreas remanentes en las sábanas prediales que entregan a la entidad.
6. Informes periódicos de interventoría que incluya el seguimiento y control de los predios que componen el proyecto y  sus áreas remanente 
</t>
    </r>
    <r>
      <rPr>
        <b/>
        <sz val="11"/>
        <rFont val="Calibri"/>
        <family val="2"/>
        <scheme val="minor"/>
      </rPr>
      <t>ACCIONES PREVENTIVAS</t>
    </r>
    <r>
      <rPr>
        <sz val="11"/>
        <rFont val="Calibri"/>
        <family val="2"/>
        <scheme val="minor"/>
      </rPr>
      <t xml:space="preserve">
7. Manual de Interventoría y Supervisión
8. Contrato Estándar 4G - Apéndice Predial 
</t>
    </r>
  </si>
  <si>
    <r>
      <rPr>
        <b/>
        <sz val="11"/>
        <rFont val="Calibri"/>
        <family val="2"/>
        <scheme val="minor"/>
      </rPr>
      <t>UNIDADES DE MEDIDA CORRECTIVAS</t>
    </r>
    <r>
      <rPr>
        <sz val="11"/>
        <rFont val="Calibri"/>
        <family val="2"/>
        <scheme val="minor"/>
      </rPr>
      <t xml:space="preserve">
1. Antecedentes
2. Informe de Interventoría (inventario y estado) 
3. Requerimientos al concesionario
4. Proceso sancionatorio (Solicitar en caso de incumplimiento)
5. Sábanas prediales que incluyan información de áreas remanentes - concesionario e interventoría
</t>
    </r>
    <r>
      <rPr>
        <b/>
        <sz val="11"/>
        <rFont val="Calibri"/>
        <family val="2"/>
        <scheme val="minor"/>
      </rPr>
      <t>UNIDADES DE MEDIDA PREVENTIVAS</t>
    </r>
    <r>
      <rPr>
        <sz val="11"/>
        <rFont val="Calibri"/>
        <family val="2"/>
        <scheme val="minor"/>
      </rPr>
      <t xml:space="preserve">
6. Contrato estandar 4G - Apéndice Predial y Técnico 2
7. Manual de Interventoría y Supervisión
</t>
    </r>
    <r>
      <rPr>
        <b/>
        <sz val="11"/>
        <rFont val="Calibri"/>
        <family val="2"/>
        <scheme val="minor"/>
      </rPr>
      <t xml:space="preserve">
INFORME DE CIERRE</t>
    </r>
    <r>
      <rPr>
        <sz val="11"/>
        <rFont val="Calibri"/>
        <family val="2"/>
        <scheme val="minor"/>
      </rPr>
      <t xml:space="preserve">
8. Informe de Cierre
</t>
    </r>
  </si>
  <si>
    <r>
      <rPr>
        <b/>
        <sz val="11"/>
        <rFont val="Calibri"/>
        <family val="2"/>
        <scheme val="minor"/>
      </rPr>
      <t>Hallazgo No. 17. Administrativo con presunta incidencia Disciplinaria. Zona de depósito de materiales producto de excavaciones - ZODMES.</t>
    </r>
    <r>
      <rPr>
        <sz val="11"/>
        <rFont val="Calibri"/>
        <family val="2"/>
        <scheme val="minor"/>
      </rPr>
      <t xml:space="preserve">
El Anexo Ambiental "Medidas de manejos ambiental  para la zona de depósito de materiales ubicada en el municipio de Turbo" en las actividades ambientales específicas, se establece:  
- La disposición de estos materiales se llevará  a  cabo conformando una única terraza compactando el material por capas de aproximadamente 0.3 m - 0.4 m con la maquinaria utilizada para el extendido y conformación (bulldozer y/o retroexcavadora)
- Durante la operación de la zona de depósito se conformarán cunetas perimetrales  en tierra en la base del lleno para manejo de las aguas de escorrentía.
En visita de inspección realizada por la CGR en octubre de 2017, se observaron los ZODMES identificados por la Interventoría como "La Cebaida" y "Laura Camila" y el de Montería, los cuales presentan falta de conformación y no se encuentran señalizados en la vía.</t>
    </r>
  </si>
  <si>
    <r>
      <rPr>
        <b/>
        <sz val="11"/>
        <rFont val="Calibri"/>
        <family val="2"/>
        <scheme val="minor"/>
      </rPr>
      <t>ACCIONES CORRECTIVAS</t>
    </r>
    <r>
      <rPr>
        <sz val="11"/>
        <rFont val="Calibri"/>
        <family val="2"/>
        <scheme val="minor"/>
      </rPr>
      <t xml:space="preserve">
1. Informe de la interventoría que de cuenta del estado actual de los ZODMES del proyecto y en particular su señalización y conformación. Debe contener los cierres de los ZODMES en los tramos revertidos y actas de reversión
2. Inicio de proceso sancionatorio en caso de presentarse incumplimiento
3. Solicitud soportes del Concesionario sobre conformación de ZODMEs y señalización  de manera periódica, hasta que se realice el cierre de los sitios de disposición.
4. Solicitar a la Interventoría </t>
    </r>
    <r>
      <rPr>
        <i/>
        <sz val="11"/>
        <rFont val="Calibri"/>
        <family val="2"/>
        <scheme val="minor"/>
      </rPr>
      <t>incorporar</t>
    </r>
    <r>
      <rPr>
        <sz val="11"/>
        <rFont val="Calibri"/>
        <family val="2"/>
        <scheme val="minor"/>
      </rPr>
      <t xml:space="preserve"> de manera mensual el seguimiento a los zodmes en los recorridos SISOMA.
</t>
    </r>
    <r>
      <rPr>
        <b/>
        <sz val="11"/>
        <rFont val="Calibri"/>
        <family val="2"/>
        <scheme val="minor"/>
      </rPr>
      <t>ACCIONES PREVENTIVAS</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</si>
  <si>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(estado actual)
2. Proceso sancionatorio (Solicitar en caso de incumplimiento)
3. Soportes del Concesionario
4. Informes periódicos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</si>
  <si>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18. Administrativo con presunta incidencia Disciplinaria. Postes SOS - Sistema de Comunicaciones.</t>
    </r>
    <r>
      <rPr>
        <sz val="11"/>
        <rFont val="Calibri"/>
        <family val="2"/>
        <scheme val="minor"/>
      </rPr>
      <t xml:space="preserve">
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t>
    </r>
  </si>
  <si>
    <r>
      <rPr>
        <b/>
        <sz val="11"/>
        <rFont val="Calibri"/>
        <family val="2"/>
        <scheme val="minor"/>
      </rPr>
      <t>ACCIONES CORRECTIVAS_x000D_</t>
    </r>
    <r>
      <rPr>
        <sz val="11"/>
        <rFont val="Calibri"/>
        <family val="2"/>
        <scheme val="minor"/>
      </rPr>
      <t xml:space="preserve">
1. Informe de Interventoría en donde se reporta el estado actual de cada uno de los postes SOS que aún se encuentran en operación por parte del Concesionario
2. Informe de interventoría de cumplimiento de operación de los postes SOS en los tramos revertidos y actas de reversión
3. Iniciar procesos sancionatorios de acuerdo a lo establecido en el contrato, en el evento en que aplique.
4. Informe mensual de interventoría en el que de cuenta del cumplimiento de operación de los postes SOS a cargo del Concesionario
</t>
    </r>
    <r>
      <rPr>
        <b/>
        <sz val="11"/>
        <rFont val="Calibri"/>
        <family val="2"/>
        <scheme val="minor"/>
      </rPr>
      <t>ACCIONES PREVENTIVAS_x000D_</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</si>
  <si>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 xml:space="preserve">Hallazgo No. 19. Administrativo con presunta incidencia Disciplinaria e Indagación Preliminar - IP. Puentes Peatonales.
</t>
    </r>
    <r>
      <rPr>
        <sz val="11"/>
        <rFont val="Calibri"/>
        <family val="2"/>
        <scheme val="minor"/>
      </rPr>
      <t>El Apéndice A Técnico Parte A del Contrato de Concesión N°008 de 2010, establece:</t>
    </r>
    <r>
      <rPr>
        <i/>
        <sz val="11"/>
        <rFont val="Calibri"/>
        <family val="2"/>
        <scheme val="minor"/>
      </rPr>
      <t xml:space="preserve"> "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t>
    </r>
    <r>
      <rPr>
        <sz val="11"/>
        <rFont val="Calibri"/>
        <family val="2"/>
        <scheme val="minor"/>
      </rPr>
      <t xml:space="preserve">
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t>
    </r>
  </si>
  <si>
    <r>
      <rPr>
        <b/>
        <sz val="11"/>
        <rFont val="Calibri"/>
        <family val="2"/>
        <scheme val="minor"/>
      </rPr>
      <t>ACCIONES CORRECTIVAS</t>
    </r>
    <r>
      <rPr>
        <sz val="11"/>
        <rFont val="Calibri"/>
        <family val="2"/>
        <scheme val="minor"/>
      </rPr>
      <t xml:space="preserve">
1. Antecedentes: Proceso sancionatorio en curso entrega estudios puentes peatonales
2. Informe de Interventoría que de cuenta del cumplimiento de la obligación contractual
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
4. En caso de incumplimiento, solicitar al concesionario la devolución de los recursos 
</t>
    </r>
    <r>
      <rPr>
        <b/>
        <sz val="11"/>
        <rFont val="Calibri"/>
        <family val="2"/>
        <scheme val="minor"/>
      </rPr>
      <t xml:space="preserve">
ACCIONES PREVENTIVAS</t>
    </r>
    <r>
      <rPr>
        <sz val="11"/>
        <rFont val="Calibri"/>
        <family val="2"/>
        <scheme val="minor"/>
      </rPr>
      <t xml:space="preserve">
5. Manual de interventoría y supervisión
6. Mejorar la definición de las condiciones contractuales para los nuevos proyectos con el fin de mitigar el impacto de modificaciones contractuales (Contrato Estándar 4G - Apéndices Técnicos)
</t>
    </r>
  </si>
  <si>
    <r>
      <rPr>
        <b/>
        <sz val="11"/>
        <rFont val="Calibri"/>
        <family val="2"/>
        <scheme val="minor"/>
      </rPr>
      <t>UNIDADES DE MEDIDA CORRECTIVAS</t>
    </r>
    <r>
      <rPr>
        <sz val="11"/>
        <rFont val="Calibri"/>
        <family val="2"/>
        <scheme val="minor"/>
      </rPr>
      <t xml:space="preserve">
1. Resultados del proceso sancionatorio
2. Informe de Interventoría cumplimiento
3. Informe de interventoría con las necesidades de puentes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Contrato estandar 4G - Apéndices  Técnicos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</si>
  <si>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20. Administrativo con presunta incidencia Disciplinaria. Señalización de la construcción segunda calzada Montería - El Quince.</t>
    </r>
    <r>
      <rPr>
        <sz val="11"/>
        <rFont val="Calibri"/>
        <family val="2"/>
        <scheme val="minor"/>
      </rPr>
      <t xml:space="preserve">
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t>
    </r>
  </si>
  <si>
    <r>
      <rPr>
        <b/>
        <sz val="11"/>
        <rFont val="Calibri"/>
        <family val="2"/>
        <scheme val="minor"/>
      </rPr>
      <t>ACCIONES CORRECTIVAS</t>
    </r>
    <r>
      <rPr>
        <sz val="11"/>
        <rFont val="Calibri"/>
        <family val="2"/>
        <scheme val="minor"/>
      </rPr>
      <t xml:space="preserve">
1. Informe de interventoría que contenga el inventario y estado actual de la señalización en el tramo Montería - El Quince
2. Informe de cumplimiento de interventoría y Acta de reversión Hito 1
3. Iniciar procesos sancionatorios de acuerdo a lo establecido en el contrato, en el evento en que aplique.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</si>
  <si>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de cumplimiento
2. Informe y Acta de reversión
3. Proceso sancionatorio (Solicitar en caso de incumplimiento)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</si>
  <si>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21. Administrativo con presunta incidencia Disciplinaria. Cronograma de Obras.</t>
    </r>
    <r>
      <rPr>
        <sz val="11"/>
        <rFont val="Calibri"/>
        <family val="2"/>
        <scheme val="minor"/>
      </rPr>
      <t xml:space="preserve">
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 
"La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
"En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t>
    </r>
  </si>
  <si>
    <r>
      <rPr>
        <b/>
        <sz val="11"/>
        <rFont val="Calibri"/>
        <family val="2"/>
        <scheme val="minor"/>
      </rPr>
      <t>ACCIONES CORRECTIVAS</t>
    </r>
    <r>
      <rPr>
        <sz val="11"/>
        <rFont val="Calibri"/>
        <family val="2"/>
        <scheme val="minor"/>
      </rPr>
      <t xml:space="preserve">
1. Informe predial sobre el estado de disponibilidad de predios ANT.
2. Informe de la interventoría, indicando el estado actual de las obras, identificando problemáticas de atrasos.
3. Informe del Concesionario que explique las causas de los atrasos y a su vez remita un plan de contingencia para el cumplimiento de los mismos
4. Iniciar de proceso sancionatorio en caso de presentarse incumplimiento por causas imputables al Concesionario o bien indicar desde el punto de vista jurídico-predial la no responsabilidad del concesionario
</t>
    </r>
    <r>
      <rPr>
        <b/>
        <sz val="11"/>
        <rFont val="Calibri"/>
        <family val="2"/>
        <scheme val="minor"/>
      </rPr>
      <t>ACCIONES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</si>
  <si>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Predial ANI
2.Informe de Interventoría.
3. Informe del Concesionario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Soportes de Gestión otras entidades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</si>
  <si>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22. Administrativo con presunta incidencia Disciplinaria e Indagación Preliminar - IP. Obras de Rehabilitación, Mejoramiento y Construcción.</t>
    </r>
    <r>
      <rPr>
        <sz val="11"/>
        <rFont val="Calibri"/>
        <family val="2"/>
        <scheme val="minor"/>
      </rPr>
      <t xml:space="preserve">
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Igualmente, en el Informe de la Interventoría suministrado por la Entidad con oficio 2017-300-035669-1 del 3 de noviembre de 2017, la Interventoría reportó el incumplimiento del Indicador E6 "Baches y Asentamientos", en los tramos relacionados en la tabla 12.</t>
    </r>
  </si>
  <si>
    <r>
      <rPr>
        <b/>
        <sz val="11"/>
        <rFont val="Calibri"/>
        <family val="2"/>
        <scheme val="minor"/>
      </rPr>
      <t>ACCIONES CORRECTIVAS</t>
    </r>
    <r>
      <rPr>
        <sz val="11"/>
        <rFont val="Calibri"/>
        <family val="2"/>
        <scheme val="minor"/>
      </rPr>
      <t xml:space="preserve">
1. Verificar y conminar al Concesionario al cumplimiento de la normatividad en función de la calidad de las obras de acuerdo a los indicadores del Contrato de Concesión 
2. Inicio de proceso sancionatorio en caso de presentarse incumplimiento
3. Si la causa del hallazgo no es imputable al concesionario enviar comunicaciones a la entidad competente.
4. Informe sobre cumplimiento de indicadores.
</t>
    </r>
    <r>
      <rPr>
        <b/>
        <sz val="11"/>
        <rFont val="Calibri"/>
        <family val="2"/>
        <scheme val="minor"/>
      </rPr>
      <t>ACCIONES PREVENTIVAS</t>
    </r>
    <r>
      <rPr>
        <sz val="11"/>
        <rFont val="Calibri"/>
        <family val="2"/>
        <scheme val="minor"/>
      </rPr>
      <t xml:space="preserve">
5. Manual de Interventoría y Supervisión
6. Contrato Estándar 4G - Apéndice Técnico 4 Indicadores para disponibilidad, calidad y nivel de servicio</t>
    </r>
  </si>
  <si>
    <r>
      <rPr>
        <b/>
        <sz val="11"/>
        <rFont val="Calibri"/>
        <family val="2"/>
        <scheme val="minor"/>
      </rPr>
      <t>UNIDADES DE MEDIDA CORRECTIVAS</t>
    </r>
    <r>
      <rPr>
        <sz val="11"/>
        <rFont val="Calibri"/>
        <family val="2"/>
        <scheme val="minor"/>
      </rPr>
      <t xml:space="preserve">
1. Informe de Interventoría 
2. En caso de incumplimiento, inicio del procedimiento sancionatorio 
3. Oficio a la entidades competente, de acuerdo a los tramos revertidos.
4. Informe de interventoría.
</t>
    </r>
    <r>
      <rPr>
        <b/>
        <sz val="11"/>
        <rFont val="Calibri"/>
        <family val="2"/>
        <scheme val="minor"/>
      </rPr>
      <t>UNIDADES DE MEDIDA PREVENTIVAS</t>
    </r>
    <r>
      <rPr>
        <sz val="11"/>
        <rFont val="Calibri"/>
        <family val="2"/>
        <scheme val="minor"/>
      </rPr>
      <t xml:space="preserve">
5. Manual de Interventoría y Supervisión
6. Contrato Estándar 4G - Apéndice Técnico 4
</t>
    </r>
    <r>
      <rPr>
        <b/>
        <sz val="11"/>
        <rFont val="Calibri"/>
        <family val="2"/>
        <scheme val="minor"/>
      </rPr>
      <t>INFORME DE CIERRE</t>
    </r>
    <r>
      <rPr>
        <sz val="11"/>
        <rFont val="Calibri"/>
        <family val="2"/>
        <scheme val="minor"/>
      </rPr>
      <t xml:space="preserve">
7. Informe de cierre</t>
    </r>
  </si>
  <si>
    <r>
      <rPr>
        <b/>
        <sz val="11"/>
        <rFont val="Calibri"/>
        <family val="2"/>
        <scheme val="minor"/>
      </rPr>
      <t xml:space="preserve">Hallazgo No. 23. Administrativo con presunta incidencia Disciplinaria e Indagación Preliminar - IP. Peaje Necoclí Sanjuan de Urabá - Rehubicado en El Banco - Guamal y Área de Servicio. </t>
    </r>
    <r>
      <rPr>
        <sz val="11"/>
        <rFont val="Calibri"/>
        <family val="2"/>
        <scheme val="minor"/>
      </rPr>
      <t xml:space="preserve">
Realizado el seguimiento a la ejecución de las obras de la Estación de Peaje de Necoclí - San Juan de Urabá, reubicada en Guamal - El Banco, se observaron las siguientes deficiencias: 
1- Se evidenciaron deficiencias en los estudios definitivos sobre tráficos promedios de los peajes realizados en el año 2014, con los cuales se ubicarían las estaciones de peajes a construir de la concesión Transversal de las Américas, especialmente en el peaje "Necoclí - San Juan de Urabá", el cual no se construyó en el tramo tal y como estaba previsto, dicha situación conllevó a su reubicación en la vía Mompox - Guamal - El Banco, peaje denominado "El Banco Guamal", peaje que a agosto de 2017 no se encuentra en operación.
2- En visita de inspección realizada por la CGR a la Concesión en octubre de 2017, se observó que las obras e instalación de equipos del Peaje Guamal se encuentran sin concluir así como el Área de Servicio, no obstante que estas obras debieron concluir el 31 de julio de 2017.</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</si>
  <si>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el traslado del peaje 
2. Antecedentes del acuerdo conciliatorio realizado con el concesionario para el reconocimiento de OPEX, para el caso específico del tramo Guamal - El Banco e informe técnico en el que se explique los supuestos realizados
3. Informe de la interventoría, indicando el estado actual y que identifique un posible desplazamiento en el plan de obras de la construcción del peaje
4. Inicio de proceso sancionatorio en caso de presentarse incumplimiento
5. Gestionar en cabeza de la Vicepresidencia de Estructuración frente a los trámites ante  ante el Ministerio de Transporte para la agilización de la autorización de la resolución de operación del peaje
</t>
    </r>
    <r>
      <rPr>
        <b/>
        <sz val="11"/>
        <rFont val="Calibri"/>
        <family val="2"/>
        <scheme val="minor"/>
      </rPr>
      <t>ACCIONES PREVENTIVAS</t>
    </r>
    <r>
      <rPr>
        <sz val="11"/>
        <rFont val="Calibri"/>
        <family val="2"/>
        <scheme val="minor"/>
      </rPr>
      <t xml:space="preserve">
5. Mejorar la definición de estudios de tráfico y proyecciones de las condiciones contractuales financieras para los nuevos proyectos con el fin de mitigar el impacto de modificaciones contractuales (Contrato Estándar 4G)
6. Manual de interventoría y supervisión
7. Procedimiento reversiones Sistema Integrado de gestión código GCSP-P-018
8. Manual de reversiones Sistema Intregrado de gestión código GCSP-M-001</t>
    </r>
  </si>
  <si>
    <r>
      <rPr>
        <b/>
        <sz val="11"/>
        <rFont val="Calibri"/>
        <family val="2"/>
        <scheme val="minor"/>
      </rPr>
      <t>UNIDADES DE MEDIDA CORRECTIVAS</t>
    </r>
    <r>
      <rPr>
        <sz val="11"/>
        <rFont val="Calibri"/>
        <family val="2"/>
        <scheme val="minor"/>
      </rPr>
      <t xml:space="preserve">
1. Informe financiero (área de estructuración y técnica)
2. Antecedentes Acuerdo conciliatorio - Informe</t>
    </r>
    <r>
      <rPr>
        <i/>
        <sz val="11"/>
        <rFont val="Calibri"/>
        <family val="2"/>
        <scheme val="minor"/>
      </rPr>
      <t xml:space="preserve">
</t>
    </r>
    <r>
      <rPr>
        <sz val="11"/>
        <rFont val="Calibri"/>
        <family val="2"/>
        <scheme val="minor"/>
      </rPr>
      <t xml:space="preserve">3. Informe de Interventoría
4. Inicio del procedimiento sancionatorio (Solicitar en caso de incumplimiento)
5. Resolución de peajes
</t>
    </r>
    <r>
      <rPr>
        <b/>
        <sz val="11"/>
        <rFont val="Calibri"/>
        <family val="2"/>
        <scheme val="minor"/>
      </rPr>
      <t>UNIDADES DE MEDIDA PREVENTIVAS</t>
    </r>
    <r>
      <rPr>
        <sz val="11"/>
        <rFont val="Calibri"/>
        <family val="2"/>
        <scheme val="minor"/>
      </rPr>
      <t xml:space="preserve">
6. Contrato Estándar 4G
7. Manual de interventoría y supervisión
8. Procedimiento reversiones GCSP-P-018
9. Manual de reversiones GCSP-M-001
</t>
    </r>
    <r>
      <rPr>
        <b/>
        <sz val="11"/>
        <rFont val="Calibri"/>
        <family val="2"/>
        <scheme val="minor"/>
      </rPr>
      <t>INFORME DE CIERRE</t>
    </r>
    <r>
      <rPr>
        <sz val="11"/>
        <rFont val="Calibri"/>
        <family val="2"/>
        <scheme val="minor"/>
      </rPr>
      <t xml:space="preserve">
10. Informe de Cierre</t>
    </r>
  </si>
  <si>
    <r>
      <rPr>
        <b/>
        <sz val="11"/>
        <rFont val="Calibri"/>
        <family val="2"/>
        <scheme val="minor"/>
      </rPr>
      <t>Hallzgo No. 24. Administrativo. Operación Ambulancia Tramo San Marcos.</t>
    </r>
    <r>
      <rPr>
        <sz val="11"/>
        <rFont val="Calibri"/>
        <family val="2"/>
        <scheme val="minor"/>
      </rPr>
      <t xml:space="preserve">
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t>
    </r>
  </si>
  <si>
    <r>
      <rPr>
        <b/>
        <sz val="11"/>
        <rFont val="Calibri"/>
        <family val="2"/>
        <scheme val="minor"/>
      </rPr>
      <t>ACCIONES CORRECTIVAS</t>
    </r>
    <r>
      <rPr>
        <sz val="11"/>
        <rFont val="Calibri"/>
        <family val="2"/>
        <scheme val="minor"/>
      </rPr>
      <t xml:space="preserve">
1. Informe de  interventoría sobre el cumplimiento de las condiciones del equipo de Ambulancia del tramo San Marcos, al momento de la reversión.
2. Actas de reversión de los vehículos del tramo que incluyen la Ambulancia del tramo San Marcos
3. Informe mensual de interventoria con la verificación del buen estado de los equipos de primeros auxilios para la atención de emergencias (ambulancias) del proyecto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</si>
  <si>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2. Actas de Reversión 
3. Informe de interventoria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</si>
  <si>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t>Hallazgo No. 25. Administrativo con  presunta incidencia Disciplinaria. Estado del Proyecto Concesión Ruta del Sol - Sector 3. Contrato 007 de 2010</t>
    </r>
    <r>
      <rPr>
        <sz val="11"/>
        <rFont val="Calibri"/>
        <family val="2"/>
        <scheme val="minor"/>
      </rPr>
      <t xml:space="preserve">
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
En el informe Mensual de Interventoría No. 65 del mes de agosto de 2017 se indica lo siguiente: "Desde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 
"Durante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t>
    </r>
  </si>
  <si>
    <r>
      <t>Hallazgo No. 26. Administrativo con presunta Incidencia Disciplinaria y Penal. Reprogramación Vigencias Futuras Otrosíes No. 1 y 8 del Contrato 007 de 2010 Ruta del Sol 3.</t>
    </r>
    <r>
      <rPr>
        <sz val="11"/>
        <rFont val="Calibri"/>
        <family val="2"/>
        <scheme val="minor"/>
      </rPr>
      <t xml:space="preserve">
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
Por otra parte, los lineamientos para la reprogramación de las vigencias futuras del Proyecto Ruta del Sol 3, respecto al Otrosí No. 1, fueron dispuestos por el documento CONPES 3794 de diciembre 18 de 2013, también tres (3) meses después de suscrito el Otrosí No. 1.
Frente al Otrosí No. 8 la entidad no suministró los documentos CONFIS Y CONPES que autorizan la reprogramación de las vigencias futuras allí pactadas.</t>
    </r>
  </si>
  <si>
    <r>
      <t>Hallazgo No. 27. Administrativa con presunta incidencia Disciplinaria. Modificación de las condiciones de pago de Hitos del Contrato 007 de 2010 Ruta del Sol 3.</t>
    </r>
    <r>
      <rPr>
        <sz val="11"/>
        <rFont val="Calibri"/>
        <family val="2"/>
        <scheme val="minor"/>
      </rPr>
      <t xml:space="preserve">
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 En el Otrosí 1 de 30/09/2013, se modificó la citada sección 13.04 literal d) en el entendido que el pago de los Hitos se efectuará al sumar una longitud total del 10 o más kilómetros continuos y discontinuos completos. 
-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
-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t>
    </r>
  </si>
  <si>
    <r>
      <t>Hallazgo No. 28. Administrativa con presunta incidencia Disciplinaria y Fiscal. Contribución aportes ANI Vigencias 2015 Y 2016. Contrato 007 de 2010 Ruta del Sol 3.</t>
    </r>
    <r>
      <rPr>
        <sz val="11"/>
        <rFont val="Calibri"/>
        <family val="2"/>
        <scheme val="minor"/>
      </rPr>
      <t xml:space="preserve">
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
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
Incumpliendo lo señalado en la sección 13.01 del contrato de concesión 007 de 2010 y la Resolución 084 de 2014, es decir, no cancelar la totalidad de su aporte vigencias 2015 y 2016 respectivamente, a más tardar el 31 de diciembre de ese año.</t>
    </r>
  </si>
  <si>
    <r>
      <t>Hallazgo No. 29. Administrativo con presunta incidencia Disciplinaria y Fiscal. Aportes Concesionario Equity en especie. Contrato 007 de 2010 Ruta del Sol 3.</t>
    </r>
    <r>
      <rPr>
        <sz val="11"/>
        <rFont val="Calibri"/>
        <family val="2"/>
        <scheme val="minor"/>
      </rPr>
      <t xml:space="preserve">
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
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
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
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t>
    </r>
  </si>
  <si>
    <r>
      <t>Hallazgo No. 30. Administrativo, con presunta incidencia Disciplinaria - Rendimientos Financieros.</t>
    </r>
    <r>
      <rPr>
        <sz val="11"/>
        <rFont val="Calibri"/>
        <family val="2"/>
        <scheme val="minor"/>
      </rPr>
      <t xml:space="preserve">
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t>
    </r>
  </si>
  <si>
    <r>
      <t>Hallazgo No. 31. Administrativo. Información Aporte ANI Diciembre de 2016. Ruta del Sol 3.</t>
    </r>
    <r>
      <rPr>
        <sz val="11"/>
        <rFont val="Calibri"/>
        <family val="2"/>
        <scheme val="minor"/>
      </rPr>
      <t xml:space="preserve">
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t>
    </r>
  </si>
  <si>
    <r>
      <t>Hallazgo No. 32. Administrativo. Panel de expertos Contrato 007 de 2010 Ruta del Sol 3.</t>
    </r>
    <r>
      <rPr>
        <sz val="11"/>
        <rFont val="Calibri"/>
        <family val="2"/>
        <scheme val="minor"/>
      </rPr>
      <t xml:space="preserve">
En el Acta de Inicio del contrato 007 de 2010, suscrita el 31 de mayo de 2011, se señala que "el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 
La CGR al indagar sobre el tema, la Agencia señala que "Desde el acta de inicio que fue suscrita el 1 de junio de 2011 hasta el 28 abril de 2017, fecha en la cual se modificó la figura, </t>
    </r>
    <r>
      <rPr>
        <u/>
        <sz val="11"/>
        <rFont val="Calibri"/>
        <family val="2"/>
        <scheme val="minor"/>
      </rPr>
      <t>el Panel de expertos no fue conformado</t>
    </r>
    <r>
      <rPr>
        <sz val="11"/>
        <rFont val="Calibri"/>
        <family val="2"/>
        <scheme val="minor"/>
      </rPr>
      <t xml:space="preserve">, o estructurado en razón a que no se evidenció la ocurrencia de desavenencias que hubieren ameritado su conformación o convocatoria. Por lo anterior, </t>
    </r>
    <r>
      <rPr>
        <u/>
        <sz val="11"/>
        <rFont val="Calibri"/>
        <family val="2"/>
        <scheme val="minor"/>
      </rPr>
      <t>durante la permanencia contractual del mecanismo no se efectuaron erogaciones por este concepto.</t>
    </r>
    <r>
      <rPr>
        <sz val="11"/>
        <rFont val="Calibri"/>
        <family val="2"/>
        <scheme val="minor"/>
      </rPr>
      <t>" (la CGR subraya fuera de texto).</t>
    </r>
  </si>
  <si>
    <r>
      <t>Hallazgo No. 33. Administrativo. Contrato de Interventoría 174 de 2010 de Ruta del Sol 3.</t>
    </r>
    <r>
      <rPr>
        <sz val="11"/>
        <rFont val="Calibri"/>
        <family val="2"/>
        <scheme val="minor"/>
      </rPr>
      <t xml:space="preserve">
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
El contrato se prorrogó por un mes más y luego de dos suspensiones culminó su ejecución el 18 de marzo de 2011. El monto final del contrato ascendió a la suma de $76,4 millones los cuales fueron pagado en su totalidad al contratista.
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t>
    </r>
  </si>
  <si>
    <r>
      <t xml:space="preserve">Hallazgo No. 34. Administrativo. Consistencia en la información. Contrato de Concesión 007 de 2010 de Ruta del Sol 3.
</t>
    </r>
    <r>
      <rPr>
        <sz val="11"/>
        <rFont val="Calibri"/>
        <family val="2"/>
        <scheme val="minor"/>
      </rPr>
      <t>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"aportes concesionario". 
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
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t>
    </r>
  </si>
  <si>
    <t>Enero</t>
  </si>
  <si>
    <t>Febrero</t>
  </si>
  <si>
    <t>Marzo</t>
  </si>
  <si>
    <t>Abril</t>
  </si>
  <si>
    <t>Mayo</t>
  </si>
  <si>
    <t>Junio</t>
  </si>
  <si>
    <t>Julio</t>
  </si>
  <si>
    <t>Agosto</t>
  </si>
  <si>
    <t>Septiembre</t>
  </si>
  <si>
    <t>Octubre</t>
  </si>
  <si>
    <t>Noviembre</t>
  </si>
  <si>
    <t>Diciembre</t>
  </si>
  <si>
    <t>2018</t>
  </si>
  <si>
    <t>SEGUIMIENTO PRIMER SEMESTRE 2018</t>
  </si>
  <si>
    <t>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
Auto recibido mediante radicación ANI No. 2018-409-000903-2 del 05-01-2018
“…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t>
  </si>
  <si>
    <t xml:space="preserve">31/01/2018 JDT La CGR en el informe lo califica como un hallazgo con indagación preliminar. </t>
  </si>
  <si>
    <t>Deficiencias en actuaciones contractuales</t>
  </si>
  <si>
    <t>Total de hallazgos por MODOS</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</si>
  <si>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</si>
  <si>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t>
  </si>
  <si>
    <t>31/01/2018 JDT La CGR en el informe lo califica como un hallazgo con indagación preliminar. 
LMSC en reunión del 23/02/2018 (Acta 011) se concluyó que: La VGC solicitará ajuste del PM en el alcance de la descripción de la meta correspondiente a la UM4.</t>
  </si>
  <si>
    <r>
      <rPr>
        <b/>
        <sz val="11"/>
        <rFont val="Calibri"/>
        <family val="2"/>
        <scheme val="minor"/>
      </rPr>
      <t>ACCIONES CORRECTIVAS</t>
    </r>
    <r>
      <rPr>
        <sz val="11"/>
        <rFont val="Calibri"/>
        <family val="2"/>
        <scheme val="minor"/>
      </rPr>
      <t xml:space="preserve">
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
2. Revertir a INVIAS en el primer semestre de 2018, los segmentos pendientes del sector de la depresión mompoxina, que incluyen esta estación de peaje, con el fin de que se pueda iniciar la operación del tramo y del peaje.
3. Informe de interventoría de cumplimiento de las condiciones para la reversión del tramo
</t>
    </r>
    <r>
      <rPr>
        <b/>
        <sz val="11"/>
        <rFont val="Calibri"/>
        <family val="2"/>
        <scheme val="minor"/>
      </rPr>
      <t>ACCIONES PREVENTIVAS</t>
    </r>
    <r>
      <rPr>
        <sz val="11"/>
        <rFont val="Calibri"/>
        <family val="2"/>
        <scheme val="minor"/>
      </rPr>
      <t xml:space="preserve">
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
5. Manual de interventoría y supervisión
6. Procedimiento reversiones Sistema Integrado de gestión código GCSP-P-018
7. Manual de reversiones Sistema Intregrado de gestión código GCSP-M-001</t>
    </r>
  </si>
  <si>
    <t xml:space="preserve">Auto del 17 de noviembre de 2017
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t>
  </si>
  <si>
    <t>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
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
28/02/2018 Se verifica el cargue en el FTP de las unidades de medida 1 y 3, se certifica el avance del plan de mejoramiento del 100% (JDT)</t>
  </si>
  <si>
    <t>31/01/2018 SPC Se verifica el FTP y se certifica el cargue de las unidades de medida Nos. 5 y 6. Se actualiza el avance al 88%. Pendiente la unidad de medida No. 8.
LMSC. En reunión del 20/02/2018 se concluye que: Se informa por parte de la VEJ que el PM se cumple.
28/02/2018 Se verifica el cargue en el FTP de la unidad de medida No. 8. Se certifica el cumplimiento del 100% del plan. (JDT)</t>
  </si>
  <si>
    <t>31/01/2018 SPC Se verifica el FTP y se certifica el cargue de las unidades de medida Nos. 3 y 4. Se actualiza el avance al 88%. Pendiente la unidad de medida No. 7.
LMSC. En reunión del 20/02/2018 se concluye que: Se informa por parte de la VEJ que el PM se cumple.
28/02/2018 Se verifica el cargue en el FTP de la unidad de medida No. 7. Se certifica el cumplimiento del 100% del plan. (JDT)</t>
  </si>
  <si>
    <t>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21/02/2018 Se verifica el cargue en el FTP de la unidad de medida No. 7. Se actualiza el avance al 90%. Pendiente el Informe de cierre UM No. 10. JDT
1/03/2018 Mediante memorando 2018-500-004055-3 la dependencia solicita ampliación del plazo hasta el 30 de noviembre de 2018. Mediante 2018-102-004464-3 la Oficina de Control Interno notifica que el cambio fue realizado en la matriz del PMI. (JDTB)</t>
  </si>
  <si>
    <t>Causa</t>
  </si>
  <si>
    <t>Unidades de medida</t>
  </si>
  <si>
    <t>Fecha de terminación</t>
  </si>
  <si>
    <t>Días restantes</t>
  </si>
  <si>
    <t>Proyecto</t>
  </si>
  <si>
    <t>Avance</t>
  </si>
  <si>
    <t>Cumpli/</t>
  </si>
  <si>
    <t>Auditoría</t>
  </si>
  <si>
    <t>Incidencia Priorizada</t>
  </si>
  <si>
    <t>Estado</t>
  </si>
  <si>
    <t>Efectividad</t>
  </si>
  <si>
    <t>Key concept</t>
  </si>
  <si>
    <t>Subcategoría</t>
  </si>
  <si>
    <t>Seguimiento</t>
  </si>
  <si>
    <t>Diligencia:</t>
  </si>
  <si>
    <t>WINSCP</t>
  </si>
  <si>
    <t>Acta No.</t>
  </si>
  <si>
    <t>Hallazgo</t>
  </si>
  <si>
    <t>31/01/2018 SPC Se verifica el FTP y se certifica el cargue de las unidades de medida Nos. 1,2,3 y 4. Se actualiza el avance al 67%. Pendientes las unidad de medida Nos. 5 y 6.
La OCI sugiere dejar en el FTP el manual de contratación Vigente.
LMSC. En reunión del 19/02/2018 se concluye que: Las UM ya estan cumplidas y se verificará para actualizar la matriz de PM. el PM se cumple.
21/02/2018 Se verifica en el FTP el cargue de las unidades de medida pendientes. Mediante memorando No. 2018-300-003317-3 del 15 de febrero de 2018 la dependencia remite el informe de cierre. Se certifica el cumplimiento del 100% del plan. (JDT)</t>
  </si>
  <si>
    <t>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
14/02/2018 Se verifica en el FTP el cargue del soporte de la UM 1, se certifica el avance al 67%, quedando pendiente el cargue de la UM 3. (JDTB)
28/02/2018 Se verifica en el FTP el cargue del soporte de la um 3, mediante memorando No. 2018-300-004036-3 del 28 de febrero de 2018 la dependencia remite oficialmente el informe de cierre. Se certifica el cumplimiento del 100%. (JDT)</t>
  </si>
  <si>
    <t>12/02/2018 La unidad de medida 1 ya esta elaborada y se radicará a más tardar el 22 de febrero. El plan de mejoramiento se va a cumplir en el tiempo estipulado. (JDTB)
28/02/2018 Se verifica en el FTP el cargue del soporte de las um 2, 4 y 5, mediante memorando No. 2018-300-004036-3 del 28 de febrero de 2018 la dependencia remite oficialmente el informe de cierreSe certifica el cumplimiento del 100%. (JDT)</t>
  </si>
  <si>
    <t>31/01/2018 SPC Se verifica el FTP y se certifica el cargue de las unidades de medida Nos. 1 y 6. Se actualiza el avance al 88%. Pendiente la unidad de medida No. 8.
LMSC. En reunión del 20/02/2018 se concluye que: Se informa por parte de la VEJ que el PM se cumple.
28/02/2018 Se verifica el cargue en el FTP de la unidad de medida No. 8, mediante memorando No. 2018-500-003781-3,  la dependencia remite oficialmente el informe de cierre. Se certifica el cumplimiento del 100% del plan. (JDT)</t>
  </si>
  <si>
    <t>LMSC. En reunión del 19/02/2018 se concluye que: La VGC informa a la OCI que el PM se cumple, adicionalmente que solo están pendientes de que V.Jur. Remita el concepto que se requiere para el informe de cierre.
12/03/2018 Se revisa el FTP y se confirma el cargue de la unidad de medida No. 7. Se actualiza el avance al 86%. Pendiente la UM 3 y 14. (JDTB)
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t>
  </si>
  <si>
    <t>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
28/02/2018 Se verifica el cargue en el FTP de las unidades de medida No. 7 y 8. Se actualiza el avance al 90%. Pendiente el Informe de cierre UM No. 10. (JDT)
14/03/2018 Mediante memorando No. 2018-300-004724-3 la dependencia remite oficialmente el alcance al informe de cierre dando cumplimiento a la unidad de medida No. 10. Se verifica el cargue en el FTP y se certifica el cumplimiento del 100% del plan. (JDTB)</t>
  </si>
  <si>
    <t>LMSC. En reunión del 20/02/2018 se concluye que: Se informa por parte de la VEJ que el PM se cumple.
14/03/2018 Mediante memorando No. 2018-500-004744-3 la dependencia remite oficialmente el informe de cierre dando cumplimiento a la unidad de medida No. 8. Se verifica el cargue en el FTP y se certifica el cumplimiento del 100% del plan. (JDTB)</t>
  </si>
  <si>
    <t>31/01/2018 SPC Se verifica el FTP y se certifica el cargue de las unidades de medida Nos. 5 y 6. Se actualiza el avance al 29%. Pendientes las unidadades de medida Nos. 1,2,3,4 y 7.
LMSC. En reunión del 19/02/2018 se concluye que: La VGC informa que ya esta lista la UM 1, la UM2 está en elaboración; la UM3 y a está lista, 4  y 7 están en elaboración y se cargarán oportunamente.
21/02/2018 JDT Se verifica el FTP y se certifica el cargue de la unidad de medida No. 1. Se actualiza el avance al 43%. Pendientes las unidad de medida Nos. 2, 3, 4 y 7.
13/03/2018 Mediante memorando 20183000046523 la dependencia oficializa la incorporación del soporte de la unidad de medida No. 2. Se verifica el FTP y se certifica el cargue de las unidades de medida No. 2, 3 y 4, Se actualiza el avance al 86%. (JDTB)
16/03/2018 Mediante memorando No. 2018-300-004846-3 la dependencia remite oficialmente el alcance al informe de cierre dando cumplimiento a la unidad de medida No. 7. Se verifica el cargue en el FTP y se certifica el cumplimiento del 100% del plan. (JDTB)</t>
  </si>
  <si>
    <t>LMSC. En reunión del 20/02/2018 se concluye que: Se informa por parte de la VEJ que el PM se cumple. Se le solicita cargar los soportes en el FTP e informar a la OCI.
28/02/2018 Se verifica el cargue en el FTP de la unidad de medida No. 2. Se actualiza el avance al 89%. Pendiente el Informe de cierre UM No. 9. (JDT)
13/03/2018 Mediante memorando No. 2018-500-004659-3 la dependencia remite el informe de cierre correspondiente a la unidad de medida No. 9. Se certifica el cumplimiento del 100% (JDTB)</t>
  </si>
  <si>
    <t>Trim.2</t>
  </si>
  <si>
    <t>Tabla para indicadores principales</t>
  </si>
  <si>
    <t>Tabla para la gráfica de ingresos</t>
  </si>
  <si>
    <t>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
LMSC. En reunión del 19/02/2018 se concluye que: Se cumple y se acogen las sugerencias de la OCI
12/03/2018 Se revisa el FTP y se confirma el cargue de la unidad de medida No. 1. Se actualiza el avance al 67%. Pendiente la UM 3. (JDTB)
23/03/2018 Se revisa el FTP y se confirma el cargue de la unidad de medida No. 3. Se certifica el cumplimiento del 100% del plan. (JDTB)</t>
  </si>
  <si>
    <t>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
LMSC. En reunión del 19/02/2018 se concluye que: la UM1 se cumple antes del 31 de marzo de 2018. El PM se cumple. se acoge la sugerencia hecha por la OCI.
21/02/2018 Se verifca el cargue de la UM 2. Se actualiza el avance al 33%. Pendientes las UM 1 y 3.
21/03/2018 Se verifica en el FTP el cargue de la unidad de medida 1. Se actualiza el avance al 67%. Pendiente UM 3. (JDTB)
23/03/2018 Se revisa el FTP y se confirma el cargue de la unidad de medida No. 3. Se certifica el cumplimiento del 100% del plan. (JDTB)</t>
  </si>
  <si>
    <t>Proyecto y/o proceso</t>
  </si>
  <si>
    <t>Cant. Hallazgos</t>
  </si>
  <si>
    <t>TOP 10 PROYECTOS O PROCESOS CON MAS HALLAZGOS</t>
  </si>
  <si>
    <t>Porcentaje de participación</t>
  </si>
  <si>
    <t>,</t>
  </si>
  <si>
    <t>LMSC. En reunión del 19/02/2018 se concluye que: Se informa por parte de la VGC que el PM se cumple.
12/03/2018 Se verifica en el FTP y se confirma el cargue de los soportes de las unidades de medida 2 y 3. Se actualiza el avance al 83% (JDTB)
27/03/2018. SPC. Se valida el cargue del informe de cierre UM 3. Avance al 100%</t>
  </si>
  <si>
    <t>LMSC. En reunión del 19/02/2018 se concluye que: La VGC informa a la OCI que el PM se cumple.
27/03/2018. SPC. Se valida el cargue del informe de cierre. Avance al 100%</t>
  </si>
  <si>
    <t>7/02/2018 Se concluye de la reunión (acta No. 004) que estan pendientes las UM 1 y 5, la dependencia se compromete a cumplir el hallazgo en la fecha estipulada. (JDT)
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
27/03/2018. SPC. Se confirma por correo del 26/03/2018 la prórroga solicitada mediante documento con radicado 2018-703-005252-3, hasta el 30/09/2018.</t>
  </si>
  <si>
    <t>7/02/2018 Se concluye de la reunión (acta No. 004) que estan pendientes las UM 2 y 3. Pendiente la implementación de la política. La dependencia se compromete a cumplir el hallazgo en la fecha estipulada. (JDT)
LMSC. En reunión del 21/02/2018 se concluye que: El PM se cumplirá dentro del término establecido.
27/03/2018. SPC. Se valida cargue de unidades de medida 2 y 3. Avance al 100%</t>
  </si>
  <si>
    <t>31/01/2018 SPC Se verifica el FTP y se certifica el cargue de la unidad de medida No. 2. Se actualiza el avance al 67%. Pendiente las unidades de medida Nos. 1, 3 y 9.
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
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
27/03/2018. SPC. Se confirma por correo del 27/03/2018 la prórroga solicitada mediante documento con radicado 2018-307-005271-3, hasta el 30/09/2018.</t>
  </si>
  <si>
    <t>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
LMSC. En reunión del 21/02/2018 se concluye que: El PM se cumplirá dentro del término establecido.
27/03/2018. SPC. Se confirma por correo del 27/03/2018 la prórroga solicitada mediante documento con radicado 2018-701-005327-3, hasta el 30/07/2018.</t>
  </si>
  <si>
    <t>27/03/2018. SPC. Se valida el cargue de las UM 1 y 2. Avance al 100%</t>
  </si>
  <si>
    <t>LMSC. En reunión del 19/02/2018 se concluye que: Se informa por parte de la CGC que la interventoría el 12 de febrero radicó los informes de aforo, lo que permite dar cumplimien to a las metas delPM en el término establecido.
27-03-2018. SPC. Se valida el cargue de las UM. Avance al 100%</t>
  </si>
  <si>
    <t>21/02/2018 (JDT) Se verifica el cargue de la UM3. Se actualiza el vance al 83%. Pendiente el informe de cierre UM 6.
LMSC. En reunión del 19/02/2018 se concluye que: La VGC informa a la OCI que el PM se cumple dentro del términio establecido.
27-03-2018. SPC. Se valida el cargue de las UM. Avance al 100%</t>
  </si>
  <si>
    <t>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
21/03/2018 Se verifica en el FTP el cargue de las unidades de medida 1 y 3. Se actualiza el avance al 50%. Pendientes UM 2 y 4. (JDTB)
28-03-2018. SPC. Se valida el cargue de las UM 2 y 4. Avance al 100%</t>
  </si>
  <si>
    <t>LMSC. En reunión del 20/02/2018 se concluye que: No ha sido posible dar cumplimiento al PM razón por la cual se solocitará de nuevo prórroga el 26 de febrero de 2018.
27/03/2018. SPC. Se confirma por correo del 26/03/2018 la prórroga solicitada mediante documento con radicado 2018-500-005179-3, hasta el 30/11/2018.</t>
  </si>
  <si>
    <t>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t>
  </si>
  <si>
    <t>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
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"Disminuciones en la remuneración del Concesionario " por UM de Convenio 1113 de 2016 y se adicionará la UM Informe de gestión asociado a cada uno de los 8 predios. La solicitud de prórroga y ajuste se radicará el 21 de marzo de 2018.
27/03/2018. SPC. Se confirma por correo del 28/03/2018 la prórroga y la modificación del plan solicitados mediante documento con radicado 2018-500-005354-3, hasta el 30/11/2018.</t>
  </si>
  <si>
    <t xml:space="preserve">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t>
  </si>
  <si>
    <t>Se sugiere incluir en el informe de cierre un paralelo entre el mapa de riesgos que se modificó y el definitivo con el fin de evidenciar los cambios y robustecer los argumentos de aporte de los mismos al ataque de la causa raiz para el logro de la efectividad del PM.
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
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
27/03/2018. spc. Se valida el cargue de las UM 1 y 2. Avance al 100%</t>
  </si>
  <si>
    <t>Descripción del Hallazgo</t>
  </si>
  <si>
    <t>PROCESO DE RESPONSABILIDAD FISCAL 00032-2014
“Presuntas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t>
  </si>
  <si>
    <t>Auto 000660 del 14 de diciembre de 2017 con radicación ANI 20184090127452</t>
  </si>
  <si>
    <t>Auto 000660 del 14 de diciembre de 2017 meidante el cual se ordena el archivo del PRF 00032-2014
 La CGR fundamenta la decisión archivo del PRF entre otros argumentos en el siguiente: "La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
(…)
Conforme a lo establecido por el ente de control fiscal "no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
El Auto ordena remitir el expediente para que se surta el Grado de Consulta</t>
  </si>
  <si>
    <r>
      <rPr>
        <b/>
        <sz val="11"/>
        <rFont val="Calibri"/>
        <family val="2"/>
        <scheme val="minor"/>
      </rPr>
      <t>PRF No. 2018-00254_UCC-PRF-014-2018</t>
    </r>
    <r>
      <rPr>
        <sz val="11"/>
        <rFont val="Calibri"/>
        <family val="2"/>
        <scheme val="minor"/>
      </rPr>
      <t xml:space="preserve">
COMUNICACIÓN CON RAD. ANI 20174090971482 DEL 12/09/2017 SE INFORMA QUE MEDIANTE AUTO N°. 1354 DEL 11 DE AGOSTO DE 2017 SE DISPUSO APERTURA DE </t>
    </r>
    <r>
      <rPr>
        <b/>
        <sz val="11"/>
        <rFont val="Calibri"/>
        <family val="2"/>
        <scheme val="minor"/>
      </rPr>
      <t>INDAGACIÓN PRELIMINAR</t>
    </r>
    <r>
      <rPr>
        <sz val="11"/>
        <rFont val="Calibri"/>
        <family val="2"/>
        <scheme val="minor"/>
      </rPr>
      <t xml:space="preserve">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
Con radicación ANI 20184090267492 del 15/03/2018 se informa </t>
    </r>
    <r>
      <rPr>
        <b/>
        <sz val="11"/>
        <rFont val="Calibri"/>
        <family val="2"/>
        <scheme val="minor"/>
      </rPr>
      <t>apertura de proceso Ordinario de Responsabilidad Fiscal No. 2018-00254_UCC-PRF-014-2018</t>
    </r>
    <r>
      <rPr>
        <sz val="11"/>
        <rFont val="Calibri"/>
        <family val="2"/>
        <scheme val="minor"/>
      </rPr>
      <t xml:space="preserve">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t>
    </r>
  </si>
  <si>
    <t xml:space="preserve">LMSC. En reunión del 20/02/2018 se concluye que: Se informa por parte de la VEJ que el PM se cumple.
21/02/2018 Se verifica en el FTP  el cargue de la UM 9, se actualiza el avance al 91%. Pendiente la UM 11 Informe de cierre.JDT
03/04/2018 Se verifica en el FTP  el cargue de la UM 11, se certifica el cumplimiento del 100% del plan. JDTB
</t>
  </si>
  <si>
    <t>31/01/2018 SPC Se verifica el FTP y se certifica el cargue de la unidad de medida No. 4. Se actualiza el avance al 86%. Pendiente la unidad de medida No. 7.
LMSC. En reunión del 20/02/2018 se concluye que: Se informa por parte de la VEJ que el PM se cumple.
03/04/2018 Se verifica en el FTP  el cargue de la UM 7, se certifica el cumplimiento del 100% del plan. JDTB</t>
  </si>
  <si>
    <t>31/01/2018 SPC Se verifica el FTP y se certifica el cargue de la unidad de medida No. 6. Se actualiza el avance al 90%. Pendiente la unidad de medida No. 10.
LMSC. En reunión del 20/02/2018 se concluye que: Se informa por parte de la VEJ que el PM se cumple.
03/04/2018 Se verifica en el FTP  el cargue de la UM 10, se certifica el cumplimiento del 100% del plan. JDTB</t>
  </si>
  <si>
    <t>LMSC. En reunión del 20/02/2018 se concluye que: Se informa por parte de la VEJ que el PM se cumple.
21/02/2018 JDT Se verifica el FTP y se certifica el cargue de la unidad de medida No. 2.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</si>
  <si>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4.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</si>
  <si>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6. Se actualiza el avance al 89%. Pendiente la unidad de medida No. 9.
03/04/2018 Se verifica en el FTP  el cargue de la UM 9, se certifica el cumplimiento del 100% del plan. JDTB</t>
  </si>
  <si>
    <t>UNIDADES DE MEDIDA CORRECTIVA
1) Convenio 1113-2016 
2) Informe estado actual predios áreas remanentes 
3) Acuerdo Conciliatorio
4) Aprobación del Acuerdo
5)Análisis Financiero del Acuerdo de Terminación
6) Documentos de Reversión
UNIDAD DE MEDIDA PREVENTIVA
7)Modelo estándar 4G 
INFORME DE CIERRE
8) Informe de cierre</t>
  </si>
  <si>
    <t>Desarrollado por: Juan Diego Toro Bautista para la ANI</t>
  </si>
  <si>
    <t>Responsable(s) final(es)</t>
  </si>
  <si>
    <t>Responsable(s) funcional(es)</t>
  </si>
  <si>
    <t>Digite el número del hallazgo</t>
  </si>
  <si>
    <t>Auto 000080 del 13 de febrero de 2018</t>
  </si>
  <si>
    <t>Auto 000080 del 13 de febrero de 2018 por medio del cuial se ordenó el cierre parcial del  PRF-2015-00907 respecto del hallazgo 232</t>
  </si>
  <si>
    <t>Auto del 4 de abril de 2018 informado mediante radicación ANI  No 20184090384402</t>
  </si>
  <si>
    <t>Directo
______________________
Por alcance</t>
  </si>
  <si>
    <t xml:space="preserve">INDAGACIÓN PRELIMINAR NO. 6-037-2017 - HALLAZGO FISCAL - CONTRATO DE CONCESIÓN NO. 005 DE 1999 - MALLA VIAL DEL VALLE DEL CAUCA Y CAUCA - ANI.
SOLICITUD DE INFORMACIÓN  con radicación ANI 20174091266362 del 28 de noviembre de 2017
_____________________________________________________________________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</si>
  <si>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del 4 de abril de 2018 informado mediante radicación ANI  No 20184090384402 del 18 de abril de 2018 mediante el cual se dispuso el cierre y archivo de la indagación preliminar 6-037-2017
"…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t>
  </si>
  <si>
    <t>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
28/02/2018 (JDTB) Se verifica el cargue de las UM 1, 3 y 5. Se actualiza el avance al 43%. Pendiente las UM 2, 4, 6 y 7
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
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
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
20/03/2018 (JDTB) Se verifica el cargue en el FTP de la UM 6, que corresponde a la socialización. Se actualiza el avance al 57%. Pendientes las UM 2, 4 y 7.
28/03/2018. SPC. Se confirma por correo del 28/03/2018 la prórroga solicitada mediante documento con radicado 2018-309-005352-3, hasta el 30/11/2018</t>
  </si>
  <si>
    <t>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
30/04/2018 Se verificó en el FTP el cargue de la unidad de medida 4 Informe de cierre. Se certifica el cumplimiento del 100%  del plan. (JDTB)</t>
  </si>
  <si>
    <t>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
21/02/2018 JDT Se verifica el FTP y se certifica el cargue de las unidades de medida Nos. 2,3 y 4. Se actualiza el avance al 60%. Pendientes las unidad de medida Nos. 1 y 5.
LMSC. En reunión del 21/02/2018 se concluye que: El PM se cumplirá dentro del término establecido.
27/03/2018. SPC. Se confirma por correo del 27/03/2018 la prórroga solicitada mediante documento con radicado 2018-701-005328-3, hasta el 30/04/2018.
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
30/04/2018 Se verifica el cargue de la unidad de medida 1 y 4 en el FTP. Se certifica el cumplimiento del 100% del plan (JDTB)</t>
  </si>
  <si>
    <t>Auto de apertura  de Indagación Preliminar No. ANT IP 2018-00446 informado dediante radicación ANI No. 2018-409-047553-2 del 15 de mayo de 2018
En la misma comunicación  se informa que el 22 de mayo de 2018  se practicará visita especial  a la ANI con el fin de recaudar pruebas e información asociada a la actuación fiscal  en curso.</t>
  </si>
  <si>
    <t>06/04/2018 En la reunión se concluye: La OCI expresa su preocupación debido hacen falta el cumplimiento de UM 3, 4, 5, 6 y 7 a solo 54 días del vencimiento y solicita se informe cual es el avance actual de cumplimiento de las UM pendientes. (LMSC)
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
20/04/2018 En revisión del FTP se evidencia el cargue de las UM 3, 4, 5 y 6. Se actualiza el avance al 86%. Pendiente Informe de Cierre UM7 (JDTB)
31/05/2018 Mediante memorando No. 2018-303-007873-3 del 24 de mayo de 2018 la dependencia solicita prórroga hasta el 30 de noviembre de 2018. Esta solicitud fue comunicada a la Oficina de Control Interno a través del memeorando No. 2018-400-008226-3 del 30 de mayo de 2018. (JDTB)</t>
  </si>
  <si>
    <r>
      <rPr>
        <b/>
        <sz val="11"/>
        <rFont val="Calibri"/>
        <family val="2"/>
        <scheme val="minor"/>
      </rPr>
      <t xml:space="preserve">Parte A.
UNIDADES DE MEDIDA CORRECTIVA:
</t>
    </r>
    <r>
      <rPr>
        <sz val="11"/>
        <rFont val="Calibri"/>
        <family val="2"/>
        <scheme val="minor"/>
      </rPr>
      <t xml:space="preserve">1  Reporte de actualización del Sistema ekoguí.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 xml:space="preserve">Parte B
UNIDADES DE MEDIDA CORRECTIVA:
</t>
    </r>
    <r>
      <rPr>
        <sz val="11"/>
        <rFont val="Calibri"/>
        <family val="2"/>
        <scheme val="minor"/>
      </rPr>
      <t xml:space="preserve">3. Implementación procedimineto de conciliación extrajudicial
</t>
    </r>
    <r>
      <rPr>
        <b/>
        <sz val="11"/>
        <rFont val="Calibri"/>
        <family val="2"/>
        <scheme val="minor"/>
      </rPr>
      <t>UNIDADES DE MEDIDA PREVENTIVA:</t>
    </r>
    <r>
      <rPr>
        <sz val="11"/>
        <rFont val="Calibri"/>
        <family val="2"/>
        <scheme val="minor"/>
      </rPr>
      <t xml:space="preserve">
4. Formular indicadores gestión relacionado con ahorro en acuerdos conciliatorios. 
</t>
    </r>
    <r>
      <rPr>
        <b/>
        <sz val="11"/>
        <rFont val="Calibri"/>
        <family val="2"/>
        <scheme val="minor"/>
      </rPr>
      <t>Parte C
UNIDADES DE MEDIDA CORRECTIVA:
5.</t>
    </r>
    <r>
      <rPr>
        <sz val="11"/>
        <rFont val="Calibri"/>
        <family val="2"/>
        <scheme val="minor"/>
      </rPr>
      <t xml:space="preserve"> Revisión del  mapa de riesgos del proceso de gestión jurídica en lo que se refiere a las actividades de Defens Judicial.
</t>
    </r>
    <r>
      <rPr>
        <b/>
        <sz val="11"/>
        <rFont val="Calibri"/>
        <family val="2"/>
        <scheme val="minor"/>
      </rPr>
      <t>INFORME DE CIERRE</t>
    </r>
    <r>
      <rPr>
        <sz val="11"/>
        <rFont val="Calibri"/>
        <family val="2"/>
        <scheme val="minor"/>
      </rPr>
      <t xml:space="preserve">
6. Informe de cierre. </t>
    </r>
  </si>
  <si>
    <r>
      <t xml:space="preserve">
</t>
    </r>
    <r>
      <rPr>
        <b/>
        <sz val="11"/>
        <rFont val="Calibri"/>
        <family val="2"/>
        <scheme val="minor"/>
      </rPr>
      <t>UNIDADES DE MEDIDA CORRECTIVAS</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</si>
  <si>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Conciliación de información entre VAF y Gerencia de defensa Judicial sobre el reporte F9 A 31/12/2017. 
</t>
    </r>
    <r>
      <rPr>
        <b/>
        <sz val="11"/>
        <rFont val="Calibri"/>
        <family val="2"/>
        <scheme val="minor"/>
      </rPr>
      <t>UNIDADES DE MEDIDA PREVENTIVAS:</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</si>
  <si>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</si>
  <si>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UNIDADES DE MEDIDA PREVENTIVA
2. Adoptar metodología de calificación del riesgo y provisión contable
</t>
    </r>
    <r>
      <rPr>
        <b/>
        <sz val="11"/>
        <rFont val="Calibri"/>
        <family val="2"/>
        <scheme val="minor"/>
      </rPr>
      <t>INFORME DE CIERRE</t>
    </r>
    <r>
      <rPr>
        <sz val="11"/>
        <rFont val="Calibri"/>
        <family val="2"/>
        <scheme val="minor"/>
      </rPr>
      <t xml:space="preserve">
3. Informe de cierre.</t>
    </r>
  </si>
  <si>
    <t xml:space="preserve">
07/05/2018 La OCI sugiere incorporar en la UM 1 un informe ejecutivo para facilitar la evaluación de la CGR. Se cumple el PM para la UM 4 se modificará su denominación y contenido por el de "acta de liguidación". El PM se cumple. (LMSC)
31/05/2018 Mediante memorando No. 2018-309-008055-3 del 28 de mayo de 2018 la dependencia solicita prórroga hasta el 30 de noviembre de 2018. Lo anterior fue comunicado a la Oficina de Control Interno mediante memorando No. 2018-400-08200-3 del 30 de mayo de 2018. (JDTB)</t>
  </si>
  <si>
    <t>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
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
Respecto a los equipos, que en el otrosí no se especificó su término de adquisición y que a la fecha solo está pendiente la entrega de una camioneta.
A la fecha el contrato está en fase de liquidación. En conclusiónel PM se mantiene y se cumple sin perjuicio de que la evolución de las gestiones actuales den lugar a la necesidad de ajustarlo. (LMSC)
31/05/2018 Mediante memorando No. 2018-309-008055-3 del 28 de mayo de 2018 la dependencia solicita prórroga hasta el 30 de noviembre de 2018. Lo anterior fue comunicado a la Oficina de Control Interno mediante memorando No. 2018-400-08200-3 del 30 de mayo de 2018. (JDTB)</t>
  </si>
  <si>
    <t xml:space="preserve">
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
31/05/2018 Mediante memorando No. 2018-309-008055-3 del 28 de mayo de 2018 la dependencia solicita prórroga hasta el 30 de noviembre de 2018. Lo anterior fue comunicado a la Oficina de Control Interno mediante memorando No. 2018-400-08200-3 del 30 de mayo de 2018. (JDTB)</t>
  </si>
  <si>
    <t>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
31/05/2018 Mediante memorando No. 2018-300-008143-3 del 29 de mayo de 2018 la dependencia solicita prórroga hasta el 30 de noviembre de 2018. Lo anterior fue comunicado a la Oficina de Control Interno mediante memorando No. 2018-400-008199-3 del 30 de mayo de 2018. (JDTB)</t>
  </si>
  <si>
    <r>
      <rPr>
        <b/>
        <sz val="11"/>
        <rFont val="Calibri"/>
        <family val="2"/>
        <scheme val="minor"/>
      </rPr>
      <t>VAF: 
UNIDADES DE MEDIDA CORRECTIVA:</t>
    </r>
    <r>
      <rPr>
        <sz val="11"/>
        <rFont val="Calibri"/>
        <family val="2"/>
        <scheme val="minor"/>
      </rPr>
      <t xml:space="preserve">
1. Informe mensual 
2. Oficio a la Contaduría General de la Nación.
</t>
    </r>
    <r>
      <rPr>
        <b/>
        <sz val="11"/>
        <rFont val="Calibri"/>
        <family val="2"/>
        <scheme val="minor"/>
      </rPr>
      <t>UNIDADES DE MEDIDA PREVENTIVA:</t>
    </r>
    <r>
      <rPr>
        <sz val="11"/>
        <rFont val="Calibri"/>
        <family val="2"/>
        <scheme val="minor"/>
      </rPr>
      <t xml:space="preserve">
3. Circular  Interna
</t>
    </r>
    <r>
      <rPr>
        <b/>
        <sz val="11"/>
        <rFont val="Calibri"/>
        <family val="2"/>
        <scheme val="minor"/>
      </rPr>
      <t>VGC y VEJ: - Gerencias Financieras-</t>
    </r>
    <r>
      <rPr>
        <sz val="11"/>
        <rFont val="Calibri"/>
        <family val="2"/>
        <scheme val="minor"/>
      </rPr>
      <t xml:space="preserve">
</t>
    </r>
    <r>
      <rPr>
        <b/>
        <sz val="11"/>
        <rFont val="Calibri"/>
        <family val="2"/>
        <scheme val="minor"/>
      </rPr>
      <t>UNIDADES DE MEDIDA CORRECTIVAS</t>
    </r>
    <r>
      <rPr>
        <sz val="11"/>
        <rFont val="Calibri"/>
        <family val="2"/>
        <scheme val="minor"/>
      </rPr>
      <t xml:space="preserve">
4. Procedimiento y  gestiones de envio de información de manera oportuna
</t>
    </r>
    <r>
      <rPr>
        <b/>
        <sz val="11"/>
        <rFont val="Calibri"/>
        <family val="2"/>
        <scheme val="minor"/>
      </rPr>
      <t>INFORME DE CIERRE</t>
    </r>
    <r>
      <rPr>
        <sz val="11"/>
        <rFont val="Calibri"/>
        <family val="2"/>
        <scheme val="minor"/>
      </rPr>
      <t xml:space="preserve">
5. Informe de Cierre</t>
    </r>
  </si>
  <si>
    <r>
      <rPr>
        <b/>
        <sz val="11"/>
        <rFont val="Calibri"/>
        <family val="2"/>
        <scheme val="minor"/>
      </rPr>
      <t>VAF:
UNIADES DE MEDIDA CORRECTIVA:</t>
    </r>
    <r>
      <rPr>
        <sz val="11"/>
        <rFont val="Calibri"/>
        <family val="2"/>
        <scheme val="minor"/>
      </rPr>
      <t xml:space="preserve">
1. Informe mensual indicando a las áreas misionales los formatos no recibidos
2. Comunicación a la Contaduría General de la Nación, con copia al Administrador del SIIF del Ministerio de Hacienda, solicitado ampliación de las fechas límites para hacer registros.
</t>
    </r>
    <r>
      <rPr>
        <b/>
        <sz val="11"/>
        <rFont val="Calibri"/>
        <family val="2"/>
        <scheme val="minor"/>
      </rPr>
      <t>UNIDADES DE MEDIDA PREVENTIVA:</t>
    </r>
    <r>
      <rPr>
        <sz val="11"/>
        <rFont val="Calibri"/>
        <family val="2"/>
        <scheme val="minor"/>
      </rPr>
      <t xml:space="preserve">
3. Actualización de la circular interna teniendo en cuenta las fechas de cierre contable.
</t>
    </r>
    <r>
      <rPr>
        <b/>
        <sz val="11"/>
        <rFont val="Calibri"/>
        <family val="2"/>
        <scheme val="minor"/>
      </rPr>
      <t>VGC y VEJ: 
UNIDADES DE MEDIDA CORRECTIVAS</t>
    </r>
    <r>
      <rPr>
        <sz val="11"/>
        <rFont val="Calibri"/>
        <family val="2"/>
        <scheme val="minor"/>
      </rPr>
      <t xml:space="preserve">
4. Aplicar el procedimiento de entrega y revisión de información financiera y contable (GCSP-P-013) y gestionar el envio de información de manera oportuna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</si>
  <si>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detalle de los registros efectuados a Ajustes de Ejercicios Anteriores.
2. Memorando
3. Oficio dirigido a la Contaduría General de la Nación solicitando concepto en torno a la utilización de las cuentas de ajustes de ejercicios anteriores en la Agencia.
VGC y VEJ:
</t>
    </r>
    <r>
      <rPr>
        <b/>
        <sz val="11"/>
        <rFont val="Calibri"/>
        <family val="2"/>
        <scheme val="minor"/>
      </rPr>
      <t>UNIDADES DE MEDIDA PREVENTIVAS</t>
    </r>
    <r>
      <rPr>
        <sz val="11"/>
        <rFont val="Calibri"/>
        <family val="2"/>
        <scheme val="minor"/>
      </rPr>
      <t xml:space="preserve">
4. Documento informando los plazos y características sobre los requisitos contables requeridos en los reportes enviados a la entidad. Circular fechas limites de reporte de información a contabilidad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</si>
  <si>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2. Memorando
3. Oficio Contaduría General de la Nación.
VGC y VEJ:
</t>
    </r>
    <r>
      <rPr>
        <b/>
        <sz val="11"/>
        <rFont val="Calibri"/>
        <family val="2"/>
        <scheme val="minor"/>
      </rPr>
      <t xml:space="preserve">UNIDADES DE MEDIDA PREVENTIVAS    </t>
    </r>
    <r>
      <rPr>
        <sz val="11"/>
        <rFont val="Calibri"/>
        <family val="2"/>
        <scheme val="minor"/>
      </rPr>
      <t xml:space="preserve">
4. Circular a Concesionarios e Interventorías
</t>
    </r>
    <r>
      <rPr>
        <b/>
        <sz val="11"/>
        <rFont val="Calibri"/>
        <family val="2"/>
        <scheme val="minor"/>
      </rPr>
      <t>INFORME DE CIERRE</t>
    </r>
    <r>
      <rPr>
        <sz val="11"/>
        <rFont val="Calibri"/>
        <family val="2"/>
        <scheme val="minor"/>
      </rPr>
      <t xml:space="preserve">
5. Informe de Cierre</t>
    </r>
  </si>
  <si>
    <t>Se solicta a la VAF aclarar que el informe de cierre cargado en el FTP debe ser considerado como insumo del informe de cierre del PM del hallazgo. (LMSC)
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
La Vicepresidencias solicitarán ajuste para que se retire la UM 4 teniendo en cuenta que su alcance se materializa en el informe contenido en la UM1. (LMSC)
En conclusión el PM se cumplirá en el término establecido.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</si>
  <si>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
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</si>
  <si>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 xml:space="preserve">UNIDADES CORRECTIVAS
1. Otrosí de reprogramación. 
2. Concepto técnico 
3. Concepto financiero. 
4. Valoración del impacto financiero según la metodología acordada con el Concesionario
UNIDADES PREVENTIVAS
5. Manual de supervisión e Interventoría. 
INFORME DE CIERRE
6. Informe de cierre </t>
  </si>
  <si>
    <t>Trim.3</t>
  </si>
  <si>
    <t>Trim.4</t>
  </si>
  <si>
    <t>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t>
  </si>
  <si>
    <r>
      <rPr>
        <b/>
        <sz val="11"/>
        <rFont val="Calibri"/>
        <family val="2"/>
      </rPr>
      <t>ACCIONES CORRECTIVAS</t>
    </r>
    <r>
      <rPr>
        <sz val="11"/>
        <rFont val="Calibri"/>
        <family val="2"/>
      </rPr>
      <t xml:space="preserve">
1. Incluir dentro de los Anteproyecto 2019, las apropiaciones de los recursos que se estiman necesarios, para cubrir la totalidad de los aportes pendientes al Fondo de Contingencias de la vigencia 2015. 
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3. Proponer al Ministerio de Hacienda estrategias de cubrimiento del aporte pendiente a través de traslados de recursos entre cuentas de diferentes proyectos, en virtud del artículo 35 del PND, "Fondo de contingencias y traslados", mediando en los casos que sea necesario los seguimientos de riesgos de los proyectos que podrían liberar recursos.
4. Realizar el seguimiento de riesgos del contrato donde se evidencia que el valor contingente predial es inferior al aporte pendiente, y por lo tanto solicitar al Ministerio de Hacienda permitir la reducción de la obligación pendiente. 
</t>
    </r>
    <r>
      <rPr>
        <b/>
        <sz val="11"/>
        <rFont val="Calibri"/>
        <family val="2"/>
      </rPr>
      <t>ACCIONES PREVENTIVAS</t>
    </r>
    <r>
      <rPr>
        <sz val="11"/>
        <rFont val="Calibri"/>
        <family val="2"/>
      </rPr>
      <t xml:space="preserve">
5. Ejecutar el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</si>
  <si>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Documento de anteproyecto, sección Gastos de Servicio de la Deuda Pública Interna.
2. Soportes del SIIF
3. Comunicaciones a MHCP con solicitud de liberación de recursos para traslados
4. Comunicaciones a MHCP con seguimiento de riesgos del proyecto Transversal de las Américas
</t>
    </r>
    <r>
      <rPr>
        <b/>
        <sz val="11"/>
        <rFont val="Calibri"/>
        <family val="2"/>
        <scheme val="minor"/>
      </rPr>
      <t>UNIDADES DE MEDIDA PREVENTIVAS</t>
    </r>
    <r>
      <rPr>
        <sz val="11"/>
        <rFont val="Calibri"/>
        <family val="2"/>
        <scheme val="minor"/>
      </rPr>
      <t xml:space="preserve">
5. Soporte ejecución Procedimiento Anteproyecto de Presupuesto 
</t>
    </r>
    <r>
      <rPr>
        <b/>
        <sz val="11"/>
        <rFont val="Calibri"/>
        <family val="2"/>
        <scheme val="minor"/>
      </rPr>
      <t>INFORME DE CIERRE</t>
    </r>
    <r>
      <rPr>
        <sz val="11"/>
        <rFont val="Calibri"/>
        <family val="2"/>
        <scheme val="minor"/>
      </rPr>
      <t xml:space="preserve">
6. Informe de Cierre
</t>
    </r>
    <r>
      <rPr>
        <b/>
        <sz val="11"/>
        <rFont val="Calibri"/>
        <family val="2"/>
        <scheme val="minor"/>
      </rPr>
      <t/>
    </r>
  </si>
  <si>
    <t>LMSC en reunión del 23/02/2018 (Acta 011) se concluyó que: La VGC solicitará ajuste del PM para adicionar UM 3 "Comunicaciones a MHCP" el cual se hará mediante el respectivo memorando suscrito por la Gerencia de Riesgos de la VPRE y la Gerencia de Proyectos Carreteros 5 de la VGC antes del 10 de marzo de 2018.
28/03/2018 Mediante memorando 2018-300-005358-3 la dependencia solicita modificar la acción de mejoramiento y las unidades de medida. Se aumenta en 2 unidades el plan y se modifica la acción de mejoramiento (JDTB)</t>
  </si>
  <si>
    <t xml:space="preserve">
07/05/2018 En reunión del 7 de mayo de 2018 se concluye: Los soportes de la UM 1, 2 y 5 se van a actualizar; las um 4 y 9 se van a cumplir dentro del término establecido. (LMSC)
8/6/2018 Mediante radicado No. 2018-306-008630-3 la dependencia informa el cargue de las unidades de medida faltantes. Se revisa la incorporación de los soportes en el FTP. Se certifica el cumplimiento del 100% del plan (JDTB)</t>
  </si>
  <si>
    <t>2019</t>
  </si>
  <si>
    <t>2017</t>
  </si>
  <si>
    <t>Trim.1</t>
  </si>
  <si>
    <t>UNIDADES DE MEDIDA CORRECTIVA
1. Informe financiero.
INFORME DE CIERRE
2. Informe de cierre.</t>
  </si>
  <si>
    <t xml:space="preserve">
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
22/06/2018 Mediante memorando 2018-303-009168-3 la dependencia solicita ampliar el plazo del plan de mejoramiento. Mediante memorando 2018-400-009271-3 se le informa a la OCI la viabilidad de esta solicitud. La OCI procede a realizar la modificación y actualizar el plan. (JDTB)</t>
  </si>
  <si>
    <t xml:space="preserve">
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22/06/2018 Mediante memorando 2018-500-009201-3 la dependencia solicita ampliar el plazo del plan de mejoramiento. Mediante memorando 2018-400-009269-3 se le informa a la OCI la viabilidad de esta solicitud. La OCI procede a realizar la modificación y actualizar el plan. (JDTB)</t>
  </si>
  <si>
    <t>La CGR describe la causa así: ''Lo cual además de afectar el Patrimonio Institucional de la Entidad Subcuenta 325525-Patrimonio Institucional Incorporado, presenta riesgo de posibles invasiones. ''
Hallazgo 773-3, el saldo de la cuenta 171101, aún continúa afectada por predios adquiridos y pagados por la ANI y que a la fecha no han sido utilizados. Avance 30%</t>
  </si>
  <si>
    <t xml:space="preserve">Actualizar y/o identificar  la información de las áreas remanentes no desarrollables y los predios sobrantes adquiridos, de conformidad con la normatividad aplicable, en los proyectos viales.
Establecer  un cronograma de seguimiento a las  áreas remanentes no desarrollables y los predios sobrantes adquiridos en los proyectos viales.
Hallazgo 773
Actualizar y/o identificar  la información de las áreas remanentes no desarrollables y los areas sobrantes adquiridas de conformidad a la normatividad aplicable, en los proyectos viales.
Establecer  un cronograma de cumplimiento y seguimiento a las  Areas remanentes no desarrollables y areas sobrantes adquiridas en los proyectos viales.
</t>
  </si>
  <si>
    <t>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t>
  </si>
  <si>
    <t>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
26/06/2018 Mediante memorando No. 2018-500-009409-3 la dependencia informa la incorporación del informe de cierre. Se verifica en el FTP y se certifica el cumplimiento del 100% del plan. (JDTB)</t>
  </si>
  <si>
    <t>27/06/2018 Se revisa el FTP y se certifica la incorporación de las UM faltantes. Se actualiza el avance y se cumple con el 100% del plan. (JDTB)</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</si>
  <si>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27/06/2018 En revisión del FTP, se confirma la incorporación de las UM pendientes. Se certifica el cumplimiento del 100% del plan (JDTB)</t>
  </si>
  <si>
    <t xml:space="preserve">
07/05/2018 En reunión del 7 de mayo de 2018 se concluye: La Um 1 se debe actualizar y se verificará si la UM2  requiere actualización; Faltan las UM 3, 4 y la 8. El PM se cumple. (LMSC)
27/06/2018 En revisión del FTP, se verifica la incorporación de las unidades de medida pendientes, Se certifica el cumplimiento del 100% del plan (JDTB)</t>
  </si>
  <si>
    <t>31/05/2018 En revisión del FTP se verifica el cargue de las unidades de medida Nos. 1,2,3. Se actualiza el avance al 75%. Pendiente la UM 4 "Informe de Cierre". (JDTB)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</si>
  <si>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</si>
  <si>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</si>
  <si>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Se sugiere actualizar la presentación en power point que reposa en la UM".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
20/03/2018 Mediante memorando No. 2018-300-004813-3 la dependencia solicita modificar la fecha de terminación del plan de majoramiento. La Oficina de Control Interno comunica la realización del ajuste mediante memorando No. 2018-102-004942-3 (JDTB)
29/06/2018 Se revisa en el FTP la incorporación de las UM falatantes. Se certifica el cumplimiento del 100% del plan. (JDTB)</t>
  </si>
  <si>
    <t xml:space="preserve">
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
05/06/2018 Se actulizarán los soportes que actualmente están cargados en el FTP, y se cambiarán los soportes ilegibles. La Solicitud de prórroga se hará antes de 10 de junio de 2018.
27/06/2018 En revisión del FTP, se confirma la incorporación de UM, se actualiza el avance al 82%, pendiente UM 4 y 11. (JDTB)
29/06/2018 Mediante memorando No. 2018-606-009438-3 la dependencia solicita ampliación del plazo hasta el 30 de noviembre de 2018. Mediante memorando No. 2018-400-009525-3 se le informa a la OCI la viabilidad de la modificación. (JDTB)</t>
  </si>
  <si>
    <t>12/04/2018 Se revisa el FTP para determinar los avances del plan, se actualiza el avance al 80%. Pendiente el informe de cierre UM5 (JDTB)
07/05/2018 Se cargará el informe de cierre para cumplir con el PM dentro del término establecido.Adicionalmente se  revisarán los antecedentes para ver si se puede sobustecer la efectividad el PM. (LMSC)
29/06/2018 Mediante memorando No. 2018-306-009352-3 la dependencia solicita ampliación del plazo hasta el 31 de julio de 2018. Mediante memorando No. 2018-400-009566-3 se le informa a la OCI la viabilidad de la modificación. (JDTB)</t>
  </si>
  <si>
    <t xml:space="preserve">
07/05/2018 La UM1 se cumple el 8 de mayo; la UM 2 se robustecerá con un concepto jurídico interno que valide el concepto jurídico externo. El PM se cumple.
29/06/2018 En revisión del FTP, se verifica la incorporación de la UM pendiente. Se certifica el cumplimiento del 100% del Plan (JDTB)</t>
  </si>
  <si>
    <t xml:space="preserve">
07/05/2018 La UM1 se cumple el 8 de mayo; la UM 2 se cumplirá con un concepto integral interno que de cuenta del resultado que se genera a partir de la evaluación del hallazgo. El PM se cumple.
29/06/2018 En revisión del FTP, se verifica la incorporación de la UM pendiente. Se certifica el cumplimiento del 100% del Plan (JDTB)</t>
  </si>
  <si>
    <t xml:space="preserve">
07/05/2018 Falta la UM 7, el PM se cumple. (LMSC)
29/06/2018 En revisión del FTP, se verifica la incorporación de la UM pendiente. Se certifica el cumplimiento del 100% del Plan (JDTB)</t>
  </si>
  <si>
    <r>
      <t>Hallazgo No. 46 Administrativo. Seguimiento Plan de Mejoramiento hallazgos con corte a 31 de diciembre de 2016. </t>
    </r>
    <r>
      <rPr>
        <sz val="11"/>
        <rFont val="Calibri"/>
        <family val="2"/>
        <scheme val="minor"/>
      </rPr>
      <t>En el ejercicio de auditoría de la CGR, se evidencian que no se conjuró la causa que ocasiono la gestión de los planes de mejoramiento para los siguientes hallazgos 927-3, 928-4, 929-5 y 931-7, por lo tanto considera la CGR como no cumplidos. 
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t>
    </r>
  </si>
  <si>
    <t>Hallazgo 927-3, se evidencia que a 31 de diciembre de 2016 se realizaron los registros contables de 3 de las 4 concesiones quedando 1 pendiente el registro de la Sociedad Romero Burgos y Cía S en C. Avance 90%
Hallazgos 928-4 y 929-5, Se encuentra pendiente resolver la diferencia en cuentas de orden y los registros de Invías y Aerocivil. En el modo portuario queda pendiente el registro de la Sociedad Romero Burgos y Cía S en C. Avance 90%
Hallazgo 931-7, se evidencia que se realizaron conciliaciones en los meses de abril y junio de 2015, quedando pendiente 2 de las cuatro conciliaciones programadas. Avance 40%. 
Se presentan acciones propuestas por los responsables, que en ocasiones no se formulan de manera adecuada. En otros casos, no se generan acciones preventivas o no son pertinentes.
''</t>
  </si>
  <si>
    <t xml:space="preserve">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
La CGR describe la causa así: ''Hallazgo 796-26, se identificaron 10 contratos de concesión, uno del modo carretero y 9 portuario, sobre los cuales la ANI  no informa  sobre el pago de contribución especial por contratos. Avance 50%
</t>
  </si>
  <si>
    <r>
      <rPr>
        <b/>
        <sz val="10"/>
        <rFont val="Calibri Light"/>
        <family val="2"/>
      </rPr>
      <t xml:space="preserve">VAF: 927-(3) </t>
    </r>
    <r>
      <rPr>
        <sz val="10"/>
        <rFont val="Calibri Light"/>
        <family val="2"/>
      </rPr>
      <t xml:space="preserve">-Remitir al Invias información de los bienes entregados a terceros de la sociedad Romero Burgos &amp; CIA S en C.
Continuar con la gestión de ubicación de los soportes pertinentes relacionados con la información que aún falta por entregar en 1 concesion, para así  realizar los registros y conciliar la información con el INVIAS.
</t>
    </r>
    <r>
      <rPr>
        <b/>
        <sz val="10"/>
        <rFont val="Calibri Light"/>
        <family val="2"/>
      </rPr>
      <t xml:space="preserve">VAF: 928-(4) y 929-(5) </t>
    </r>
    <r>
      <rPr>
        <sz val="10"/>
        <rFont val="Calibri Light"/>
        <family val="2"/>
      </rPr>
      <t xml:space="preserve">-Efectuar las conciliaciones por modo con el Invias y Aerocivil en la vigencia 2016 y efectuar el registro contable de la sociedad Romero Burgos.
</t>
    </r>
    <r>
      <rPr>
        <b/>
        <sz val="10"/>
        <rFont val="Calibri Light"/>
        <family val="2"/>
      </rPr>
      <t xml:space="preserve">
VAF: 931-(7) -</t>
    </r>
    <r>
      <rPr>
        <sz val="10"/>
        <rFont val="Calibri Light"/>
        <family val="2"/>
      </rPr>
      <t xml:space="preserve">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r>
  </si>
  <si>
    <t>Realizar las gestiones correspondientes ante las entidades competentes para que realicen el  seguimiento a los pagos referentes a las contribuciones que deben efectuar los concesionarios</t>
  </si>
  <si>
    <r>
      <rPr>
        <b/>
        <sz val="10"/>
        <rFont val="Calibri Light"/>
        <family val="2"/>
      </rPr>
      <t xml:space="preserve">VAF: 927-(3) </t>
    </r>
    <r>
      <rPr>
        <sz val="10"/>
        <rFont val="Calibri Light"/>
        <family val="2"/>
      </rPr>
      <t>-Contar con información validada por parte del Invias correspondiente a los bienes entragados a terceros de la Sociedad Romero Burgos &amp; CIA S en C.</t>
    </r>
    <r>
      <rPr>
        <b/>
        <sz val="10"/>
        <rFont val="Calibri Light"/>
        <family val="2"/>
      </rPr>
      <t xml:space="preserve">
</t>
    </r>
    <r>
      <rPr>
        <sz val="10"/>
        <rFont val="Calibri Light"/>
        <family val="2"/>
      </rPr>
      <t xml:space="preserve">Depurar, soportar   y registrar la información contable de esa 1 concesion y  conciliar con el INVIAS los saldos correspondientes.  resultantes
</t>
    </r>
    <r>
      <rPr>
        <b/>
        <sz val="10"/>
        <rFont val="Calibri Light"/>
        <family val="2"/>
      </rPr>
      <t xml:space="preserve">
VAF: 928-(4) 929-(5)</t>
    </r>
    <r>
      <rPr>
        <sz val="10"/>
        <rFont val="Calibri Light"/>
        <family val="2"/>
      </rPr>
      <t xml:space="preserve">: Soportar las cuatro (4) conciliaciones de las cuentas de orden realizadas en la vigencia 2016.
</t>
    </r>
    <r>
      <rPr>
        <b/>
        <sz val="10"/>
        <rFont val="Calibri Light"/>
        <family val="2"/>
      </rPr>
      <t xml:space="preserve">VAF: 931-(7): </t>
    </r>
    <r>
      <rPr>
        <sz val="10"/>
        <rFont val="Calibri Light"/>
        <family val="2"/>
      </rPr>
      <t>Registrar la información en la fecha de ocurrencia y de haber cambios en la misma, esta sea registrada en el periodo correspondiente y debidamente justificado.</t>
    </r>
  </si>
  <si>
    <t xml:space="preserve">Controlar que los concesionarios cumplan con los pagos que deben realizar al estado
Gestionar que los concesionarios cumplan con el pago de la contribución de la ley 1106 ante la entidad competente
</t>
  </si>
  <si>
    <t xml:space="preserve">VAF: 927-(3) 
1. Oficio de remisión de información Sociedad Romero Burgos &amp; CIA S en C. 
2. Comprobante contable de registro de información validada por el Invias y registrarla en cuentas de orden.
3. Informe de cierre
1. Alcance al memorando interno incluyendo la documentación de la concesión Romero y Burgos.
2. Alcance al oficio remitido al INVÍAS
3. Alcance al informe de cierre
VAF: 928-(4) 929-(5) 
1. Informe de AEROCIVIL con los ajustes realizados a la información entregada a diciembre 31 de 2013 y las actas de avance entregadas por Opain.
2. Actas de conciliacion
VAF: 931-(7)
1. Informe detalle de los registros efectuados a Ajustes de Ejercicios Anteriores.
2. Memorando
Informe de cierre que resuma el impacto de cada unidad de medida para conjurar la causalidad que dio origen al hallazgo.
</t>
  </si>
  <si>
    <t>VAF: 927-(3)
1. Oficio
2. Comprobante
3. Alcance al memorando interno incluyendo la documentación de la concesión Romero y Burgos.
4. Alcance al oficio remitido al INVÍAS
5. Alcance al informe de cierre
VAF: 928-(4) 
1. Informe aerocivil
2. Acta de conciliacion
3. Informe de cierre
VAF: 929-(5) 
1. Informe aerocivil
2. Acta de conciliacion
3. Informe de cierre
VAF: 931-(7)
1. Informe
2. Memorando
3. Informe de Cierre</t>
  </si>
  <si>
    <t>Vicepresidencia Administrativa y Financiera - Vicepresidencia Ejecutiva - Oficina de Control Interno</t>
  </si>
  <si>
    <t xml:space="preserve">
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
29/06/2018 En revisión del FTP, se evidencia la incorporación de las UM pendientes. Se certifica el cumplimiento del 100% del plan (100%)</t>
  </si>
  <si>
    <t xml:space="preserve">
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
29/06/2018 En revisión del FTP, se evidencia la incorporación de las UM pendientes. Se certifica el cumplimiento del 100% del plan (100%)</t>
  </si>
  <si>
    <t>01/06/2018. La VEJ informa que el pm se cumple a la fecha, con actualización del Informe de cierre, la OCI sugiere adecuar la denominación de los documentos de soporte para facilitar la evaluación de efectividad por parte de la CGR. (LMSC)
29/06/2018 En revisión del FTP, se evidencia la incorporación de las UM pendientes. Se certifica el cumplimiento del 100% del plan (100%)</t>
  </si>
  <si>
    <t>01/06/2018. La VEJ informa que las unidades de medida están en trámite y que el PM se cumple, la OCI sugiere complementar el informe de cierre exponiendo los argumentos con base en los cuales no se adoptaron medidas preventivas.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</si>
  <si>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</si>
  <si>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</si>
  <si>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
29/06/2018 En revisión del FTP, se evidencia la incorporación de las UM pendientes. Se certifica el cumplimiento del 100% del plan (100%)</t>
  </si>
  <si>
    <t xml:space="preserve">
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
29/06/2018 En revisión del FTP, se evidencia la incorporación de las UM pendientes. Se certifica el cumplimiento del 100% del plan (100%)</t>
  </si>
  <si>
    <t xml:space="preserve">
07/05/2018 El PM se cumple y se cargará el informe de cierre que está pendiente para robustecer la efectividad del PM. Se informa que el 5 de marzo el tribunal de arbitramente negó la pretensión de la ANI y en este sentido se actualizarán las UM 5 y 8. (LMSC)
29/06/2018 En revisión del FTP, se evidencia la incorporación de las UM pendientes. Se certifica el cumplimiento del 100% del plan (100%)</t>
  </si>
  <si>
    <t xml:space="preserve">
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
29/06/2018 En revisión del FTP, se evidencia la incorporación de las UM pendientes. Se certifica el cumplimiento del 100% del plan (100%)</t>
  </si>
  <si>
    <t xml:space="preserve">
07/05/2018 Falta la UM 6 y 7, la OCI sugiere incorporar cono soportes de la UM 6 tanto la convocatoria como el fallo del Tribunal de Arbitramento. El PM se cumple. (LMSC)
29/06/2018 En revisión del FTP, se evidencia la incorporación de las UM pendientes. Se certifica el cumplimiento del 100% del plan (100%)</t>
  </si>
  <si>
    <t xml:space="preserve">
07/05/2018 La VGC informa que van a revisar los tiempos para confirmar si el plazo del PM es suficiente para poder cumplir con la UM 2 conforme a los trámites internos. (LMSC)
29/06/2018 En revisión del FTP, se evidencia la incorporación de las UM pendientes. Se certifica el cumplimiento del 100% del plan (100%)</t>
  </si>
  <si>
    <t>29/06/2018 En revisión del FTP, se evidencia la incorporación de las UM pendientes. Se certifica el cumplimiento del 100% del plan (100%)</t>
  </si>
  <si>
    <t xml:space="preserve">
05/06/2018 La VEJE. Informa que el concepto correspondiente a la UM 1 ya se entregó por parte de la Oficina del Dr. Medllín y que se cargará esta semana en el FTP. La UM2 ya se cumplió y se cargará en el FTP. El PM se cumplirá en el término establecido en el PMI.
29/06/2018 En revisión del FTP, se evidencia la incorporación de las UM pendientes. Se certifica el cumplimiento del 100% del plan (100%)</t>
  </si>
  <si>
    <t>927-3, 928-4, 929-5, 931-7</t>
  </si>
  <si>
    <t>SEGUIMIENTO SEGUNDO SEMESTRE 2018</t>
  </si>
  <si>
    <t>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
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29/06/2018 En revisión del FTP, se evidencia la incorporación de las UM pendientes. Se certifica el cumplimiento del 100% del plan (100%)</t>
  </si>
  <si>
    <t>927-3
928-4
929-5
931-7</t>
  </si>
  <si>
    <t>Este hallazgo consolida 4 hallazgos (927-3, 928-4, 929-5 y 931-7), en virtud, de lo manifestado por la Contraloría General de la República en el informe de auditoría regular vigencia 2016, radicado No. 2017-409-097363-2 del 12 de septiembre de 2017, páginas 115 y subsiguientes.</t>
  </si>
  <si>
    <t>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t>
  </si>
  <si>
    <t>31/05/2018 Mediante comunicación 2018-300-008240-3 del 31 de mayo de 2018 la dependencia comunica la incorporación de la um 4. La Oficina de Control Interno verifica en el FTP, se actualiza el avance al 38%. Pendientes UM 2,3,5,7 y 8 (JDTB)
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
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29/06/2018 Mediante memorando 2018-500-009623-3 la dependencia solicita se amplie el plazo para el cumplimiento del plan. Esta solicitud fue comunicada a la OCI mediante correo de fecha 29 de junio de 2018 y oficializado mediante memorando 2018-400010099-3. (JDTB)</t>
  </si>
  <si>
    <t xml:space="preserve">
</t>
  </si>
  <si>
    <t xml:space="preserve">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
</t>
  </si>
  <si>
    <t>Auto del 26 de junio de 2018</t>
  </si>
  <si>
    <t xml:space="preserve">Indagación Preliminar No. IP 6-041-17 relacionada con la suscripción del Otrosí de 2016 y el Otrosí de 2019 al contrato de concesión 503 de 1994
Auto del 26 de junio de 2018 informado mediante radicación 20184090677412 del 9 de julio de 2018 mediante el cual se ordenó el cierre y archivo del antecedente de auditoría  de 2011.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</si>
  <si>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Directo
Por alcance</t>
  </si>
  <si>
    <t>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t>
  </si>
  <si>
    <t xml:space="preserve">
07/05/2018 Falta la UM 4 y 6, la VGC informa que ya hay un acuerdo planteado con el concesionario y en el sentido de que se cuantificará el impacto financiero para la ANI de acuerdo a la metodología establecida para este fin. El PMI se cumple en el término. (LMSC)
31/05/2018 Mediante memorando No. 2018-309-008215-3 del 30 de mayo la dependencia solicita ajuste al plan, modificando la UM4. Mediante memorando No. 2018-400-008281-3 del 31 de mayo le fu solicitado a la Oficina de Control Interno hacer el ajuste en la matriz del plan de mejoramiento. (JDTB)
29/06/2018 Mediante memorando No. 2018-310-009474-3 la dependencia solicita prórroga hasta el 31 de julio de 2018. Meiante memorando No. 2018-400-009556-3 se le notifica a la OCI la viabilidad de la modificación. La OCI procede a efectuar el cambio. (JDTB)
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</si>
  <si>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</si>
  <si>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 xml:space="preserve">
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
</t>
  </si>
  <si>
    <t xml:space="preserve">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
</t>
  </si>
  <si>
    <r>
      <t xml:space="preserve">Hallazgo No. 1. Administrativo con presunta incidencia Disciplinaria. Cuentas nominales con saldos contrarios a su naturaleza.
</t>
    </r>
    <r>
      <rPr>
        <sz val="11"/>
        <color theme="1"/>
        <rFont val="Calibri"/>
        <family val="2"/>
        <scheme val="minor"/>
      </rPr>
      <t>En el estado de actividad financiera, económica, social y ambiental, con corte a 31 de diciembre de 20174, se verificó la existencia de saldos contrarios a su naturaleza determinados en las siguientes cuentas:
Cuenta 4815 OTROS INGRESOS - Ajustes de Ejercicios Anteriores, presentó un saldo débito por valor de $5.167 millones, en contraposición de los dispuesto en el Régimen de la Contabilidad Pública, párrafo número 418. Clase 4. Ingresos. "... las cuentas que integran esta clase son de naturaleza crédito".
Cuenta 5815 OTROS GASTOS - Ajustes de Ejercicios Anteriores, reflejó un saldo crédito por valor de $134.493 millones, contrario a lo estipulado en el Régimen de la Contabilidad Pública, párrafo número 419. Clase 5. Gastos. "... las cuentas que integran esta clase son de naturaleza débito".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t>
    </r>
  </si>
  <si>
    <t>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t>
  </si>
  <si>
    <t>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t>
  </si>
  <si>
    <r>
      <rPr>
        <b/>
        <sz val="11"/>
        <color theme="1"/>
        <rFont val="Calibri"/>
        <family val="2"/>
        <scheme val="minor"/>
      </rPr>
      <t>Hallazgo No. 2. Administrativo con presunta indidencia Disciplinaria. Rendimientos Financieros de los aportes ANI con recursos del Presupuesto General de la Nación.</t>
    </r>
    <r>
      <rPr>
        <sz val="11"/>
        <color theme="1"/>
        <rFont val="Calibri"/>
        <family val="2"/>
        <scheme val="minor"/>
      </rPr>
      <t xml:space="preserve">
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
</t>
    </r>
  </si>
  <si>
    <t>Para este Órgano de Control Fiscal es claro que los rendimientos financieros que se encuentran en los patrimonios autónomos Subcuenta Aportes ANI, son propiedad de la Nación y por lo tanto, al no trasladarlos al Tesoro Nacional, se está contraviniendo las normas.</t>
  </si>
  <si>
    <t>Esta situación consecuentemente configura una presunta falta discuplinaria conforme lo estaeblecido en los numerales 1 y 18 de artículo 34 de la Ley 734 de 2012.</t>
  </si>
  <si>
    <r>
      <rPr>
        <b/>
        <sz val="11"/>
        <color theme="1"/>
        <rFont val="Calibri"/>
        <family val="2"/>
        <scheme val="minor"/>
      </rPr>
      <t>Hallazgo No. 3. Administrativo con presunta indidencia Disciplianria. Pago de Sentencias y Laudos.</t>
    </r>
    <r>
      <rPr>
        <sz val="11"/>
        <color theme="1"/>
        <rFont val="Calibri"/>
        <family val="2"/>
        <scheme val="minor"/>
      </rPr>
      <t xml:space="preserve">
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t>
    </r>
  </si>
  <si>
    <t>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t>
  </si>
  <si>
    <t>Evidenciando que no se está provisionando de manera adecuada, las apropiaciones necesarias para cubrir las posibles pérdidas de las obligaciones contingentes a su cargo.</t>
  </si>
  <si>
    <r>
      <rPr>
        <b/>
        <sz val="11"/>
        <color theme="1"/>
        <rFont val="Calibri"/>
        <family val="2"/>
        <scheme val="minor"/>
      </rPr>
      <t>Hallazgo No. 4. Administrativo con presunta incidencia Disciplinaria. SIRECI - Formato F9 Procesos Judiciales.</t>
    </r>
    <r>
      <rPr>
        <sz val="11"/>
        <color theme="1"/>
        <rFont val="Calibri"/>
        <family val="2"/>
        <scheme val="minor"/>
      </rPr>
      <t xml:space="preserve">
Se presentan diferencias entre la información reportada por la Entidad con la incorporada en el aplicativo SIRECI- formato F9 Procesos Judiciales.</t>
    </r>
  </si>
  <si>
    <t>Desconociéndose la aplicación de lo establecido en  el artículo 101 de la Ley 42 de 1993 y la Resolución 7350 de 2013 de la CGR.</t>
  </si>
  <si>
    <t>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t>
  </si>
  <si>
    <r>
      <rPr>
        <b/>
        <sz val="11"/>
        <color theme="1"/>
        <rFont val="Calibri"/>
        <family val="2"/>
        <scheme val="minor"/>
      </rPr>
      <t>Hallazgo No. 5. Administrativo con presunta incidencia Disciplinaria para Indagación Preliminar (IP). "Ejecución Inversiones Tramo K60+590 al K61+300 Proyecto de Inversión Mejoramiento Autopista Bogotá - Villavicencio".</t>
    </r>
    <r>
      <rPr>
        <sz val="11"/>
        <color theme="1"/>
        <rFont val="Calibri"/>
        <family val="2"/>
        <scheme val="minor"/>
      </rPr>
      <t>Pese a los pagos realizados, a 30 de diciembre de 2017, no se han terminado las obras de los sectores I al IV, como se determinó en el parágrafo I de la cláusula cuarta "Plazo..."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t>
    </r>
  </si>
  <si>
    <t>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t>
  </si>
  <si>
    <t>Se podría estar desconociendo presuntamente lo establecido en los artículos 3 y 5, numeral 3, 4 y 5 del artículo 25, numeral 8 del artículo 26 de la Ley 80 de 1993, artículos 4, 25, 34 y 53 de la Ley 734 de 2002.</t>
  </si>
  <si>
    <r>
      <rPr>
        <b/>
        <sz val="11"/>
        <color theme="1"/>
        <rFont val="Calibri"/>
        <family val="2"/>
        <scheme val="minor"/>
      </rPr>
      <t>Hallazgo No. 6. Administrativo con presunta incidencia Disicplinaria. Aporte Vigencias Futuras Ruta del Sol Sector 3. Administración eficiente de recursos públicos.</t>
    </r>
    <r>
      <rPr>
        <sz val="11"/>
        <color theme="1"/>
        <rFont val="Calibri"/>
        <family val="2"/>
        <scheme val="minor"/>
      </rPr>
      <t xml:space="preserve">
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
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
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t>
    </r>
  </si>
  <si>
    <t>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t>
  </si>
  <si>
    <t>Lo anterior, trae como consecuencia que el Ministerio de Hacienda no gire nuevos recursos mientras no se hayan ejecutado los disponibles "para evitar los riesgos derivados de mantener recursos públicos ociosos en entidades fiduciarias (…) garantizando que los saldos  en fiducias mantengan niveles acordes con gestión de pagos de la Unidad Ejecutora. 
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t>
  </si>
  <si>
    <r>
      <rPr>
        <b/>
        <sz val="11"/>
        <color theme="1"/>
        <rFont val="Calibri"/>
        <family val="2"/>
        <scheme val="minor"/>
      </rPr>
      <t>Hallazgo No. 7. Administrativo. Concesiones 4G - Aportes Vigencias Futuras.</t>
    </r>
    <r>
      <rPr>
        <sz val="11"/>
        <color theme="1"/>
        <rFont val="Calibri"/>
        <family val="2"/>
        <scheme val="minor"/>
      </rPr>
      <t xml:space="preserve">
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
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t>
    </r>
  </si>
  <si>
    <t>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
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t>
  </si>
  <si>
    <t xml:space="preserve">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t>
  </si>
  <si>
    <r>
      <t xml:space="preserve">Hallazgo No. 8. Administrativo con presunta incidencia disciplinaria. Reservas presupuestales vigencias futuras Ruta del Sol II. 
</t>
    </r>
    <r>
      <rPr>
        <sz val="11"/>
        <color theme="1"/>
        <rFont val="Calibri"/>
        <family val="2"/>
        <scheme val="minor"/>
      </rPr>
      <t>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t>
    </r>
  </si>
  <si>
    <t xml:space="preserve">
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t>
  </si>
  <si>
    <t xml:space="preserve">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
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t>
  </si>
  <si>
    <r>
      <t xml:space="preserve">Hallazgo No. 9. Administrativo con presunta incidencia disciplinaria. Constitución de reservas presupuestales. 
</t>
    </r>
    <r>
      <rPr>
        <sz val="11"/>
        <color theme="1"/>
        <rFont val="Calibri"/>
        <family val="2"/>
        <scheme val="minor"/>
      </rPr>
      <t>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t>
    </r>
  </si>
  <si>
    <t xml:space="preserve">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
</t>
  </si>
  <si>
    <t>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t>
  </si>
  <si>
    <r>
      <t xml:space="preserve">Hallazgo No. 10. Administrativo con presuna incidencia disciplinaria. Reserva Presupuesto de Inversión.
</t>
    </r>
    <r>
      <rPr>
        <sz val="11"/>
        <color theme="1"/>
        <rFont val="Calibri"/>
        <family val="2"/>
        <scheme val="minor"/>
      </rPr>
      <t>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t>
    </r>
  </si>
  <si>
    <t xml:space="preserve">El incumplimiento en los límites en la constitución de las reservas, tal y como lo ordena las normas anteriormente citadas. </t>
  </si>
  <si>
    <t>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t>
  </si>
  <si>
    <r>
      <t xml:space="preserve">Hallazgo No. 11. Administrativo. Déficit en el giro de las vigencias futuras.
</t>
    </r>
    <r>
      <rPr>
        <sz val="11"/>
        <color theme="1"/>
        <rFont val="Calibri"/>
        <family val="2"/>
        <scheme val="minor"/>
      </rPr>
      <t>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t>
    </r>
  </si>
  <si>
    <t>Deficiencias en la planeación y programación del presupuesto de inversión al inicio de la vigencia 2017.</t>
  </si>
  <si>
    <t>Lo anterior trae como consecuencia la constitución de rezagos presupuestales y déficit en la ejecución de los presupuestos en los giros de las vigencias futuras.</t>
  </si>
  <si>
    <r>
      <t xml:space="preserve">Hallazgo No. 12. Administrativo con presunta incidencia disciplinaria. Reservas no ejecutadas - Vigencias expiradas.
</t>
    </r>
    <r>
      <rPr>
        <sz val="11"/>
        <color theme="1"/>
        <rFont val="Calibri"/>
        <family val="2"/>
        <scheme val="minor"/>
      </rPr>
      <t>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t>
    </r>
  </si>
  <si>
    <t>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t>
  </si>
  <si>
    <t>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t>
  </si>
  <si>
    <r>
      <t xml:space="preserve">Hallazgo No. 13. Administrativo con presunta incidencia disciplinaria. Circular externa No. 05 de 2016.
</t>
    </r>
    <r>
      <rPr>
        <sz val="11"/>
        <color theme="1"/>
        <rFont val="Calibri"/>
        <family val="2"/>
        <scheme val="minor"/>
      </rPr>
      <t>Se observa que no se dio estricto cumplimiento a la circular externa No. 5 del 3 de Marzo de 2016 emitida por el Ministerio de Hacienda en lo establecido en el anexo No. 1  supuestos Macroeconómicos a considerar en el numeral 2.2.1 "Gastos de funcionamiento". Lo anterior, por cuanto dicha circular establece que "los servicios personales indirectos no podrán superar la apropiación vigente 2016", sin embargo, el rubro se incrementó en el 12,49% al pasar de $7.921.9 millones en 2016 a $8.911.4 millones en 2017, lo anterior por cuanto, el rubro 10214 "Remuneración Servicios Técnicos", se aumentó en un 26%, es decir, $1.750.8 millones al pasar de $6.726.7 millones en 2016 a $8.477.5 millones en 2017. El incremento en los contratos corresponde a contratos de prestación de servicios.</t>
    </r>
  </si>
  <si>
    <t>Incumplimiento a la circular externa No 5 de 2016 expedida por el Ministerio de Hacienda, así como la Ley 734 "Deberes y derechos de los servidores públicos".</t>
  </si>
  <si>
    <t>Lo anterrior trae como consecuencia el incremento de los contratos de prestación de servicios, así mismo, descontextualiza el concepto del "contrato de prestación de servicios",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t>
  </si>
  <si>
    <r>
      <t xml:space="preserve">Hallazgo No. 14. Administrativo con presunta incidencia Disciplinaria - Aporte Fondo de Contingencias - Fiduciaria la Previsora.
</t>
    </r>
    <r>
      <rPr>
        <sz val="11"/>
        <color theme="1"/>
        <rFont val="Calibri"/>
        <family val="2"/>
        <scheme val="minor"/>
      </rPr>
      <t>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t>
    </r>
  </si>
  <si>
    <t>No se estaría dando cumplimiento a lo establecido en el artículo 4 del Decreto 423 de 2001 ni al artículo 2.4.1.3.2 del Decreto 1068 de 0215.</t>
  </si>
  <si>
    <t>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t>
  </si>
  <si>
    <r>
      <t xml:space="preserve">Hallazgo No. 15. Administrativo. Pérdidas de Apropiación.
</t>
    </r>
    <r>
      <rPr>
        <sz val="11"/>
        <color theme="1"/>
        <rFont val="Calibri"/>
        <family val="2"/>
        <scheme val="minor"/>
      </rPr>
      <t xml:space="preserve">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t>
    </r>
  </si>
  <si>
    <t>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t>
  </si>
  <si>
    <t xml:space="preserve">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t>
  </si>
  <si>
    <r>
      <rPr>
        <b/>
        <sz val="11"/>
        <color theme="1"/>
        <rFont val="Calibri"/>
        <family val="2"/>
        <scheme val="minor"/>
      </rPr>
      <t>Hallazgo No. 16. Administrativo. Política de prevención del daño antijurídico.</t>
    </r>
    <r>
      <rPr>
        <sz val="11"/>
        <color theme="1"/>
        <rFont val="Calibri"/>
        <family val="2"/>
        <scheme val="minor"/>
      </rPr>
      <t xml:space="preserve">
La política de prevención del daño antijurídico no es integral.</t>
    </r>
  </si>
  <si>
    <t>Al no existir una política de prevención en torno a la adecuada estructuración de los proyectos y la acertada gestión contactual.</t>
  </si>
  <si>
    <t>Para impedir la generación de demandas arbitrales que es la causa más recurrente de reclamación en al entidad y en el Estado.</t>
  </si>
  <si>
    <r>
      <t xml:space="preserve">Hallazgo No. 17. Administrativo con presunta incidencia Disciplinaria. Reportes al Sistema Único de Gestión Litigiosa del Estado - EKOGUI
</t>
    </r>
    <r>
      <rPr>
        <sz val="11"/>
        <color theme="1"/>
        <rFont val="Calibri"/>
        <family val="2"/>
        <scheme val="minor"/>
      </rPr>
      <t>Del análisis del Informe de Auditoría PIL 11 de la OCI de la ANI - "seguimiento a la actualización del Sistema Único de Gestión e Información Litigiosa del Estado - EKOGUI" - segundo semestre 2017 de febrero de 2018 con radicado 20181020039743 de febrero 28 de 2018, se pudo establecer que este sistema de gestión procesal sigue presentando inconvenientes para su debida implementación dentro de la Entidad.</t>
    </r>
  </si>
  <si>
    <t>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t>
  </si>
  <si>
    <t>Situación que impide realizar un seguimiento efectivo y puntual sobre sus actuaciones judiciales, pudiendo con ello generar eventuales traumatismos en su control y defensa procesal.</t>
  </si>
  <si>
    <r>
      <rPr>
        <b/>
        <sz val="11"/>
        <color theme="1"/>
        <rFont val="Calibri"/>
        <family val="2"/>
        <scheme val="minor"/>
      </rPr>
      <t>Hallazgo No. 18. Administrativo con presunta incidencia Disciplinaria. Cumplimiento de la Cláusula Compromisoria establecida en el Contrato 503 de 1994.</t>
    </r>
    <r>
      <rPr>
        <sz val="11"/>
        <color theme="1"/>
        <rFont val="Calibri"/>
        <family val="2"/>
        <scheme val="minor"/>
      </rPr>
      <t xml:space="preserve">
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t>
    </r>
  </si>
  <si>
    <t>Lo anterior desconoce lo establecido en los artículos 3, 4 y 5 numerales 3, 4 y 5 del artículo 25 y numeral 8 del artículo 26 de la Ley 60 de 1993.</t>
  </si>
  <si>
    <t>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t>
  </si>
  <si>
    <r>
      <t xml:space="preserve">Hallazgo No. 19. Administrativo con presunta incidencia Disciplinaria. Estado del Proyecto Concesión Perimetral del Oriente de Cundinamarca. Contrato No. 002 de 2014.
</t>
    </r>
    <r>
      <rPr>
        <sz val="11"/>
        <color theme="1"/>
        <rFont val="Calibri"/>
        <family val="2"/>
        <scheme val="minor"/>
      </rPr>
      <t>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t>
    </r>
  </si>
  <si>
    <t>La anterior situación evidencia que las obras de las Unidades Funcionales 1,2 y 3, no se efectuaron dentro de los tiempos establecidos en el Plan de Obras contractual vigente.</t>
  </si>
  <si>
    <t>Afectando la prestación del servicio a los usuarios de la vía y el propósito del proyecto, incumpliendo las obligaciones pactadas en el Contrato.</t>
  </si>
  <si>
    <r>
      <t xml:space="preserve">Hallazgo No. 20. Administrativo con presunta incidencia Disciplinaria - Ejecución del Plan de Obras - Unidades Funcionales 5 y 6.
</t>
    </r>
    <r>
      <rPr>
        <sz val="11"/>
        <color theme="1"/>
        <rFont val="Calibri"/>
        <family val="2"/>
        <scheme val="minor"/>
      </rPr>
      <t>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t>
    </r>
  </si>
  <si>
    <t>Debilidades en el cumplimiento de las obligaciones contractuales.</t>
  </si>
  <si>
    <t>Se generan atrasos en la entrega de las obras, ya que las mismas no podrán ser terminadas en el plazo establecido en el plan de obras para el 21 de abril de 2018, como estaba previsto transgrediendo presuntamente lo establecido el los Artículos 4 y 5 de la Ley 80 de 1993.</t>
  </si>
  <si>
    <r>
      <t xml:space="preserve">Hallazgo No. 21. Administrativo con presunta incidencia Disciplinaria para Indagación Preliminar (IP) - Plan de Obras Unidad Funcional 4
</t>
    </r>
    <r>
      <rPr>
        <sz val="11"/>
        <color theme="1"/>
        <rFont val="Calibri"/>
        <family val="2"/>
        <scheme val="minor"/>
      </rPr>
      <t>En visita de la CGR a la Concesión, realizada del 4 al 6 de abril de 2018, la ANI en relación con el Acta de Terminación de la Unidad Funcional 4 informó que: "De acuerdo con el Plan de Obras aprobado en el Acta de ampliación del EER de la UF4, suscrita el 22 de marzo de 2017, la terminación de las obras en la UF4 quedó establecida para el 21 de noviembre de 2017". Se evidenció que no se dio cumplimiento al Plan de Obras establecido para la Unidad Funcional 4, establecido para el 21 de noviembre de 2017.</t>
    </r>
  </si>
  <si>
    <t>No se observó la aplicación de los procedimientos de reducción de la retribución ni de inicio del proceso de imposición de multas establecidas en el contrato.</t>
  </si>
  <si>
    <t>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t>
  </si>
  <si>
    <r>
      <t xml:space="preserve">Hallazgo No. 22. Administrativo con presunta incidencia Disciplinaria - Señalización de obra unidades funcionales en ejecución.
</t>
    </r>
    <r>
      <rPr>
        <sz val="11"/>
        <color theme="1"/>
        <rFont val="Calibri"/>
        <family val="2"/>
        <scheme val="minor"/>
      </rPr>
      <t>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t>
    </r>
  </si>
  <si>
    <t>Situación que evidencia deficiencias en el cumplimiento de las obligaciones contractuales y debilidades en el seguimiento, contraviniendo presuntamente con lo establecido en el Manual de Señalización, el Plan de Manejo de Tránsito y los artículos 3,4, y 5 de la Ley 80 de 1993.</t>
  </si>
  <si>
    <t>Afectando la seguridad en el tránsito de peatones y vehículos en la zona de obras.</t>
  </si>
  <si>
    <r>
      <t xml:space="preserve">Hallazgo No. 23. Administrativo con presunta incidencia Disciplinaria - Cruce acceso aeropuerto Rafael Núñez Unidad Funcional 1. Zona aledaña a cabecera 19.
</t>
    </r>
    <r>
      <rPr>
        <sz val="11"/>
        <color theme="1"/>
        <rFont val="Calibri"/>
        <family val="2"/>
        <scheme val="minor"/>
      </rPr>
      <t>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 ... Baranda metálica se seguridad posicionada en separador de vía sobre trayectoria de pista, siendo un obstáculo en caso de presentarse alguna emergencia que involucre aeronaves hacia la cabecera 19...".</t>
    </r>
  </si>
  <si>
    <t>La anterior situación presuntamente contraviene lo establecido en el Reglamento Aeronáutico Colombiano Parte 14 y los artículos 3, 4, y 5 de la Ley 80 de 1993.</t>
  </si>
  <si>
    <t>Afectando la seguridad aeroportuaria así como el de peatones y vehículos en la zona de las obras.</t>
  </si>
  <si>
    <r>
      <t xml:space="preserve">Hallazgo No. 24. Administrativo con presunta incidencia Disciplinaria. Zonas de disposición de materiales de excavación - ZODMES autorizados. 
</t>
    </r>
    <r>
      <rPr>
        <sz val="11"/>
        <color theme="1"/>
        <rFont val="Calibri"/>
        <family val="2"/>
        <scheme val="minor"/>
      </rPr>
      <t>El estudio de impacto Ambiental establece que "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
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r>
  </si>
  <si>
    <t>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</si>
  <si>
    <t>Situación que evidencia presuntamente incumplimiento de las obligaciones contractuales, lo señalado en la Guía de Manejo Ambiental y lo establecido en los artículos 4 y 5 de la Ley 80 de 1993, así como lo preceptuado en la Ley 99 de 1993, artículos 49 y 50.</t>
  </si>
  <si>
    <r>
      <t xml:space="preserve">Hallazgo No. 25. Administrativo con presunta incidencia Disciplinaria para Indagación Preliminar (IP) - Áreas remanentes predios CCB-UF5-004 ID y CCB-UF5-005 ID
</t>
    </r>
    <r>
      <rPr>
        <sz val="11"/>
        <color theme="1"/>
        <rFont val="Calibri"/>
        <family val="2"/>
        <scheme val="minor"/>
      </rPr>
      <t>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t>
    </r>
  </si>
  <si>
    <t>La anterior situación presuntamente contraviene lo establecido en la Resolución 620 de 2008 del IGAC y los artículos 3, 4, 5, 25 y 26 de  la Ley 80 de 1993 y el artículo 8 de la Ley 42 de 1993.</t>
  </si>
  <si>
    <t>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t>
  </si>
  <si>
    <r>
      <t xml:space="preserve">Hallazgo No. 26. Administrativo con presunta incidencia disciplinaria para Indagación Preliminar (IP) - Iluminación Puerto Colombia
</t>
    </r>
    <r>
      <rPr>
        <sz val="11"/>
        <color theme="1"/>
        <rFont val="Calibri"/>
        <family val="2"/>
        <scheme val="minor"/>
      </rPr>
      <t>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t>
    </r>
  </si>
  <si>
    <t>Contraviniendo presuntamente los artículos 3, 4, 5, 25 y 26 de  la Ley 80 de 1993 y el artículo 8 de la Ley 42 de 1993.</t>
  </si>
  <si>
    <t>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t>
  </si>
  <si>
    <r>
      <t xml:space="preserve">Hallazgo No. 27. Administrativo con presunta incidencia disciplinaria -  Viaducto Cienaga de la Virgen
</t>
    </r>
    <r>
      <rPr>
        <sz val="11"/>
        <color theme="1"/>
        <rFont val="Calibri"/>
        <family val="2"/>
        <scheme val="minor"/>
      </rPr>
      <t>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t>
    </r>
  </si>
  <si>
    <t>Las anteriores situaciones presuntamente, contravienen lo estaeblecido en Ley 99 de 1993, artículos 49 y 50, en la Resolución 1290 del 13 de Octubre de 2015 de la ANLA a través de la cual se otorgó licencia ambiental para el proyecto "Construcción Segunda Calzada Carreterra Cartagena - Barranquilla, Ruta 90 A, Tramo 1 entre el PR0+000 al PR7+500 de la Vía al Mar", en el Departamento de Bolívar.</t>
  </si>
  <si>
    <t>Se está afectando el Medio Ambiente y se configura en una observación con presunto alcance disciplinario.</t>
  </si>
  <si>
    <r>
      <t xml:space="preserve">Hallazgo No. 28. Administrativo con presunta incidencia disciplinaria - Cruce Sector cementerio Unidad Funcional 4.
</t>
    </r>
    <r>
      <rPr>
        <sz val="11"/>
        <color theme="1"/>
        <rFont val="Calibri"/>
        <family val="2"/>
        <scheme val="minor"/>
      </rPr>
      <t>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t>
    </r>
  </si>
  <si>
    <t>Situación que contraviene el Manual de Diseño Geométrico, lo establecido en el Contrato de Concesión y en los artículos 4 y 5 de la Ley 80 de 1993.</t>
  </si>
  <si>
    <t>El cual presenta inseguridad en la trasitabilidad por riesgo de accidente, afectando la seguridad de los usuarios de la vía y se configura en una observación con presunto alcance disicplinario.</t>
  </si>
  <si>
    <r>
      <rPr>
        <b/>
        <sz val="11"/>
        <color theme="1"/>
        <rFont val="Calibri"/>
        <family val="2"/>
        <scheme val="minor"/>
      </rPr>
      <t>Hallazgo No. 29. Administrativo - Seguimiento al Plan de Mejoramiento Institucional Contable y Presupuestal.</t>
    </r>
    <r>
      <rPr>
        <sz val="11"/>
        <color theme="1"/>
        <rFont val="Calibri"/>
        <family val="2"/>
        <scheme val="minor"/>
      </rPr>
      <t xml:space="preserve">
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
En desarrollo de la revisión se presentaron los siguientes resultados: 7 hallazgos cumplidos efectivos (1134, 1174, 1175, 1177, 1184, 1185 y 1186) y 5 hallazgos cumplidos no efectivos (1038, 1039, 1042, 1043 y 1135)</t>
    </r>
  </si>
  <si>
    <t>Se presentaron acciones de mejora por los responsables que en ocasiones no se cumplieron dentro del término establecido para la vigencia 2017. Así mismo, en otros casos no se generan acciones  preventivas para evitar su reiteración o no son pertinentes para subsanar lo observado.</t>
  </si>
  <si>
    <t>Lo anterior permite concluir que hay 5 hallazgos cuyas acciones de mejoramiento no han sido efectivas.</t>
  </si>
  <si>
    <t>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t>
  </si>
  <si>
    <t>Determinar la viabilidad de efectuar registros de ejercicios anteriores en las cuentas 4815 y 5815 con naturaleza contraria</t>
  </si>
  <si>
    <t xml:space="preserve"> 
1. Elaborar un informe integral que contenga los conceptos técnicos y jurídicos que soporten la posición del manejo de los rendimientos financieros por parte de la ANI junto con su documentación soporte.
2. Elaborar Informe de cierre en el cual se expongan las evidencias de las acciones adoptadas. 
Acción 1. Vicepresidencia de Gestión Contractual - Vicepresidencia Ejecutiva 
Acción 2. Vicepresidencia de Gestión Contractual - Vicepresidencia Ejecutiva </t>
  </si>
  <si>
    <t xml:space="preserve">1.  Exponer la posición institucional respecto del manejo de los rendimientos financieros en los contratos de concesión, basada en los pronunciamientos del Consejo de Estado, la Contraloría General de la República y doctrina esecializada.  
2.  Escalar e impulsar ante otras instancias la iniciativa para reglamentar la administración de los rendimientos financieros en patrimonios autonómos de contratos de concesión. </t>
  </si>
  <si>
    <t xml:space="preserve">1. Elaborar un informe de la gestión realizada para el pago de las sentencias identificadas en el hallazgo.
2. Adoptar la Metodología para la Calificación del Riesgo y la Provisión Contable de los procesos judiciales en los que la Entidad es parte, conforme a la normatividad vigente y en especial a lo establecido por la ANDJE mediante Resolución 356 de 2016
3. Establecer el procedimiento para la gestión del pago de sentencias y conciliaciones, el cumplimiento de sentencias que no ordenan pago y el trámite de pago de gastos judiciales diferente al pago de condenas </t>
  </si>
  <si>
    <t>Establecer una metodología de reconocido valor técnico que permita realizar la provisión contable respecto al contingente judicial y esblecer el procedimineto interno para el pago de sentencias y conciliaciones.</t>
  </si>
  <si>
    <t>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
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
3. Realizar acciones de monitoreo que permitan identificar el avance en la conciliación de información contable respecto a los procesos judiciales de la Entidad
4. Adoptar la Metodología para la Calificación del Riesgo y la Provisión Contable de los procesos judiciales en los que la Entidad es parte, conforme a la normatividad vigente y en especial a lo establecido por la ANDJE mediante Resolución 356 de 2016</t>
  </si>
  <si>
    <t>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t>
  </si>
  <si>
    <r>
      <t xml:space="preserve">1. Adelantar Proceso sancionatorio contractual 
2. Aprobar cronograma de construcciòn. 
3. Actualizar la matriz de identificación de riesgos proceso de gestión contractual y seguimiento de infraestructura de transporte. </t>
    </r>
    <r>
      <rPr>
        <sz val="11"/>
        <color rgb="FFFF0000"/>
        <rFont val="Calibri"/>
        <family val="2"/>
      </rPr>
      <t xml:space="preserve">
</t>
    </r>
    <r>
      <rPr>
        <sz val="11"/>
        <rFont val="Calibri"/>
        <family val="2"/>
      </rPr>
      <t xml:space="preserve">4.  Actualizar el manual de interventoría y supervisión contractual y seguimiento a proyectos. </t>
    </r>
    <r>
      <rPr>
        <sz val="11"/>
        <color rgb="FFFF0000"/>
        <rFont val="Calibri"/>
        <family val="2"/>
      </rPr>
      <t xml:space="preserve">
</t>
    </r>
    <r>
      <rPr>
        <sz val="11"/>
        <rFont val="Calibri"/>
        <family val="2"/>
      </rPr>
      <t>5. Elaborar Informe de cierre en el cual se expongan las evidencias de las acciones adoptadas. 
Acción 1. Vicepresidencia de Gestión Contractual - Vicepresidencia Ejecutiva 
Acción 2 y 3. Vicepresidencia Ejecutiva 
Acción 4.  Vicepresidencia Ejecutiva y Vicepresidencia de Planeación, Riesgos y Entorno.</t>
    </r>
  </si>
  <si>
    <t xml:space="preserve">1. Adelantar y culminar el proceso sancionatorio contra el concesionario y establecer condiciones de ejecución y terminación del proyecto a través de la definición y seguimiento al cronograma de construcción.  
2.  Actualizar los intrumentos internos para el fortalecimiento del seguimiento a los proyectos a cargo de la ANI. </t>
  </si>
  <si>
    <t xml:space="preserve">1. Concepto Jurídico Aporte Vigencias Futuras.
2. Informe  integral del proyecto con base en el Proceso de caducidad y el estado de las vigencias futuras según el contrato de concesión. 
3. Informe de cierre. 
Acción 2 y 3.  Vicepresidencia Ejecutiva
Acción 1. Vicepresidencia Jurídica 
</t>
  </si>
  <si>
    <t>1.  Exponer el estado  del proyecto al cierre de la vigencia de 2017, y el estado actual teniendo en cuenta el proceso de caducidad que se encuentra en curso. 
2.  Exponer la posición institucional respecto de los aportes públicos en los contratos de concesión en el marco de lo expuesto en el hallazgo.</t>
  </si>
  <si>
    <t xml:space="preserve">
1. Informe financiero que incluya vigencias futuras y cierre financiero en cada una de las concesiones a las que se refiere el hallazgo, presentando evolución entre dic 2017 y primer semestre de 2018. 
2. Actualizar la matriz de identificación de riesgos proceso de gestión contractual y seguimiento de infraestructura de transporte. 
3.  Actualizar el manual de interventoría y supervisión contractual y seguimiento a proyectos. 
4. Informe integral histórico de cambios para el fortalecimiento de la minuta del contrato de concesión
5. Concepto Jurídico respecto de saldos de fiducia en el marco de los contratos de concesión. 
6. Informe de cierre.
Acción 1. Vicepresidencia de Gestión Contractual - Vicepresidencia Ejecutiva 
Acción 2 y 6. Vicepresidencia Ejecutiva 
Acción 3.  Vicepresidencia Ejecutiva y Vicepresidencia de Planeación, Riesgos y Entorno.
Acción 4 Vicepresidencia de Planeación, Riesgos y Entorno. 
Acción 5: Vicepresidencia Jurídica.</t>
  </si>
  <si>
    <t>1. Presentar el estado  de los proyectos y las gestiones y acciones emprendidas en el marco del seguimiento a los mismos tendientes a dinamizar su ejecución  
2.  Exponer la posición institucional respecto de los aportes públicos en los contratos de concesión en el marco de lo expuesto en el hallazgo.
3.  Actualizar los intrumentos internos para el fortalecimiento del seguimiento a los proyectos a cargo de la ANI. 
4. Fortalecer el modelo de concesiones en la maduración de los proyectos de la Entidad.</t>
  </si>
  <si>
    <t>1. Elaborar informe financiero de los recursos a los que se refiere el hallazgo, con corte a 30 de enero de 2019.
2. Presentar concepto jurídico que sirvió de fundamento para constituir la reserva 
3. Informe de cierre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t>
  </si>
  <si>
    <t>1. Presentar un informe de  la inversión de las reservas presupuestales vigencias futuras del proyecto Ruta del Sol II con corte a 30 de enero de 2019, que permita conocer la ejecución real.
2.  Exponer la posición institucional respecto de la constitución de reservas.
Eliminar el hallazgo con base en las acciones de mejora presentadas</t>
  </si>
  <si>
    <t>Como soporte de las acciones se solicitará concepto al Ministerio de Hacienda,  para que sirva como prueba  para el cierre del hallazgo.
Para atacar la causa que genera este hallazgo se procederá  a expedir las políticas y lineamientos internos para  la constitución y ejecucónn de las Reservas Presupuestales, siempre y cuando esten acordes con el Estatuto Orgánico de Presupuesto y demás normas que lo regulan.
Informe preliminar de las vicepresidencias, a más tadar el 7 de diciembre de cada año,  justificando cada una de las  Reservas Presupuestales que se planean constituiir, esto con el fin de no incurrir en una posible falta de planeación en la constitución de  estas reservas.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</si>
  <si>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 xml:space="preserve">Minimizar que se constituyan Resevas que no sean generadas por una fuerza mayor. </t>
  </si>
  <si>
    <t xml:space="preserv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
</t>
  </si>
  <si>
    <t xml:space="preserve">Eliminar el hallazgo con base en las acciones de mejora presentadas </t>
  </si>
  <si>
    <t>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t>
  </si>
  <si>
    <t>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t>
  </si>
  <si>
    <t>Informe de gestión elaborado por la Vicepresidencia Jurídica con respecto al trámite de la Vigencia Expirada generada por el fenecimienento de una reserva presupuestal constituida de  la vigencia 2016.
Para atacar la causa que genera este hallazgo se procederá  a expedir las políticas y lineamientos internos para  la constitución y ejecución de las Reservas Presupuestales, siempre y cuando esten acordes con el Estatuto Orgánico de Presupuesto y demás normas que lo regulan.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</si>
  <si>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Cerrar el hallazgo.</t>
  </si>
  <si>
    <t>Se realizarán reuniones de trabajo mensuales con las dependencias, con el fin de monitorear el avance en la gestión del presupuesto y en los casos requeridos realizar las modificaciones necesarias</t>
  </si>
  <si>
    <t>1. Adoptar el procedimineto para la formulación de políticas de prevención del daño antijurídico, conforme a lo establecido  por la Agencia Nacional de Defensa Jurídica del Estado
2. Elaborar un instructivo que describa paso a paso la metodología para la formulación de políticas de prevecnión del daño antijurídico, conforme a las directrices establecidas por la Agencia Nacional de Defensa Jurídica del Estado
3. Formular la Poítica de Prevención del Daño Antijurídico a ejecutarse durante la vigencia 2019 conforme a la metodología para la formulación de estas políticas.</t>
  </si>
  <si>
    <t>Establecer con claridad los lineamientos para la adopción de políticas de preveción del daño antijurídico conforme a lo establecido por la Agencia Nacional de Defensa Jurídica del Estado</t>
  </si>
  <si>
    <t>1. Realizar un informe de seguimineto a las acciones planteadas frente a las observaciones hechas por la OCI en el  Informe de Auditoría PIL 11 de la OCI  (PMP) realizado en el mes de febrero de 2018
2. Establecer lineamientos a los apoderados de la Entidad para garantizar que el Sisitema Ekogui se mantenga actualizado
3. Adelantar acciones de monitoreo que permita verificar el estado de actualización del sistema</t>
  </si>
  <si>
    <t>Culminar el proceso de depuración del Sistema Ekogui y adoptar mecanismos para garantizar que el sistema se mantega actualizado</t>
  </si>
  <si>
    <t>Cumplir con los mecanismos previstos en la ley y el contrato para dirimir las controversias presentadas en el mismo</t>
  </si>
  <si>
    <r>
      <rPr>
        <b/>
        <sz val="11"/>
        <rFont val="Calibri"/>
        <family val="2"/>
      </rPr>
      <t>ACCIONES CORRECTIVAS</t>
    </r>
    <r>
      <rPr>
        <sz val="11"/>
        <rFont val="Calibri"/>
        <family val="2"/>
      </rPr>
      <t xml:space="preserve">
1. Informe de Defensa Judicial en el cual se incluya la trazabilidad y se explique el decaimiento del tribunal  
2. Soportes documentales de la demanda de la presentada por la ANI 
</t>
    </r>
    <r>
      <rPr>
        <b/>
        <sz val="11"/>
        <rFont val="Calibri"/>
        <family val="2"/>
      </rPr>
      <t>ACCIONES PREVENTIVAS</t>
    </r>
    <r>
      <rPr>
        <sz val="11"/>
        <rFont val="Calibri"/>
        <family val="2"/>
      </rPr>
      <t xml:space="preserve">
3. Contrato Estándar  4G - Apéndice Financiero
</t>
    </r>
  </si>
  <si>
    <t>Adelantar las acciones sancionatorias y de apremio con el fin de dar cumplimiento  a las obligaciones contractuales</t>
  </si>
  <si>
    <t xml:space="preserve">Conminar al Concesionario para que durante el proceso sancionatorio, finalice las intervenciones previstas en las Unidades Funcionales 1, 2 y 3
Imponer las multas previstas en el Contrato
</t>
  </si>
  <si>
    <t>Aplicar los instrumentos establecidos en el contrato de concesión, relacionados con los periodos de verificación y cura que se asocian a los cumplimientos contractuales; así como también las respectivas sanciones a que de lugar.</t>
  </si>
  <si>
    <t>Conminar al Concesionario a ejecutar el alcance contractual, en virtud de dar solución a las diferentes problemáticas propias del desarrollo del proyecto.</t>
  </si>
  <si>
    <t>Corregir las deficiencias establecidas por el ente de control en el cruce de acceso al Aeropuerto Rafael Nuñez</t>
  </si>
  <si>
    <t>Verificar a través de la interventoria el cumplimiento de los requerimientos ambientales contenidos en el Plan de Manejo Ambiental - PMA aprobado mediante Resoluciones No. 1383 del 2015 (UF5) y 1382 de 2015 (UF6).
Visita al proyecto a fin de verificar cumplimiento de medidas.
Seguimiento a través de la Interventoria de cronograma de ejecución de actividades de los ZODMES del Km7 y K27 presentado por el concesionario.</t>
  </si>
  <si>
    <t xml:space="preserve"> Verificar cumplimiento de medidas ambientales establecidas en el PMA.</t>
  </si>
  <si>
    <t xml:space="preserve">La primera acción está encaminada a determinar si efectivamente existe un incumplimiento a las normas de avalúos, o lo descrito por la contraloría es un tema de criterio del evaluador, por lo que adicional al pronunciamiento de la Lonja que realizo el avalúo en el cual describirán los factores que tuvo en cuenta para la adopción del valor, se solicitara un pronunciamiento al IGAC, para que, como ente rector, nos dilucide el tema.
En caso de que efectivamente sea un incumplimiento a las normas que rigen la materia de avalúos, se buscara el reintegro de los recursos pagados de exceso, para lo que se requerirá el pronunciamiento de la interventoría del proyecto.
Para evitar situaciones similares, se realizará una modificación al protocolo de avalúos de la ANI, en el que se incluirá un ítem para que el evaluador describa el análisis para la adopción de valor en lo relacionado con área sobre las que recaigan este tipo de limitaciones al dominio (servidumbres). así mismo y mientras se modifica el protocolo de avalúos, se remitirán comunicaciones a los concesionarios e interventorías poniéndolos en contexto de lo sucedido para que al interior de cada, y de ser pertinente, se tomen las medidas del caso.
Identificar el campo de aplicacion mediante el analisis de los predios con servidumbre identifcados por la Contraloría en cuanto a valor de la zona homogenea, valoracion y cumplimiento normativo.
</t>
  </si>
  <si>
    <t xml:space="preserve">Recuperar el dinero que se habría pagado de más de ser pertinente, una vez, se pronuncie la Lonja y el IGAC sobre el tema del hallazgo. 
Realizar ajustes al protocolo de avalúos, para que los involucrados en el tema valuatoria siempre tengan presente las normas relacionadas con la valoración de terreno sobre las cuales recaigan medidas de limitación al dominio. 
Poner en conocimiento de los concesionario e interventorías de los proyectos de concesión, el hallazgo y su causal para que quienes participan en el tema valuatorio tengan presentes la normatividad vigente, y evitar situaciones similares.
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
Aclarar porqué existe diferencia de valor el m2 de terreno entre 2 predios contiguos mencionada por la Contraloria.
Dar las directrices necesarias a los concesionarios e interventorias, para que los involucrados en el tema valuatorio siempre tengan presente las normas relacionadas con la valoración de terreno sobre las cuales recaigan medidas de limitación al dominio (servidumbres).
</t>
  </si>
  <si>
    <t>Corregir las deficiencias de iluminación en el tramo Puerto Colombia</t>
  </si>
  <si>
    <t>Verificar a través de la interventoria el cumplimiento de los requerimientos ambientales contenidos en el Plan de Manejo Ambiental - PMA aprobado mediante Resolución No. 1290 de 2015.
Visita al proyecto a fin de verificar cumplimiento de medidas.</t>
  </si>
  <si>
    <t>Corregir las deficiencias de señalización identificadas en el cruce del sector del cementerio UF4</t>
  </si>
  <si>
    <t>Replanteamiento de las acciones No. 1038,1039,1042,1043 y 1135  señaladas en el Plan de Mejoramiento Vigente con corte a 31 de diciembre de 2017, declaradas por el Ente de Control como no efectivas.</t>
  </si>
  <si>
    <t>construir un plan de mejoramiento efectivo, cuyas acciones busquen atacar la causa que dio origen al hallazgo</t>
  </si>
  <si>
    <t>Concepto de la Contaduría General de la Nación.</t>
  </si>
  <si>
    <r>
      <rPr>
        <b/>
        <sz val="11"/>
        <color theme="1"/>
        <rFont val="Calibri"/>
        <family val="2"/>
      </rPr>
      <t>UNIDAD DE MEDIDA PREVENTIVA</t>
    </r>
    <r>
      <rPr>
        <sz val="11"/>
        <color theme="1"/>
        <rFont val="Calibri"/>
        <family val="2"/>
      </rPr>
      <t xml:space="preserve">
1. Concepto
</t>
    </r>
    <r>
      <rPr>
        <b/>
        <sz val="11"/>
        <color theme="1"/>
        <rFont val="Calibri"/>
        <family val="2"/>
      </rPr>
      <t xml:space="preserve">INFORME DE CIERRE
</t>
    </r>
    <r>
      <rPr>
        <sz val="11"/>
        <color theme="1"/>
        <rFont val="Calibri"/>
        <family val="2"/>
      </rPr>
      <t>2. Informe de cierre</t>
    </r>
  </si>
  <si>
    <t xml:space="preserve"> 
1. Consignar en un informe integral la posición del manejo de los rendimientos financieros por parte de la ANI con base en los conceptos técnicos y jurídicos y pronunciamiento de las autoridades.
2. Elaborar informe de cierre en el que se expongan las acciones realizadas y sus efectos </t>
  </si>
  <si>
    <r>
      <t xml:space="preserve">UNIDADES DE MEDIDA PREVENTIVAS
</t>
    </r>
    <r>
      <rPr>
        <sz val="11"/>
        <rFont val="Calibri"/>
        <family val="2"/>
      </rPr>
      <t xml:space="preserve">1.  Informe integral 
</t>
    </r>
    <r>
      <rPr>
        <b/>
        <sz val="11"/>
        <rFont val="Calibri"/>
        <family val="2"/>
      </rPr>
      <t>INFORME DE CIERRE</t>
    </r>
    <r>
      <rPr>
        <sz val="11"/>
        <rFont val="Calibri"/>
        <family val="2"/>
      </rPr>
      <t xml:space="preserve">
2. Informe de cierre </t>
    </r>
  </si>
  <si>
    <r>
      <rPr>
        <b/>
        <sz val="11"/>
        <rFont val="Calibri"/>
        <family val="2"/>
      </rPr>
      <t>Unidad de Medida Correctiv</t>
    </r>
    <r>
      <rPr>
        <sz val="11"/>
        <rFont val="Calibri"/>
        <family val="2"/>
      </rPr>
      <t xml:space="preserve">a
1. Informe de Gestión del pago de las sentencias indicadas en el hallazgo
</t>
    </r>
    <r>
      <rPr>
        <b/>
        <sz val="11"/>
        <rFont val="Calibri"/>
        <family val="2"/>
      </rPr>
      <t>Unidad de Medida Preventiva</t>
    </r>
    <r>
      <rPr>
        <sz val="11"/>
        <rFont val="Calibri"/>
        <family val="2"/>
      </rPr>
      <t xml:space="preserve">
2.  Adopción de Metodología de calificación  del riesgo y provisión contables
3. Procedimiento para la gestión del pago de sentencias
</t>
    </r>
    <r>
      <rPr>
        <b/>
        <sz val="11"/>
        <rFont val="Calibri"/>
        <family val="2"/>
      </rPr>
      <t>Informe de Cierre</t>
    </r>
    <r>
      <rPr>
        <sz val="11"/>
        <rFont val="Calibri"/>
        <family val="2"/>
      </rPr>
      <t xml:space="preserve">
4. Informe de cierre</t>
    </r>
  </si>
  <si>
    <r>
      <rPr>
        <b/>
        <sz val="11"/>
        <rFont val="Calibri"/>
        <family val="2"/>
      </rPr>
      <t>UNIDAD DE MEDIDA CORRECTIVA</t>
    </r>
    <r>
      <rPr>
        <sz val="11"/>
        <rFont val="Calibri"/>
        <family val="2"/>
      </rPr>
      <t xml:space="preserve">
1. Informe de Gestión 
</t>
    </r>
    <r>
      <rPr>
        <b/>
        <sz val="11"/>
        <rFont val="Calibri"/>
        <family val="2"/>
      </rPr>
      <t>UNIDADES DE MEDIDA PREVENTIVA</t>
    </r>
    <r>
      <rPr>
        <sz val="11"/>
        <rFont val="Calibri"/>
        <family val="2"/>
      </rPr>
      <t xml:space="preserve">
2.  Adopción de Metodología
3. Procedimiento 
</t>
    </r>
    <r>
      <rPr>
        <b/>
        <sz val="11"/>
        <rFont val="Calibri"/>
        <family val="2"/>
      </rPr>
      <t>INFORME DE CIERRE</t>
    </r>
    <r>
      <rPr>
        <sz val="11"/>
        <rFont val="Calibri"/>
        <family val="2"/>
      </rPr>
      <t xml:space="preserve">
4. Informe de cierre</t>
    </r>
  </si>
  <si>
    <r>
      <t xml:space="preserve">Unidades de Medidas Correctivas
1. </t>
    </r>
    <r>
      <rPr>
        <sz val="11"/>
        <color theme="1"/>
        <rFont val="Calibri"/>
        <family val="2"/>
      </rPr>
      <t>Ajuste  del  formato de reporte de procesos GEJU-F 10
2. Conciliación de información registrada  en el aplicativo SIRECI- formato F9 Procesos Judiciales.</t>
    </r>
    <r>
      <rPr>
        <b/>
        <sz val="11"/>
        <color theme="1"/>
        <rFont val="Calibri"/>
        <family val="2"/>
      </rPr>
      <t xml:space="preserve">
Unidad de Medida Preventiva
3. </t>
    </r>
    <r>
      <rPr>
        <sz val="11"/>
        <color theme="1"/>
        <rFont val="Calibri"/>
        <family val="2"/>
      </rPr>
      <t xml:space="preserve"> Acciones de Monitoreo
4.  Adopción de Metodología de calificación  del riesgo y provisión contables</t>
    </r>
    <r>
      <rPr>
        <b/>
        <sz val="11"/>
        <color theme="1"/>
        <rFont val="Calibri"/>
        <family val="2"/>
      </rPr>
      <t xml:space="preserve">
Informe de Cierre
</t>
    </r>
    <r>
      <rPr>
        <sz val="11"/>
        <color theme="1"/>
        <rFont val="Calibri"/>
        <family val="2"/>
      </rPr>
      <t>5. Informe de cierre</t>
    </r>
    <r>
      <rPr>
        <b/>
        <sz val="11"/>
        <color theme="1"/>
        <rFont val="Calibri"/>
        <family val="2"/>
      </rPr>
      <t xml:space="preserve">
</t>
    </r>
  </si>
  <si>
    <r>
      <t xml:space="preserve">UNIDADES DE MEDIDA CORRECTIVA
</t>
    </r>
    <r>
      <rPr>
        <sz val="11"/>
        <color theme="1"/>
        <rFont val="Calibri"/>
        <family val="2"/>
      </rPr>
      <t>1.</t>
    </r>
    <r>
      <rPr>
        <b/>
        <sz val="11"/>
        <color theme="1"/>
        <rFont val="Calibri"/>
        <family val="2"/>
      </rPr>
      <t xml:space="preserve"> </t>
    </r>
    <r>
      <rPr>
        <sz val="11"/>
        <color theme="1"/>
        <rFont val="Calibri"/>
        <family val="2"/>
      </rPr>
      <t xml:space="preserve">Ajuste  del  formato de reporte
2. Conciliación de información </t>
    </r>
    <r>
      <rPr>
        <b/>
        <sz val="11"/>
        <color theme="1"/>
        <rFont val="Calibri"/>
        <family val="2"/>
      </rPr>
      <t xml:space="preserve">
UNIDADES DE MEDIDA PREVENTIVA
</t>
    </r>
    <r>
      <rPr>
        <sz val="11"/>
        <color theme="1"/>
        <rFont val="Calibri"/>
        <family val="2"/>
      </rPr>
      <t xml:space="preserve">3.  Acciones de Monitoreo
4.  Adopción de Metodología </t>
    </r>
    <r>
      <rPr>
        <b/>
        <sz val="11"/>
        <color theme="1"/>
        <rFont val="Calibri"/>
        <family val="2"/>
      </rPr>
      <t xml:space="preserve">
INFORME DE CIERRE
</t>
    </r>
    <r>
      <rPr>
        <sz val="11"/>
        <color theme="1"/>
        <rFont val="Calibri"/>
        <family val="2"/>
      </rPr>
      <t>5. Informe de cierre</t>
    </r>
  </si>
  <si>
    <t xml:space="preserve">
1.  Actualización de la matriz de identificación de riesgos proceso de gestión contractual y seguimiento de infraestructura de transporte y  del manual de interventoría y supervisión contractual y seguimiento a proyectos.
2. Elaborar informe de cierre en el que se expongan las acciones  realizadas y sus efectos.
3. Adelantar Proceso sancionatorio al concesionario 
4. Establecer y hacer seguimiento al cronograma de construcción. 
5. Informe de cierre.</t>
  </si>
  <si>
    <r>
      <t xml:space="preserve">
</t>
    </r>
    <r>
      <rPr>
        <b/>
        <sz val="11"/>
        <rFont val="Calibri"/>
        <family val="2"/>
      </rPr>
      <t xml:space="preserve">
UNIDADES DE MEDIDA PREVENTIVAS</t>
    </r>
    <r>
      <rPr>
        <sz val="11"/>
        <rFont val="Calibri"/>
        <family val="2"/>
      </rPr>
      <t xml:space="preserve">
1. Matriz de identificación de riesgos proceso de gestión contractual
2.  Manual de interventoría y supervisión contractual y seguimiento a proyectos.
</t>
    </r>
    <r>
      <rPr>
        <b/>
        <sz val="11"/>
        <rFont val="Calibri"/>
        <family val="2"/>
      </rPr>
      <t xml:space="preserve">
UNIDADES DE MEDIDA CORRECTIVAS</t>
    </r>
    <r>
      <rPr>
        <sz val="11"/>
        <rFont val="Calibri"/>
        <family val="2"/>
      </rPr>
      <t xml:space="preserve">
3. Acto que decide el Proceso sancionatorio
4. Cronograma de construcciòn. 
</t>
    </r>
    <r>
      <rPr>
        <b/>
        <sz val="11"/>
        <rFont val="Calibri"/>
        <family val="2"/>
      </rPr>
      <t>INFORME DE CIERRE</t>
    </r>
    <r>
      <rPr>
        <sz val="11"/>
        <rFont val="Calibri"/>
        <family val="2"/>
      </rPr>
      <t xml:space="preserve">
5. Informe de cierre</t>
    </r>
  </si>
  <si>
    <t xml:space="preserve">
1. Soportar  la posición institucional sobre el tema objeto del hallazgo.  
2. Continuar y finalizar el proceso de caducidad frente al contrato de concesión. 
3.Elaborar informe de cierre en el que se expongan las acciones  realizadas y sus efectos.</t>
  </si>
  <si>
    <r>
      <rPr>
        <b/>
        <sz val="11"/>
        <color theme="1"/>
        <rFont val="Calibri"/>
        <family val="2"/>
      </rPr>
      <t xml:space="preserve">UNIDADES DE MEDIDA PREVENTIVAS 
</t>
    </r>
    <r>
      <rPr>
        <sz val="11"/>
        <color theme="1"/>
        <rFont val="Calibri"/>
        <family val="2"/>
      </rPr>
      <t xml:space="preserve">1. Concepto Jurídico.
</t>
    </r>
    <r>
      <rPr>
        <b/>
        <sz val="11"/>
        <color theme="1"/>
        <rFont val="Calibri"/>
        <family val="2"/>
      </rPr>
      <t xml:space="preserve">
UNIDADES DE MEDIDA CORRECTIVAS
2</t>
    </r>
    <r>
      <rPr>
        <sz val="11"/>
        <color theme="1"/>
        <rFont val="Calibri"/>
        <family val="2"/>
      </rPr>
      <t xml:space="preserve">. Informe  integral del proyecto con base en el Proceso de caducidad y el estado de las vigencias futuras según el contrato de concesión. 
</t>
    </r>
    <r>
      <rPr>
        <b/>
        <sz val="11"/>
        <color theme="1"/>
        <rFont val="Calibri"/>
        <family val="2"/>
      </rPr>
      <t>INFORME DE CIERRE</t>
    </r>
    <r>
      <rPr>
        <sz val="11"/>
        <color theme="1"/>
        <rFont val="Calibri"/>
        <family val="2"/>
      </rPr>
      <t xml:space="preserve">
3. Informe de cierre. </t>
    </r>
    <r>
      <rPr>
        <b/>
        <sz val="11"/>
        <color theme="1"/>
        <rFont val="Calibri"/>
        <family val="2"/>
      </rPr>
      <t xml:space="preserve">
</t>
    </r>
  </si>
  <si>
    <t>1. Exponer el estado  de los proyectos tanto técnica como financieramente y las gestiones y acciones emprendidas en el marco del seguimiento a los mismos tendientes a dinamizar su ejecución 
2. Adoptar herramientas para el fortalecimiento de la función de seguimiento de proyectos de infraestructura de transporte 
3. Desarrollar un ejercicio de gestión del conocimiento y adopción de medidas para el fortalecimiento del modelo de concesiones, incluyendo medidas para fortalecimiento  frente a la maduración de los proyectos. 
4. Concepto Jurídico respecto de saldos de fiducia en el marco de los contratos de concesión. 
5. Elaborar informe de cierre en el que se expongan las acciones  realizadas y sus efectos.</t>
  </si>
  <si>
    <r>
      <rPr>
        <b/>
        <sz val="11"/>
        <rFont val="Calibri"/>
        <family val="2"/>
      </rPr>
      <t>UNIDADES DE MEDIDA CORRECTIVAS</t>
    </r>
    <r>
      <rPr>
        <sz val="11"/>
        <rFont val="Calibri"/>
        <family val="2"/>
      </rPr>
      <t xml:space="preserve">
1. Informe financiero que incluya vigencias futuras y cierre financiero en cada una de las concesiones a las que se refiere el hallazgo. 
</t>
    </r>
    <r>
      <rPr>
        <b/>
        <sz val="11"/>
        <rFont val="Calibri"/>
        <family val="2"/>
      </rPr>
      <t xml:space="preserve">
UNIDADES DE MEDIDA PREVENTIVA</t>
    </r>
    <r>
      <rPr>
        <sz val="11"/>
        <color rgb="FFFF0000"/>
        <rFont val="Calibri"/>
        <family val="2"/>
      </rPr>
      <t xml:space="preserve">
</t>
    </r>
    <r>
      <rPr>
        <sz val="11"/>
        <rFont val="Calibri"/>
        <family val="2"/>
      </rPr>
      <t xml:space="preserve">2. Matriz de identificación de riesgos proceso de gestión contractual y seguimiento de infraestructura de transporte .
3.  Adopción del manual de interventoría y supervisión contractual y seguimiento a proyectos.
4 Informe Integral.  Propuestas de fortalecimiento  frente a la maduración de los proyectos. 
5. Concepto Jurídico respecto de saldos de fiducia en el marco de los contratos de concesión.
</t>
    </r>
    <r>
      <rPr>
        <b/>
        <sz val="11"/>
        <rFont val="Calibri"/>
        <family val="2"/>
      </rPr>
      <t xml:space="preserve">
INFORME DE CIERRE</t>
    </r>
    <r>
      <rPr>
        <sz val="11"/>
        <rFont val="Calibri"/>
        <family val="2"/>
      </rPr>
      <t xml:space="preserve">
6. Informe de cierre. </t>
    </r>
  </si>
  <si>
    <t>1. Realizar un documento financiero de los recursos del proyecto Ruta del Sol II con corte a 30 de enero de 2019.
2. Presentar concepto jurídico que sirvió de fundamento para constituir la reserva.
3. Elaborar informe de cierre en el que se expongan las acciones  realizadas y sus efectos.
4. Oficio solicitando concepto  al Ministerio de Hacienda  y Crédito Público.
5. Reuniones de trabajo con la Oficina de Control Interno de la ANI. Se programarán una por trimestre y se llevará el registro en Actas de Reunión.</t>
  </si>
  <si>
    <r>
      <t xml:space="preserve">UNIDADES DE MEDIDA CORRECTIVAS
</t>
    </r>
    <r>
      <rPr>
        <sz val="11"/>
        <rFont val="Calibri"/>
        <family val="2"/>
      </rPr>
      <t xml:space="preserve">1.  Informe financiero
2. Concepto jurídico constitución de reserva.
3. Oficio  Solicitud Concepto del Ministerio de Hacienda y Crédito Público (VAF)
</t>
    </r>
    <r>
      <rPr>
        <b/>
        <sz val="11"/>
        <rFont val="Calibri"/>
        <family val="2"/>
      </rPr>
      <t>UNIDADES DE MEDIDAS PREVENTIVAS</t>
    </r>
    <r>
      <rPr>
        <sz val="11"/>
        <rFont val="Calibri"/>
        <family val="2"/>
      </rPr>
      <t xml:space="preserve">
4. Reuniones de trabajo con la Oficina de Control Interno (VAF)
</t>
    </r>
    <r>
      <rPr>
        <b/>
        <sz val="11"/>
        <rFont val="Calibri"/>
        <family val="2"/>
      </rPr>
      <t>INFORME DE CIERRE</t>
    </r>
    <r>
      <rPr>
        <sz val="11"/>
        <rFont val="Calibri"/>
        <family val="2"/>
      </rPr>
      <t xml:space="preserve">
5. Informe de cierre (VAF + VEJ)</t>
    </r>
  </si>
  <si>
    <r>
      <rPr>
        <b/>
        <sz val="11"/>
        <rFont val="Calibri"/>
        <family val="2"/>
      </rPr>
      <t xml:space="preserve">UNIDADES DE MEDIDAS  CORRECTIVAS
</t>
    </r>
    <r>
      <rPr>
        <sz val="11"/>
        <rFont val="Calibri"/>
        <family val="2"/>
      </rPr>
      <t xml:space="preserve">Oficio  Solicitud Concepto del Ministerio de Hacienda y Crédito Público
</t>
    </r>
    <r>
      <rPr>
        <b/>
        <sz val="11"/>
        <rFont val="Calibri"/>
        <family val="2"/>
      </rPr>
      <t xml:space="preserve">UNIDADES DE MEDIDAS PREVENTIVAS </t>
    </r>
    <r>
      <rPr>
        <sz val="11"/>
        <rFont val="Calibri"/>
        <family val="2"/>
      </rPr>
      <t xml:space="preserve">
Lineamientos para  la constitución y ejecucuion de las Reservas Presupuestales al interior de la ANI.
Informe preliminar de las vicepresidencias con la justificación de las reservas presupuestales que se programen constituir.
Plan de contingencia para liquidación de contratos (excepto los contratos de concesión).
Continuar con el seguimiento trimestral a la ejecución presupuestal.
Respuesta al seguimiento trimestral de la ejecución presupuestal por parte de las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</si>
  <si>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Oficio  Solicitud Concepto del Ministerio de Hacienda y Crédito Público
</t>
    </r>
    <r>
      <rPr>
        <b/>
        <sz val="11"/>
        <rFont val="Calibri"/>
        <family val="2"/>
      </rPr>
      <t xml:space="preserve">UNIDADES DE MEDIDAS PREVENTIVAS </t>
    </r>
    <r>
      <rPr>
        <sz val="11"/>
        <rFont val="Calibri"/>
        <family val="2"/>
      </rPr>
      <t xml:space="preserve">
2. Lineamientos para  la constitución y ejecucuion de las Reservas Presupuestales al interior de la ANI.
3. Informe preliminar de las vicepresidencias con la justificación de las reservas presupuestales que se programen constituir.
4. Plan de contingencia para liquidación de contratos (excepto los contratos de concesión).
5. Informe con el seguimiento trimestral a la ejecución presupuestal.
6. Respuesta al seguimiento trimestral de la ejecución presupuestal. 
</t>
    </r>
    <r>
      <rPr>
        <b/>
        <sz val="11"/>
        <rFont val="Calibri"/>
        <family val="2"/>
      </rPr>
      <t xml:space="preserve">INFORME DE CIERRE
</t>
    </r>
    <r>
      <rPr>
        <sz val="11"/>
        <rFont val="Calibri"/>
        <family val="2"/>
      </rPr>
      <t>7. Informe de cierre</t>
    </r>
  </si>
  <si>
    <r>
      <rPr>
        <b/>
        <sz val="11"/>
        <rFont val="Calibri"/>
        <family val="2"/>
      </rPr>
      <t>UNIDADES DE MEDIDAS  CORRECTIVAS</t>
    </r>
    <r>
      <rPr>
        <sz val="11"/>
        <rFont val="Calibri"/>
        <family val="2"/>
      </rPr>
      <t xml:space="preserve">
Oficio solicitando concepto  al Ministerio de Hacienda  y Crédito Público.
</t>
    </r>
    <r>
      <rPr>
        <b/>
        <sz val="11"/>
        <rFont val="Calibri"/>
        <family val="2"/>
      </rPr>
      <t>UNIDADES DE MEDIDAS PREVENTIVAS</t>
    </r>
    <r>
      <rPr>
        <sz val="11"/>
        <rFont val="Calibri"/>
        <family val="2"/>
      </rPr>
      <t xml:space="preserve">
Reuniones de trabajo con la Oficina de Control Interno de la ANI. Se programarán una por trimestre y se llevará el registro en Actas de Reunión.
</t>
    </r>
    <r>
      <rPr>
        <b/>
        <sz val="11"/>
        <rFont val="Calibri"/>
        <family val="2"/>
      </rPr>
      <t>INFORME DE CIERRE</t>
    </r>
  </si>
  <si>
    <r>
      <rPr>
        <b/>
        <sz val="11"/>
        <rFont val="Calibri"/>
        <family val="2"/>
      </rPr>
      <t>UNIDADES DE MEDIDAS  CORRECTIVAS</t>
    </r>
    <r>
      <rPr>
        <sz val="11"/>
        <rFont val="Calibri"/>
        <family val="2"/>
      </rPr>
      <t xml:space="preserve">
1. Oficio  Solicitud Concepto del Ministerio de Hacienda y Crédito Público
</t>
    </r>
    <r>
      <rPr>
        <b/>
        <sz val="11"/>
        <rFont val="Calibri"/>
        <family val="2"/>
      </rPr>
      <t>UNIDADES DE MEDIDAS PREVENTIVAS</t>
    </r>
    <r>
      <rPr>
        <sz val="11"/>
        <rFont val="Calibri"/>
        <family val="2"/>
      </rPr>
      <t xml:space="preserve">
2. Reuniones de trabajo con la Oficina de Control Interno
</t>
    </r>
    <r>
      <rPr>
        <b/>
        <sz val="11"/>
        <rFont val="Calibri"/>
        <family val="2"/>
      </rPr>
      <t xml:space="preserve">INFORME DE CIERRE
</t>
    </r>
    <r>
      <rPr>
        <sz val="11"/>
        <rFont val="Calibri"/>
        <family val="2"/>
      </rPr>
      <t>3. Informe de cierre</t>
    </r>
  </si>
  <si>
    <r>
      <t>Acciones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5- Informe de Cierre</t>
    </r>
  </si>
  <si>
    <r>
      <t>UNIDADES DE MEDIDA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t>
    </r>
    <r>
      <rPr>
        <b/>
        <sz val="11"/>
        <rFont val="Calibri"/>
        <family val="2"/>
      </rPr>
      <t>INFORME DE CIERRE</t>
    </r>
    <r>
      <rPr>
        <sz val="11"/>
        <rFont val="Calibri"/>
        <family val="2"/>
      </rPr>
      <t xml:space="preserve">
5- Informe de Cierre</t>
    </r>
  </si>
  <si>
    <r>
      <rPr>
        <b/>
        <sz val="11"/>
        <rFont val="Calibri"/>
        <family val="2"/>
      </rPr>
      <t xml:space="preserve">UNIDADES DE MEDIDAS  CORRECTIVAS
</t>
    </r>
    <r>
      <rPr>
        <sz val="11"/>
        <rFont val="Calibri"/>
        <family val="2"/>
      </rPr>
      <t xml:space="preserve">Informe de gestión elaborado por la Vicepresidencia Jurídica con respecto al trámite de la Vigencia Expirada generada por el fenecimienento de una reserva presupuestal constituida de  la vigencia 2016.
</t>
    </r>
    <r>
      <rPr>
        <b/>
        <sz val="11"/>
        <rFont val="Calibri"/>
        <family val="2"/>
      </rPr>
      <t xml:space="preserve">UNIDADES DE MEDIDAS PREVENTIVAS
</t>
    </r>
    <r>
      <rPr>
        <sz val="11"/>
        <rFont val="Calibri"/>
        <family val="2"/>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</si>
  <si>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Informe de gestión de la Vicepresidencia Jurídica con respecto al trámite de la Vigencia Expirada..
</t>
    </r>
    <r>
      <rPr>
        <b/>
        <sz val="11"/>
        <rFont val="Calibri"/>
        <family val="2"/>
      </rPr>
      <t xml:space="preserve">UNIDADES DE MEDIDAS PREVENTIVAS
</t>
    </r>
    <r>
      <rPr>
        <sz val="11"/>
        <rFont val="Calibri"/>
        <family val="2"/>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rPr>
      <t xml:space="preserve">INFORME DE CIERRE
</t>
    </r>
    <r>
      <rPr>
        <sz val="11"/>
        <rFont val="Calibri"/>
        <family val="2"/>
      </rPr>
      <t>6. Informe de cierre</t>
    </r>
  </si>
  <si>
    <r>
      <t xml:space="preserve">UNIDADES DE MEDIDAS  CORRECTIVAS
</t>
    </r>
    <r>
      <rPr>
        <sz val="11"/>
        <rFont val="Calibri"/>
        <family val="2"/>
      </rPr>
      <t xml:space="preserve">1. Oficio  Solicitud Concepto del Ministerio de Hacienda y Crédito Público </t>
    </r>
    <r>
      <rPr>
        <b/>
        <sz val="11"/>
        <rFont val="Calibri"/>
        <family val="2"/>
      </rPr>
      <t xml:space="preserve">
UNIDADES DE MEDIDAS PREVENTIVAS
</t>
    </r>
    <r>
      <rPr>
        <sz val="11"/>
        <rFont val="Calibri"/>
        <family val="2"/>
      </rPr>
      <t>2. Reuniones de trabajo con la Oficina de Control Interno</t>
    </r>
    <r>
      <rPr>
        <b/>
        <sz val="11"/>
        <rFont val="Calibri"/>
        <family val="2"/>
      </rPr>
      <t xml:space="preserve">
INFORME DE CIERRE
</t>
    </r>
    <r>
      <rPr>
        <sz val="11"/>
        <rFont val="Calibri"/>
        <family val="2"/>
      </rPr>
      <t>3. Informe de cierre</t>
    </r>
  </si>
  <si>
    <t>PREVENTIVA
1.Comunicaciones solicitando recursos por necesidades de aportes adicionales en tramite o por tramitar.
2.Documento anteproyecto de presupuesto de la ANI - sección Gastos de Servicio de la Deuda Interna.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7. Informe de cierre</t>
  </si>
  <si>
    <r>
      <rPr>
        <b/>
        <sz val="11"/>
        <rFont val="Calibri"/>
        <family val="2"/>
      </rPr>
      <t>UNIDADES DE MEDIDA CORRECTIVA
1</t>
    </r>
    <r>
      <rPr>
        <sz val="11"/>
        <rFont val="Calibri"/>
        <family val="2"/>
      </rPr>
      <t xml:space="preserve">. Actas de la mesas de trabajo
2.Oficio a MHCP de reiterando la solicitud de recursos en el RSD.
3. Soportes de giro por SIIF.
4.Oficios al MHCP con seguimiento a planes de aportes.
</t>
    </r>
    <r>
      <rPr>
        <b/>
        <sz val="11"/>
        <rFont val="Calibri"/>
        <family val="2"/>
      </rPr>
      <t xml:space="preserve">
UNIDADES DE MEDIDA PREVENTIVA</t>
    </r>
    <r>
      <rPr>
        <sz val="11"/>
        <rFont val="Calibri"/>
        <family val="2"/>
      </rPr>
      <t xml:space="preserve">
5. Oficios al MHCP reportando necesidades en tramite.
6.Documento de anteproyecto, sección Gastos de Servicio de la Deuda Pública Interna.
</t>
    </r>
    <r>
      <rPr>
        <b/>
        <sz val="11"/>
        <rFont val="Calibri"/>
        <family val="2"/>
      </rPr>
      <t>INFORME DE CIERRE</t>
    </r>
    <r>
      <rPr>
        <sz val="11"/>
        <rFont val="Calibri"/>
        <family val="2"/>
      </rPr>
      <t xml:space="preserve">
7.Informe de cierre</t>
    </r>
  </si>
  <si>
    <t xml:space="preserve">Unidades Preventivas 
1.Realizar seguimiento permanente a la ejecución presupuestal de la ANI.
2. Presentar la ejecución presupuestal a la alta dirección de la ANI.
3. Actas mensuales de reunión
4. Solicitar Concepto al Ministerio de Hacienda  y Crédito Público.
5. Informe de Cierre
</t>
  </si>
  <si>
    <r>
      <rPr>
        <b/>
        <sz val="11"/>
        <rFont val="Calibri"/>
        <family val="2"/>
      </rPr>
      <t xml:space="preserve">UNIDADES DE MEDIDA PREVENTIVAS </t>
    </r>
    <r>
      <rPr>
        <sz val="11"/>
        <rFont val="Calibri"/>
        <family val="2"/>
      </rPr>
      <t xml:space="preserve">
1.Cuadro de seguimiento mensual de  la ejecución presupuestal (7)
2. Presentación de la ejecución presupuestal en el "ANI COMO VAMOS" (7)
3. Actas Mensuales (7)
4. Solicitar Concepto al Ministerio de Hacienda  y Crédito Público. (VAF)
</t>
    </r>
    <r>
      <rPr>
        <b/>
        <sz val="11"/>
        <rFont val="Calibri"/>
        <family val="2"/>
      </rPr>
      <t>INFORME DE CIERRE</t>
    </r>
    <r>
      <rPr>
        <sz val="11"/>
        <rFont val="Calibri"/>
        <family val="2"/>
      </rPr>
      <t xml:space="preserve">
5. Informe de cierre</t>
    </r>
  </si>
  <si>
    <r>
      <t xml:space="preserve">Unidad de Medida Preventiva
1. </t>
    </r>
    <r>
      <rPr>
        <sz val="11"/>
        <color theme="1"/>
        <rFont val="Calibri"/>
        <family val="2"/>
      </rPr>
      <t xml:space="preserve">Procedimineto para la Formulación de Políticas de Prevención del Daño Antijurídico
2. Instructivo para la formulación de políticas de prevención del daño antijurídico 
3. Adopción de política de prevención del daño antijurídico para la vigencia 2019
</t>
    </r>
    <r>
      <rPr>
        <b/>
        <sz val="11"/>
        <color theme="1"/>
        <rFont val="Calibri"/>
        <family val="2"/>
      </rPr>
      <t xml:space="preserve">Informe de Cierre
</t>
    </r>
    <r>
      <rPr>
        <sz val="11"/>
        <color theme="1"/>
        <rFont val="Calibri"/>
        <family val="2"/>
      </rPr>
      <t>Informe de cierre</t>
    </r>
  </si>
  <si>
    <r>
      <t xml:space="preserve">UNIDADES DE MEDIDA PREVENTIVA
</t>
    </r>
    <r>
      <rPr>
        <sz val="11"/>
        <color theme="1"/>
        <rFont val="Calibri"/>
        <family val="2"/>
      </rPr>
      <t xml:space="preserve">1. Procedimiento
2. Instructivo 
3. Adopción de política
</t>
    </r>
    <r>
      <rPr>
        <b/>
        <sz val="11"/>
        <color theme="1"/>
        <rFont val="Calibri"/>
        <family val="2"/>
      </rPr>
      <t>INFORME DE CIERRE</t>
    </r>
    <r>
      <rPr>
        <sz val="11"/>
        <color theme="1"/>
        <rFont val="Calibri"/>
        <family val="2"/>
      </rPr>
      <t xml:space="preserve">
4. Informe de Cierre</t>
    </r>
    <r>
      <rPr>
        <b/>
        <sz val="11"/>
        <color theme="1"/>
        <rFont val="Calibri"/>
        <family val="2"/>
      </rPr>
      <t xml:space="preserve">
</t>
    </r>
  </si>
  <si>
    <r>
      <rPr>
        <b/>
        <sz val="11"/>
        <rFont val="Calibri"/>
        <family val="2"/>
      </rPr>
      <t>Unidad de Medida Correctiva</t>
    </r>
    <r>
      <rPr>
        <sz val="11"/>
        <rFont val="Calibri"/>
        <family val="2"/>
      </rPr>
      <t xml:space="preserve">
1. Informe de seguimineto al PMP del PIL 11 de la OCI de febrero de 2018
</t>
    </r>
    <r>
      <rPr>
        <b/>
        <sz val="11"/>
        <rFont val="Calibri"/>
        <family val="2"/>
      </rPr>
      <t>Unidad de Medida Preventiva</t>
    </r>
    <r>
      <rPr>
        <sz val="11"/>
        <rFont val="Calibri"/>
        <family val="2"/>
      </rPr>
      <t xml:space="preserve">
2. Lineamientos a los apoderados para la actualizaciónd el sistema
2.  Acciones de monitoreo del estado del sistema EKOFUI.
Informe de Cierre</t>
    </r>
  </si>
  <si>
    <r>
      <rPr>
        <b/>
        <sz val="11"/>
        <rFont val="Calibri"/>
        <family val="2"/>
      </rPr>
      <t>UNIDAD DE MEDIDA CORRECTIVA</t>
    </r>
    <r>
      <rPr>
        <sz val="11"/>
        <rFont val="Calibri"/>
        <family val="2"/>
      </rPr>
      <t xml:space="preserve">
1. Informe de Seguimiento
</t>
    </r>
    <r>
      <rPr>
        <b/>
        <sz val="11"/>
        <rFont val="Calibri"/>
        <family val="2"/>
      </rPr>
      <t>UNIDAD DE MEDIDA PREVENTIVA</t>
    </r>
    <r>
      <rPr>
        <sz val="11"/>
        <rFont val="Calibri"/>
        <family val="2"/>
      </rPr>
      <t xml:space="preserve">
2. Lineamientos actualización 
3. Acciones de monitoreo
</t>
    </r>
    <r>
      <rPr>
        <b/>
        <sz val="11"/>
        <rFont val="Calibri"/>
        <family val="2"/>
      </rPr>
      <t>INFORME DE CIERRE</t>
    </r>
    <r>
      <rPr>
        <sz val="11"/>
        <rFont val="Calibri"/>
        <family val="2"/>
      </rPr>
      <t xml:space="preserve">
4. Informe de Cierre</t>
    </r>
  </si>
  <si>
    <r>
      <rPr>
        <b/>
        <sz val="11"/>
        <rFont val="Calibri"/>
        <family val="2"/>
      </rPr>
      <t>UNIDADES DE MEDIDA CORRECTIVAS</t>
    </r>
    <r>
      <rPr>
        <sz val="11"/>
        <rFont val="Calibri"/>
        <family val="2"/>
      </rPr>
      <t xml:space="preserve">
1. Informe de Defensa Judicial
</t>
    </r>
    <r>
      <rPr>
        <b/>
        <sz val="11"/>
        <rFont val="Calibri"/>
        <family val="2"/>
      </rPr>
      <t>UNIDADES DE MEDIDA PREVENTIVAS</t>
    </r>
    <r>
      <rPr>
        <sz val="11"/>
        <rFont val="Calibri"/>
        <family val="2"/>
      </rPr>
      <t xml:space="preserve">
2. Contrato Estándar  4G y Apéndice Financiero
</t>
    </r>
    <r>
      <rPr>
        <b/>
        <sz val="11"/>
        <rFont val="Calibri"/>
        <family val="2"/>
      </rPr>
      <t>INFORME DE CIERRE</t>
    </r>
    <r>
      <rPr>
        <sz val="11"/>
        <rFont val="Calibri"/>
        <family val="2"/>
      </rPr>
      <t xml:space="preserve">
3. Informe de Cierre</t>
    </r>
  </si>
  <si>
    <t>ACCIONES CORRECTIVAS
1. Informe de interventoria que de cuenta de la causa de los atrasos
2. Memorando técnico y jurídico que confirme las condiciones presentadas por la interventoría, dirigido al Grupo de Sancionatorios de la Entidad
3. Informe jurídico de archivo o de aplicación de la sanción prevista en el Contrato
ACCIONES PREVENTIVAS
4. Manual de interventoría y supervisión
5. Manual de Contratación y su reglamento (Reso 0738 de 2018)
6. Inclusión Procedimiento Proceso Sancionatorio Contractual Art 86 Ley 1474 de 2011 (Sistema Integrado de Gestión GEJU-P-014)</t>
  </si>
  <si>
    <r>
      <rPr>
        <b/>
        <sz val="11"/>
        <rFont val="Calibri"/>
        <family val="2"/>
      </rPr>
      <t>UNIDADES DE MEDIDA CORRECTIVAS</t>
    </r>
    <r>
      <rPr>
        <sz val="11"/>
        <rFont val="Calibri"/>
        <family val="2"/>
      </rPr>
      <t xml:space="preserve">
1. Concepto Interventoría 
2. Concepto técnico y jurídico contractual (VGC y VJ)
3. Concepto jurídico sancionatorio (VJ)
</t>
    </r>
    <r>
      <rPr>
        <b/>
        <sz val="11"/>
        <rFont val="Calibri"/>
        <family val="2"/>
      </rPr>
      <t>UNIDADES DE MEDIDA PREVENTIVAS</t>
    </r>
    <r>
      <rPr>
        <sz val="11"/>
        <rFont val="Calibri"/>
        <family val="2"/>
      </rPr>
      <t xml:space="preserve">
4. Manual de interventoría y supervisión
5. Manual de Contratación
6. Procedimiento Proceso Sancionatorio Contractual 
</t>
    </r>
    <r>
      <rPr>
        <b/>
        <sz val="11"/>
        <rFont val="Calibri"/>
        <family val="2"/>
      </rPr>
      <t>INFORME DE CIERRE</t>
    </r>
    <r>
      <rPr>
        <sz val="11"/>
        <rFont val="Calibri"/>
        <family val="2"/>
      </rPr>
      <t xml:space="preserve">
7. Informe de cierre</t>
    </r>
  </si>
  <si>
    <r>
      <rPr>
        <b/>
        <sz val="11"/>
        <rFont val="Calibri"/>
        <family val="2"/>
      </rPr>
      <t>ACCIONES CORRECTIVAS</t>
    </r>
    <r>
      <rPr>
        <sz val="11"/>
        <rFont val="Calibri"/>
        <family val="2"/>
      </rPr>
      <t xml:space="preserve">
1. Informe de interventoria que de cuenta de la causa de los atrasos y sus efectos en el desarrollo de la obra
2. Concepto técnico y jurídico que confirme las condiciones presentadas por la interventoría y explique las acciones realizadas para conminar al Concesionario al cumplimiento de las fechas contractuales
3. Actas de EER UF6 - Hallazgo Arqueológico y Zodme
4. Soportes plan de obras UF5
5. Reprogramación del Plan de Obras y no objeción de la Interventoría
</t>
    </r>
    <r>
      <rPr>
        <b/>
        <sz val="11"/>
        <rFont val="Calibri"/>
        <family val="2"/>
      </rPr>
      <t>ACCIONES PREVENTIVAS</t>
    </r>
    <r>
      <rPr>
        <sz val="11"/>
        <rFont val="Calibri"/>
        <family val="2"/>
      </rPr>
      <t xml:space="preserve">
6. Manual de interventoría y supervisión
7. Contrato Estándar 4G
8. Manual de Contratación y su reglamento (Reso 0738 de 2018)
9. Inclusión Procedimiento Proceso Sancionatorio Contractual Art 86 Ley 1474 de 2011 (Sistema Integrado de Gestión GEJU-P-014)</t>
    </r>
  </si>
  <si>
    <r>
      <rPr>
        <b/>
        <sz val="11"/>
        <rFont val="Calibri"/>
        <family val="2"/>
      </rPr>
      <t>UNIDADES DE MEDIDA CORRECTIVAS</t>
    </r>
    <r>
      <rPr>
        <sz val="11"/>
        <rFont val="Calibri"/>
        <family val="2"/>
      </rPr>
      <t xml:space="preserve">
1. Informe de Interventoría 
2. Concepto técnico y jurídico (</t>
    </r>
    <r>
      <rPr>
        <b/>
        <sz val="11"/>
        <rFont val="Calibri"/>
        <family val="2"/>
      </rPr>
      <t>VGC y VPRE</t>
    </r>
    <r>
      <rPr>
        <sz val="11"/>
        <rFont val="Calibri"/>
        <family val="2"/>
      </rPr>
      <t xml:space="preserve">)
3. Actas de EER UF6 (VGC)
4. Soportes plan de obras UF5
5. Informe Técnico Reprogramación del Plan de Obras y no objeción de la Interventoría (VGC)
</t>
    </r>
    <r>
      <rPr>
        <b/>
        <sz val="11"/>
        <rFont val="Calibri"/>
        <family val="2"/>
      </rPr>
      <t>UNIDADES DE MEDIDA PREVENTIVAS</t>
    </r>
    <r>
      <rPr>
        <sz val="11"/>
        <rFont val="Calibri"/>
        <family val="2"/>
      </rPr>
      <t xml:space="preserve">
6. Manual de interventoría y supervisión
7. Contrato Estándar  4G - Tercera Ola
8. Manual de Contratación
9. Procedimiento Proceso Sancionatorio Contractual 
</t>
    </r>
    <r>
      <rPr>
        <b/>
        <sz val="11"/>
        <rFont val="Calibri"/>
        <family val="2"/>
      </rPr>
      <t xml:space="preserve">INFORME DE CIERRE
</t>
    </r>
    <r>
      <rPr>
        <sz val="11"/>
        <rFont val="Calibri"/>
        <family val="2"/>
      </rPr>
      <t>10. Informe de Cierre</t>
    </r>
  </si>
  <si>
    <r>
      <rPr>
        <b/>
        <sz val="11"/>
        <rFont val="Calibri"/>
        <family val="2"/>
      </rPr>
      <t>ACCIONES CORRECTIVAS</t>
    </r>
    <r>
      <rPr>
        <sz val="11"/>
        <rFont val="Calibri"/>
        <family val="2"/>
      </rPr>
      <t xml:space="preserve">
1. Informe de interventoria que de cuenta del estado actual/cumplimiento de las actividades de la UF4
2. Soportes de las gestiones realizadas para el cumplimiento de las Unidades Funcionales
3. Acta de Terminación Parcial 
4. Acta de Terminación Final 
5. Concepto Técnico jurídico que de cuenta de la trazabilidad y explique las condiciones de la compra de tiempo establecidas en el contrato de concesión
</t>
    </r>
    <r>
      <rPr>
        <b/>
        <sz val="11"/>
        <rFont val="Calibri"/>
        <family val="2"/>
      </rPr>
      <t>ACCIONES PREVENTIVAS</t>
    </r>
    <r>
      <rPr>
        <sz val="11"/>
        <rFont val="Calibri"/>
        <family val="2"/>
      </rPr>
      <t xml:space="preserve">
6. Manual de interventoría y supervisión
7. Contrato Estándar 4G
</t>
    </r>
  </si>
  <si>
    <r>
      <rPr>
        <b/>
        <sz val="11"/>
        <rFont val="Calibri"/>
        <family val="2"/>
      </rPr>
      <t>UNIDADES DE MEDIDA CORRECTIVAS</t>
    </r>
    <r>
      <rPr>
        <sz val="11"/>
        <rFont val="Calibri"/>
        <family val="2"/>
      </rPr>
      <t xml:space="preserve">
1. Concepto Interventoría 
2. Soportes de las gestiones realizadas 
3. Acta de Terminación Parcial 
4. Acta de Terminación Final 
5. Concepto técnico-jurídico
</t>
    </r>
    <r>
      <rPr>
        <b/>
        <sz val="11"/>
        <rFont val="Calibri"/>
        <family val="2"/>
      </rPr>
      <t>UNIDADES DE MEDIDA PREVENTIVAS</t>
    </r>
    <r>
      <rPr>
        <sz val="11"/>
        <rFont val="Calibri"/>
        <family val="2"/>
      </rPr>
      <t xml:space="preserve">
6. Manual de interventoría y supervisión
7. Contrato Estándar  4G - Tercera Ola
</t>
    </r>
    <r>
      <rPr>
        <b/>
        <sz val="11"/>
        <rFont val="Calibri"/>
        <family val="2"/>
      </rPr>
      <t>INFORME DE CIERRE</t>
    </r>
    <r>
      <rPr>
        <sz val="11"/>
        <rFont val="Calibri"/>
        <family val="2"/>
      </rPr>
      <t xml:space="preserve">
8.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</si>
  <si>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t>
    </r>
    <r>
      <rPr>
        <b/>
        <sz val="11"/>
        <rFont val="Calibri"/>
        <family val="2"/>
      </rPr>
      <t>ACCIONES PREVENTIVAS</t>
    </r>
    <r>
      <rPr>
        <sz val="11"/>
        <rFont val="Calibri"/>
        <family val="2"/>
      </rPr>
      <t xml:space="preserve">
2. Manual de interventoría y supervisión
3.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</si>
  <si>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Manual de interventoría y supervisión
3. Contrato Estándar  4G - </t>
    </r>
    <r>
      <rPr>
        <b/>
        <sz val="11"/>
        <rFont val="Calibri"/>
        <family val="2"/>
      </rPr>
      <t>Tercera Ola</t>
    </r>
    <r>
      <rPr>
        <sz val="11"/>
        <rFont val="Calibri"/>
        <family val="2"/>
      </rPr>
      <t xml:space="preserve">
</t>
    </r>
    <r>
      <rPr>
        <b/>
        <sz val="11"/>
        <rFont val="Calibri"/>
        <family val="2"/>
      </rPr>
      <t>INFORME DE CIERRE</t>
    </r>
    <r>
      <rPr>
        <sz val="11"/>
        <rFont val="Calibri"/>
        <family val="2"/>
      </rPr>
      <t xml:space="preserve">
4. Informe de Cierre</t>
    </r>
  </si>
  <si>
    <r>
      <rPr>
        <b/>
        <sz val="11"/>
        <rFont val="Calibri"/>
        <family val="2"/>
      </rPr>
      <t>ACCIONES CORRECTIVAS</t>
    </r>
    <r>
      <rPr>
        <sz val="11"/>
        <rFont val="Calibri"/>
        <family val="2"/>
      </rPr>
      <t xml:space="preserve">
1. Concepto Interventoría evidenciando la implementación de barandas y seguridad de los usarios
</t>
    </r>
    <r>
      <rPr>
        <b/>
        <sz val="11"/>
        <rFont val="Calibri"/>
        <family val="2"/>
      </rPr>
      <t xml:space="preserve">ACCIONES PREVENTIVAS
</t>
    </r>
    <r>
      <rPr>
        <sz val="11"/>
        <rFont val="Calibri"/>
        <family val="2"/>
      </rPr>
      <t xml:space="preserve">2. Protocolo de coordinación SACSA
3. Manual de interventoría y supervisión
4.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</si>
  <si>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Protocolo SACSA
3. Manual de interventoría y supervisión
4. Contrato Estándar  4G - </t>
    </r>
    <r>
      <rPr>
        <b/>
        <sz val="11"/>
        <rFont val="Calibri"/>
        <family val="2"/>
      </rPr>
      <t>Tercera Ola</t>
    </r>
    <r>
      <rPr>
        <sz val="11"/>
        <rFont val="Calibri"/>
        <family val="2"/>
      </rPr>
      <t xml:space="preserve">
</t>
    </r>
    <r>
      <rPr>
        <b/>
        <sz val="11"/>
        <rFont val="Calibri"/>
        <family val="2"/>
      </rPr>
      <t xml:space="preserve">
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</si>
  <si>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del cronograma presentado por el concesionario y el cumplimiento de las medidas establecidas en el PMA y Resoluciones. 
2. Informe ambiental de supervisión, que incluya las observaciones de la Autoridad Ambiental al cumplimiento de las medidas en el sitio
</t>
    </r>
    <r>
      <rPr>
        <b/>
        <sz val="11"/>
        <rFont val="Calibri"/>
        <family val="2"/>
      </rPr>
      <t>ACCIONES PREVENTIVAS</t>
    </r>
    <r>
      <rPr>
        <sz val="11"/>
        <rFont val="Calibri"/>
        <family val="2"/>
      </rPr>
      <t xml:space="preserve">
3. Manual de interventoría y supervisión
4. Contrato Estándar  4G - Tercera Ola
5. Actualización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</si>
  <si>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</si>
  <si>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t xml:space="preserve">1. solicitud de informe a la Lonja, sustentando los valores determinados en los avaluo de los 2 predios contiguos y su respectivo analisis de la servidumbre y diferencia de  valor entre ambos. 
2. Mediante comunicación, se solicitará al IGAC, como ente rector en materia de avalúos, pronunciamiento sobre el tema de valoración de áreas de terreno donde se encuentre medidas de limitación al dominio.
3. Con los dos insumos anteriores, se solicitará a la interventoría la revisión del pronunciamiento, frente a las obligaciones del contrato, para que de ser pertinente así mismo se realice por la misma el cálculo del mayor valor pagado, y se utilicen los mecanismos establecidos en el contrato para el reintegro de dichos recursos.
4. De ser pertinente, se remitirá memorando a la Vicepresidencia de Gestión Contractual para utilizar los mecanismos establecidos en el contrato para el reintegro de los recursos.
5. Incorporar un ITEM en el protocolo de avalúos, será de más fácil revisión el análisis del valor adoptado en este tipo de casos.
6. Mientras se surte el proceso de modificación del protocolo, se oficiará a los concesionarios e interventorías, para que en todos los proyectos tengan presente lo observado por la contraloría Y sobre el manejo y metodologia de los avalúos en los casos de servidumbres y se tomen las medidas del caso.
7. Informe de los GIT Predial y de Asesoría Jurídica Predial sobre el análisis de los 2 predios con servidumbre en el proyecto.
</t>
  </si>
  <si>
    <r>
      <rPr>
        <b/>
        <sz val="11"/>
        <rFont val="Calibri"/>
        <family val="2"/>
      </rPr>
      <t>MEDIDAS CORRECTIVAS</t>
    </r>
    <r>
      <rPr>
        <sz val="11"/>
        <rFont val="Calibri"/>
        <family val="2"/>
      </rPr>
      <t xml:space="preserve">
1. Informe de la LONJA.
2. Concepto del IGAC.
3. Pronunciamiento de la Interventoría.
4. Memorando a la VGC.
</t>
    </r>
    <r>
      <rPr>
        <b/>
        <sz val="11"/>
        <rFont val="Calibri"/>
        <family val="2"/>
      </rPr>
      <t>MEDIDAS PREVENTIVAS</t>
    </r>
    <r>
      <rPr>
        <sz val="11"/>
        <rFont val="Calibri"/>
        <family val="2"/>
      </rPr>
      <t xml:space="preserve">
5. Ajuste al Protocolo de Avalúos.
6. Oficios a concesionario e interventorías.
</t>
    </r>
    <r>
      <rPr>
        <b/>
        <sz val="11"/>
        <rFont val="Calibri"/>
        <family val="2"/>
      </rPr>
      <t>INFORME DE CIERRE</t>
    </r>
    <r>
      <rPr>
        <sz val="11"/>
        <rFont val="Calibri"/>
        <family val="2"/>
      </rPr>
      <t xml:space="preserve">
7. Informe de Cierre</t>
    </r>
  </si>
  <si>
    <r>
      <rPr>
        <b/>
        <sz val="11"/>
        <rFont val="Calibri"/>
        <family val="2"/>
      </rPr>
      <t>ACCIONES CORRECTIVAS</t>
    </r>
    <r>
      <rPr>
        <sz val="11"/>
        <rFont val="Calibri"/>
        <family val="2"/>
      </rPr>
      <t xml:space="preserve">
1. Concepto Interventoría evidenciando el cumplimiento de la actividad de iluminación como cumplimiento a las obligaciones de indicadores del contrato de concesión
2. acciones de monitoreo , informe ejecutivo que incluye la explicación de las condiciones de periocidad de medición, de corrección y las acciones realizadas por el Concesionario 
</t>
    </r>
    <r>
      <rPr>
        <b/>
        <sz val="11"/>
        <rFont val="Calibri"/>
        <family val="2"/>
      </rPr>
      <t>ACCIONES PREVENTIVAS</t>
    </r>
    <r>
      <rPr>
        <sz val="11"/>
        <rFont val="Calibri"/>
        <family val="2"/>
      </rPr>
      <t xml:space="preserve">
3. Manual de interventoría y supervisión
4. Contrato Estándar  4G - Tercera Ola</t>
    </r>
  </si>
  <si>
    <r>
      <rPr>
        <b/>
        <sz val="11"/>
        <rFont val="Calibri"/>
        <family val="2"/>
      </rPr>
      <t>UNIDADES DE MEDIDA CORRECTIVAS</t>
    </r>
    <r>
      <rPr>
        <sz val="11"/>
        <rFont val="Calibri"/>
        <family val="2"/>
      </rPr>
      <t xml:space="preserve">
1. Informe de cumplimiento por la interventoría
2. Informe ejecutivo de monitoreo indicador E14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</si>
  <si>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 las medidas establecidas en el PMA y Resolución. 
2. Informe ambiental de supervisión
3. Acta de Terminación UF2
</t>
    </r>
    <r>
      <rPr>
        <b/>
        <sz val="11"/>
        <rFont val="Calibri"/>
        <family val="2"/>
      </rPr>
      <t>ACCIONES PREVENTIVAS</t>
    </r>
    <r>
      <rPr>
        <sz val="11"/>
        <rFont val="Calibri"/>
        <family val="2"/>
      </rPr>
      <t xml:space="preserve">
3. Manual de interventoría y supervisión
4. Contrato Estándar  4G - Tercera Ola
5.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</si>
  <si>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3. Acta de Terminación UF2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</si>
  <si>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2. PMT
</t>
    </r>
    <r>
      <rPr>
        <b/>
        <sz val="11"/>
        <rFont val="Calibri"/>
        <family val="2"/>
      </rPr>
      <t>ACCIONES PREVENTIVAS</t>
    </r>
    <r>
      <rPr>
        <sz val="11"/>
        <rFont val="Calibri"/>
        <family val="2"/>
      </rPr>
      <t xml:space="preserve">
3. Manual de interventoría y supervisión
4. Contrato Estándar  4G - Tercera Ola
5. Procedimiento Proceso Sancionatorio Contractual 
</t>
    </r>
  </si>
  <si>
    <r>
      <rPr>
        <b/>
        <sz val="11"/>
        <rFont val="Calibri"/>
        <family val="2"/>
      </rPr>
      <t>UNIDADES DE MEDIDA CORRECTIVAS</t>
    </r>
    <r>
      <rPr>
        <sz val="11"/>
        <rFont val="Calibri"/>
        <family val="2"/>
      </rPr>
      <t xml:space="preserve">
1. Concepto Interventoría
2. PMT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 xml:space="preserve">INFORME DE CIERRE
</t>
    </r>
    <r>
      <rPr>
        <sz val="11"/>
        <rFont val="Calibri"/>
        <family val="2"/>
      </rPr>
      <t>5. Informe de Cierre</t>
    </r>
  </si>
  <si>
    <t>1. Replanteamiento en la matriz del PMI  por los responsables de  las acciones, con el fin de lograr la efectividad por parte del Ente de Control.
2.Acciones preventivas  orientadas a rebustecer los instrumentos de gestión para la construcción y manejo del Plan de Mejoramiento Institucional .
3. El informe de cierre tiene como finalidad facilitar la gestión de evaluación de efectividad al Ente de Control</t>
  </si>
  <si>
    <r>
      <t xml:space="preserve">UNIDADES DE MEDIDA CORRECTIVA
</t>
    </r>
    <r>
      <rPr>
        <sz val="11"/>
        <color theme="1"/>
        <rFont val="Calibri"/>
        <family val="2"/>
      </rPr>
      <t>1. Replanteamiento de las acciones</t>
    </r>
    <r>
      <rPr>
        <b/>
        <sz val="11"/>
        <color theme="1"/>
        <rFont val="Calibri"/>
        <family val="2"/>
      </rPr>
      <t xml:space="preserve">
UNIDADES DE MEDIDA PREVENTIVA
</t>
    </r>
    <r>
      <rPr>
        <sz val="11"/>
        <color theme="1"/>
        <rFont val="Calibri"/>
        <family val="2"/>
      </rPr>
      <t xml:space="preserve">2.Procedimiento gestión del Plan de Mejoramiento Institucional
3. Instructivo  definicion y manejo de planes de mejoramiento institucional.
4. Instructivo base de conocimiento para el manejo de hallazgos tipicos del Plan de Mejoramiento Institucional
</t>
    </r>
    <r>
      <rPr>
        <b/>
        <sz val="11"/>
        <color theme="1"/>
        <rFont val="Calibri"/>
        <family val="2"/>
      </rPr>
      <t xml:space="preserve">
INFORME DE CIERRE 
</t>
    </r>
    <r>
      <rPr>
        <sz val="11"/>
        <color theme="1"/>
        <rFont val="Calibri"/>
        <family val="2"/>
      </rPr>
      <t>5. Informe de Cierre</t>
    </r>
  </si>
  <si>
    <t>Cartagena - Barranquilla y Circunvalar de la Prosperidad</t>
  </si>
  <si>
    <t>Perimetral de Oriente de Cundinamarca</t>
  </si>
  <si>
    <t xml:space="preserve">Vicepresidencia Ejecutiva - Vicepresidencia de Gestión Contractual - Vicepresidencia de Planeación, Riesgos y Entorno </t>
  </si>
  <si>
    <t>Vicepresidencia Ejecutiva - Vicepresidencia Jurídica</t>
  </si>
  <si>
    <t>Vicepresidencia Administrativa y Financiera - Vicepresidencia Ejecutiva</t>
  </si>
  <si>
    <t>Vicepresidencia de Planeación, Riesgos y Entorno - Vicepresidencia Administrativa y Financiera - Vicepresidencia Ejecutiva</t>
  </si>
  <si>
    <t>Vicepresidencia Administrativa y Financiera - Vicepresidencia de Planeación, Riesgos y Entorno</t>
  </si>
  <si>
    <t>2017F</t>
  </si>
  <si>
    <t>Fallas en la planeación y ejecución del presupuesto de la ANI</t>
  </si>
  <si>
    <t>Problemas en la gestión administrativa de la ANI</t>
  </si>
  <si>
    <t>Desplazamiento del cronograma</t>
  </si>
  <si>
    <t>Consevación de la vía</t>
  </si>
  <si>
    <t>incumplimiento plan de mejoramiento áreas</t>
  </si>
  <si>
    <t>CR_Perimetral de Oriente de Cundinamarca</t>
  </si>
  <si>
    <t xml:space="preserve">CR_Ruta del Sol - Sector 3 </t>
  </si>
  <si>
    <t>Vicepresidencia de Gestión Contractual - 
Vicepresidencia de Planeación, Riesgos y Entorno</t>
  </si>
  <si>
    <t>2016</t>
  </si>
  <si>
    <t>VAF</t>
  </si>
  <si>
    <t>VGC</t>
  </si>
  <si>
    <t>VPRE</t>
  </si>
  <si>
    <t>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
25/07/2018 Mediante memorando No. 2018-500-010438-3 la dependencia solicita ampliación del plazo hasta el 30 de abril de 2019. Mediante memorando No. 2018-400-010933-3 se le informa a la OCI la viabilidad de la modificación. (JDTB)</t>
  </si>
  <si>
    <r>
      <rPr>
        <b/>
        <sz val="11"/>
        <rFont val="Calibri"/>
        <family val="2"/>
        <scheme val="minor"/>
      </rPr>
      <t xml:space="preserve">
</t>
    </r>
    <r>
      <rPr>
        <sz val="11"/>
        <rFont val="Calibri"/>
        <family val="2"/>
        <scheme val="minor"/>
      </rPr>
      <t xml:space="preserve">Informe de gestión elaborado por la Vicepresidencia Jurídica con respecto al trámite de la Vigencia Expirada generada por el fenecimienento de una reserva presupuestal constituida de  la vigencia 2016.
</t>
    </r>
    <r>
      <rPr>
        <sz val="11"/>
        <rFont val="Calibri"/>
        <family val="2"/>
        <scheme val="minor"/>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</si>
  <si>
    <r>
      <rPr>
        <b/>
        <sz val="11"/>
        <rFont val="Calibri"/>
        <family val="2"/>
        <scheme val="minor"/>
      </rPr>
      <t xml:space="preserve">UNIDADES DE MEDIDAS  CORRECTIVAS
</t>
    </r>
    <r>
      <rPr>
        <sz val="11"/>
        <rFont val="Calibri"/>
        <family val="2"/>
        <scheme val="minor"/>
      </rPr>
      <t xml:space="preserve">1. Informe de gestión de la Vicepresidencia Jurídica con respecto al trámite de la Vigencia Expirada..
</t>
    </r>
    <r>
      <rPr>
        <b/>
        <sz val="11"/>
        <rFont val="Calibri"/>
        <family val="2"/>
        <scheme val="minor"/>
      </rPr>
      <t xml:space="preserve">UNIDADES DE MEDIDAS PREVENTIVAS
</t>
    </r>
    <r>
      <rPr>
        <sz val="11"/>
        <rFont val="Calibri"/>
        <family val="2"/>
        <scheme val="minor"/>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scheme val="minor"/>
      </rPr>
      <t xml:space="preserve">INFORME DE CIERRE
</t>
    </r>
    <r>
      <rPr>
        <sz val="11"/>
        <rFont val="Calibri"/>
        <family val="2"/>
        <scheme val="minor"/>
      </rPr>
      <t>6. Informe de cierre</t>
    </r>
  </si>
  <si>
    <r>
      <rPr>
        <b/>
        <sz val="11"/>
        <rFont val="Calibri"/>
        <family val="2"/>
        <scheme val="minor"/>
      </rPr>
      <t>UNIDADES DE MEDIDA PREVENTIVA</t>
    </r>
    <r>
      <rPr>
        <sz val="11"/>
        <rFont val="Calibri"/>
        <family val="2"/>
        <scheme val="minor"/>
      </rPr>
      <t xml:space="preserve">
1. Oficios al MHCP reportando necesidades en tramite.
2.Documento de anteproyecto, sección Gastos de Servicio de la Deuda Pública Interna.
</t>
    </r>
    <r>
      <rPr>
        <b/>
        <sz val="11"/>
        <rFont val="Calibri"/>
        <family val="2"/>
        <scheme val="minor"/>
      </rPr>
      <t>UNIDADES DE MEDIDA CORRECTIVA</t>
    </r>
    <r>
      <rPr>
        <sz val="11"/>
        <rFont val="Calibri"/>
        <family val="2"/>
        <scheme val="minor"/>
      </rPr>
      <t xml:space="preserve">
3. Actas de la mesas de trabajo
4.Oficio a MHCP de reiterando la solicitud de recursos en el RSD.
5. Soportes de giro por SIIF.
6.Oficios al MHCP con seguimiento a planes de aportes.
</t>
    </r>
    <r>
      <rPr>
        <b/>
        <sz val="11"/>
        <rFont val="Calibri"/>
        <family val="2"/>
        <scheme val="minor"/>
      </rPr>
      <t>INFORME DE CIERRE</t>
    </r>
    <r>
      <rPr>
        <sz val="11"/>
        <rFont val="Calibri"/>
        <family val="2"/>
        <scheme val="minor"/>
      </rPr>
      <t xml:space="preserve">
7.Informe de cierre</t>
    </r>
  </si>
  <si>
    <t>1. Mejorar el seguimiento a la ejecución presupuestal de la ANI,incluyendo las reservas presupuestales.</t>
  </si>
  <si>
    <t>Con el fin de cumplir con lo establecido en el PMI, a partir del mes de agosto de 2018, en el informe de seguimiento mensual que se presenta a Presidencia, se incluirá el seguimiento a las Reservas de la vigencia anterior</t>
  </si>
  <si>
    <t>3- Actas mensuales de reunión</t>
  </si>
  <si>
    <t>Se realizarán reuniones de trabajo mensuales con las dependencias, con el fin de monitorear ekl avance en la gestión del presupuesto y en los casos requeridos realizar las modificaciones necesarias</t>
  </si>
  <si>
    <r>
      <rPr>
        <b/>
        <sz val="11"/>
        <rFont val="Calibri"/>
        <family val="2"/>
        <scheme val="minor"/>
      </rPr>
      <t xml:space="preserve">Unidades Preventivas </t>
    </r>
    <r>
      <rPr>
        <sz val="11"/>
        <rFont val="Calibri"/>
        <family val="2"/>
        <scheme val="minor"/>
      </rPr>
      <t xml:space="preserve">
1- Informe de seguimiento trimestral de la ejecución presupuestal, que incluya las reservas presupuestales. VAF
2.- Instrumento de monitoreo  sobre la ejecución del presupuesto de inversión, incluidas las  reservas presupuestales, periodo mensual. VPRE
3.- Manual Financiero . Constitución de Reservas GADF-M-007. VAF.
4.- Informe de Cierre. VAF y VPRE</t>
    </r>
  </si>
  <si>
    <r>
      <rPr>
        <b/>
        <sz val="11"/>
        <rFont val="Calibri"/>
        <family val="2"/>
        <scheme val="minor"/>
      </rPr>
      <t xml:space="preserve">UNIDADES DE MEDIDA PREVENTIVA </t>
    </r>
    <r>
      <rPr>
        <sz val="11"/>
        <rFont val="Calibri"/>
        <family val="2"/>
        <scheme val="minor"/>
      </rPr>
      <t xml:space="preserve">
1- Informe de seguimiento trimestral de la ejecución presupuesta.
2- Instrumento de monitoreo  sobre la ejecución del presupuesto de inversión.
3.- Manual Financiero (GADF-M-007)
</t>
    </r>
    <r>
      <rPr>
        <b/>
        <sz val="11"/>
        <rFont val="Calibri"/>
        <family val="2"/>
        <scheme val="minor"/>
      </rPr>
      <t>INFORME DE CIERRE</t>
    </r>
    <r>
      <rPr>
        <sz val="11"/>
        <rFont val="Calibri"/>
        <family val="2"/>
        <scheme val="minor"/>
      </rPr>
      <t xml:space="preserve">
4.- Informe de Cierre. </t>
    </r>
  </si>
  <si>
    <r>
      <rPr>
        <b/>
        <sz val="11"/>
        <rFont val="Calibri"/>
        <family val="2"/>
        <scheme val="minor"/>
      </rPr>
      <t xml:space="preserve">Unidades Preventivas </t>
    </r>
    <r>
      <rPr>
        <sz val="11"/>
        <rFont val="Calibri"/>
        <family val="2"/>
        <scheme val="minor"/>
      </rPr>
      <t xml:space="preserve">
1.Realizar seguimiento permanente a la ejecución presupuestal de la ANI.
2. Presentar la ejecución presupuestal a la alta dirección de la ANI.
3. Actas mensuales de reunión
4. Informe de Cierre</t>
    </r>
  </si>
  <si>
    <r>
      <rPr>
        <b/>
        <sz val="11"/>
        <rFont val="Calibri"/>
        <family val="2"/>
        <scheme val="minor"/>
      </rPr>
      <t>UNIDADES DE MEDIDA PREVENTIVA</t>
    </r>
    <r>
      <rPr>
        <sz val="11"/>
        <rFont val="Calibri"/>
        <family val="2"/>
        <scheme val="minor"/>
      </rPr>
      <t xml:space="preserve">
1.Cuadro de seguimiento mensual de  la ejecución presupuestal (7)
2. Presentación de la ejecución presupuestal en el "ANI COMO VAMOS" (7)
3. Actas Mensuales (7)
</t>
    </r>
    <r>
      <rPr>
        <b/>
        <sz val="11"/>
        <rFont val="Calibri"/>
        <family val="2"/>
        <scheme val="minor"/>
      </rPr>
      <t>INFORME DE CIERRE</t>
    </r>
    <r>
      <rPr>
        <sz val="11"/>
        <rFont val="Calibri"/>
        <family val="2"/>
        <scheme val="minor"/>
      </rPr>
      <t xml:space="preserve">
4. Informe de cierre</t>
    </r>
  </si>
  <si>
    <t>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2. Informe de cierre .</t>
  </si>
  <si>
    <t xml:space="preserve">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t>
  </si>
  <si>
    <t xml:space="preserve">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2.   Informe de Cierre. 
</t>
  </si>
  <si>
    <r>
      <rPr>
        <b/>
        <sz val="11"/>
        <rFont val="Calibri"/>
        <family val="2"/>
        <scheme val="minor"/>
      </rPr>
      <t>UNIDADES DE MEDIDA CORRECTIVAS</t>
    </r>
    <r>
      <rPr>
        <sz val="11"/>
        <rFont val="Calibri"/>
        <family val="2"/>
        <scheme val="minor"/>
      </rPr>
      <t xml:space="preserve">
1. Realizar documento explicativo sobre la diferencia.
</t>
    </r>
    <r>
      <rPr>
        <b/>
        <sz val="11"/>
        <rFont val="Calibri"/>
        <family val="2"/>
        <scheme val="minor"/>
      </rPr>
      <t>INFORME DE CIERRE</t>
    </r>
    <r>
      <rPr>
        <sz val="11"/>
        <rFont val="Calibri"/>
        <family val="2"/>
        <scheme val="minor"/>
      </rPr>
      <t xml:space="preserve"> 
2. Informe de Cierre</t>
    </r>
  </si>
  <si>
    <t>Vicepresidencia Administrativa y Financiera - Vicepresidencia de Planeación Riesgos y Entorno - Vicepresidencia Ejecutiva - Oficina de Control Interno</t>
  </si>
  <si>
    <t xml:space="preserve">
18/07/2018 Se informa por parte de la VGC que se encuentra en trámite el proceso arbitral, razón por la cual se solicitará prórroga hasta el 31 de diciembre de 2019. (LMSC)
25/07/2018 se informa por parte de la VAF que se solicitó prórroga.
30/07/2018 Mediante memorando No. 2018-310-010895-3 la dependencia solicita ampliación del plazo hasta el 31 de diciembre de 2019. Mediante memorando No. 2018-400-011237-3 se le informa a la OCI la viabilidad de la modificación. (JDTB)</t>
  </si>
  <si>
    <t xml:space="preserve">
18/07/2018 Se informa por parte de la VGC que se encuentra en trámite el proceso arbitral, razón por la cual se solicitará prórroga hasta el 31 de diciembre de 2019. (LMSC)
30/07/2018 Mediante memorando No. 2018-310-010895-3 la dependencia solicita ampliación del plazo hasta el 31 de diciembre de 2019. Mediante memorando No. 2018-400-011237-3 se le informa a la OCI la viabilidad de la modificación. (JDTB)</t>
  </si>
  <si>
    <t>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23/07/2018 Se revisa el FTP y se actualiza el porcentaje de avance. Se certifica el cumplimiento del 100% del plan (JDTB)</t>
  </si>
  <si>
    <t>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
30/07/2018 Se revisa el FTP y se actualiza el porcentaje de avance. Se certifica el cumplimiento del 100% del plan (JDTB)</t>
  </si>
  <si>
    <t>VEj</t>
  </si>
  <si>
    <t>VJur</t>
  </si>
  <si>
    <t xml:space="preserve">
18/07/2018 Se informa por parte de la VGC que el PM de este hallazgo se cumplirá en el termino establecido en el PMI. (LMSC)
31/07/2018 Se revisa el FTP y se actualiza el porcentaje de avance. Se certifica el cumplimiento del 100% del plan (JDTB)</t>
  </si>
  <si>
    <t xml:space="preserve">
18/07/2018 Se informa por parte de la VGC que se solicitó el inicio del proceso sancionatorio ante Defensa Judicial de la ANI, razón por la cual la OCI sugiere que se solicite prórroga, ajuste del PM adicionando UM "Proceso sancionatorio" y traslado de la responsabilidad del PM a la dependencia competente para continuar con la gestión del PM que sería la Vicepresidencia Jurídica por tener a cargo los procesos sancionatorios.  (LMSC)
31/07/2018 Mediante memorando No. 2018-303-011267-3 y 2018-303-011344-3 la dependencia solicita ampliación del plazo hasta el 31 de julio de 2019. Mediante memorando No. 2018-400-011400-3 se le informa a la OCI la viabilidad de la modificación. (JDTB)</t>
  </si>
  <si>
    <t>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
Se sugiere por parte de lam OCI que se verifique el estado en el que se encuentra el cumplimiento de la acción popular con el fin de evitar acciones de desacato en contra de la entidad. (LMSC)
24/07/2018 Mediante memorando No. 2018-500-010504-3 la dependencia solicita ampliación del plazo hasta el 31 de julio de 2019. Mediante memorando No. 2018-400-010680-3 se le informa a la OCI la viabilidad de la modificación. (JDTB)</t>
  </si>
  <si>
    <t>11/07/2018. Se verifica el FTP y se actualiza el avance al 33%. Faltan UM 2,4,5,6,8 y 9. SPC.
18/07/2018 Se informa por parte de la VGC que la UM 2 está en gestión ante la Vicepresidencia de Estructuración cuyo soporte se radicará el 23 de julio. En conclusión se cumplirá el PM en el término establecido en el PMI. (LMSC)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</si>
  <si>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78%. Faltan UM 6 y 9. SPC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</si>
  <si>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20%. Faltan UM 1,2,3 y 5. SPC
24/07/2018 En revisión del FTP se verifica el cargue de unidades de medida. Se actualiza el avance, quedando pendientes las UM 1, 2 y 5 (JDTB)
31/07/2018 Se revisa el FTP y se actualiza el porcentaje de avance. Se certifica el cumplimiento del 100% del plan (JDTB)</t>
  </si>
  <si>
    <t xml:space="preserve">
18/07/2018 Se informa por parte de la VGC que el hallazgo se cumplirá en el términoestablecido en el PMI y se revisarán los soportes cargados en el FTP. (LMSC)
31/07/2018 Se revisa el FTP y se actualiza el porcentaje de avance. Se certifica el cumplimiento del 100% del plan (JDTB)</t>
  </si>
  <si>
    <t>31/07/2018 Se revisa el FTP y se actualiza el porcentaje de avance. Se certifica el cumplimiento del 100% del plan (JDTB)</t>
  </si>
  <si>
    <t xml:space="preserve">
18/07/2018 Se informa por parte de la VGC que está en trámite la solicitud de traslado del hallazgo a la alcaldía de Turbo ante la VAF. (LMSC)
24/07/2018 En revisión del FTP se verifica el cargue de unidades de medida. Se actualiza el avance, quedando pendientes las UM 7 y 8 (JDTB)
31/07/2018 Se revisa el FTP y se actualiza el porcentaje de avance. Se certifica el cumplimiento del 100% del plan (JDTB)</t>
  </si>
  <si>
    <t>Denuncia (+1) + APM (12) + Cumpl(34) + Auditoría Financiera 2017 (29)</t>
  </si>
  <si>
    <t>VGC2</t>
  </si>
  <si>
    <t>VPRE2</t>
  </si>
  <si>
    <t>VEj2</t>
  </si>
  <si>
    <t>VJur2</t>
  </si>
  <si>
    <t>VAF2</t>
  </si>
  <si>
    <t>Auto de archivo de indagación preliminar No. 6-009-18 de fecha 24 de mayo de 2018 informado a la oficina de Control Interno ANI por parte de la Vicepresidencia Ejecutiva mediante memorando No. meidante la radicación 20185000107333 del 18 de julio de 2018</t>
  </si>
  <si>
    <t>Auto de archivo de indagación preliminar No. 6-009-18 de fecha 24 de mayo de 2018</t>
  </si>
  <si>
    <t xml:space="preserve">“(…)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
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
</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</si>
  <si>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__________________________________________________________________________________
 Mediante auto No. 0289 del 12 de abril de 2018 se ordenó el archivo del PRF No. 2014-04722-021 y se ordenó remisión para que se surta el grado de consulta.</t>
  </si>
  <si>
    <t>Disciplinario
____________________
Fiscal</t>
  </si>
  <si>
    <t xml:space="preserve">
__________________________
Auto 000223 del 22 de mayo de 2018 mediante el cual se surte el grado de consulta.</t>
  </si>
  <si>
    <t>_____________________
SI</t>
  </si>
  <si>
    <t>___________________________________________________________________________________
Auto 000223 del 22 de mayo de 2018 mediante el cual se surte el grado de consulta y se confirma el auto No. 0289 del 12 de abril de 2018 por medio del cual se ordenó el archivo del PRF No. 2014-04722-021.
"Considera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t>
  </si>
  <si>
    <t>_____________________________
DIRECTO</t>
  </si>
  <si>
    <t xml:space="preserve">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PREVENTIVA
1.Comunicaciones solicitando recursos por necesidades de aportes adicionales en tramite o por tramitar.
2.Documento anteproyecto de presupuesto de la ANI - sección Gastos de Servicio de la Deuda Interna. 
 7. Informe de cierre</t>
  </si>
  <si>
    <t xml:space="preserve">Indagación Preliminar No. 2016-00813
Mediante auto No. 0290 del 12 de abril de 2018, informado a la ANI mediante la radicación 201840903388912 del 19 de abrio 2018, se ordenó archivar las diligencias fiscales asociadas el hallazgo 859-1.
</t>
  </si>
  <si>
    <t xml:space="preserve"> Auto No. 0290 del 12 de abril de 2018</t>
  </si>
  <si>
    <t xml:space="preserve">“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
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
Por ello, resulta contradictoria la afirmación del Equipo Auditor sobre el valor del cálculo de la contraprestación en razón a una mayor línea de playa…”
</t>
  </si>
  <si>
    <t>16/08/2018 Mediante auto No. 0290 del 12 de abril de 2018, informado a la ANI mediante la radicación 201840903388912 del 19 de abrio 2018, se ordenó archivar la Indagación Preliminar No. 2016-00813. (LMSC)</t>
  </si>
  <si>
    <t xml:space="preserve">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Auto del 25 de abril de 2018 informado a la ANI mediante la radicación No. 2018-409-041580-2 del 26 de abril de 2018 mediante el cual se ordena el archivo del hallazgo No. 22 de 2012.
</t>
  </si>
  <si>
    <t>Auto del 25 de abril de 2018 informado a la ANI mediante la radicación No. 2018-409-041580-2 del 26 de abril de 2018</t>
  </si>
  <si>
    <t>Auto del 25 de abril de 2018
“(…)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t>
  </si>
  <si>
    <t>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t>
  </si>
  <si>
    <t>Gerencias VPRE</t>
  </si>
  <si>
    <t>Predial</t>
  </si>
  <si>
    <t>Riesgos</t>
  </si>
  <si>
    <t>Planeación</t>
  </si>
  <si>
    <t>Ambiental</t>
  </si>
  <si>
    <t xml:space="preserve">
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t>
  </si>
  <si>
    <t>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
30/08/2018 Se revisa el FTP y se actualiza el porcentaje de avance. Se certifica el cumplimiento del 100% del plan (JDTB)</t>
  </si>
  <si>
    <t>17/08/2018 Se revisa el FTP y se confirma la incorporación de las UM 1,2,3,4,5. Se actualiza el avance al 86%. Pendiente UM 7 Informe de cierre (JDTB)
31/08/2018 Se revisa el FTP y se actualiza el porcentaje de avance. Se certifica el cumplimiento del 100% del plan (JDTB)</t>
  </si>
  <si>
    <r>
      <rPr>
        <b/>
        <sz val="11"/>
        <rFont val="Calibri"/>
        <family val="2"/>
        <scheme val="minor"/>
      </rPr>
      <t>UNIDADES DE MEDIDA CORRECTIVAS</t>
    </r>
    <r>
      <rPr>
        <sz val="11"/>
        <rFont val="Calibri"/>
        <family val="2"/>
        <scheme val="minor"/>
      </rPr>
      <t xml:space="preserve">
1. Informe predial de Vicepresidencia de Estructuración.
2. Informe predial de la VPRE sobre las condiciones actuales del proyecto
</t>
    </r>
    <r>
      <rPr>
        <b/>
        <sz val="11"/>
        <rFont val="Calibri"/>
        <family val="2"/>
        <scheme val="minor"/>
      </rPr>
      <t xml:space="preserve">UNIDADES DE MEDIDA PREVENTIVAS
</t>
    </r>
    <r>
      <rPr>
        <sz val="11"/>
        <rFont val="Calibri"/>
        <family val="2"/>
        <scheme val="minor"/>
      </rPr>
      <t xml:space="preserve">3. Manual de interventoría y supervisión
4. COntrato Estándar 4G
5. Concepto experto estructuración predial
6. Procedimientos 
</t>
    </r>
    <r>
      <rPr>
        <b/>
        <sz val="11"/>
        <rFont val="Calibri"/>
        <family val="2"/>
        <scheme val="minor"/>
      </rPr>
      <t>INFORME DE CIERRE</t>
    </r>
    <r>
      <rPr>
        <sz val="11"/>
        <rFont val="Calibri"/>
        <family val="2"/>
        <scheme val="minor"/>
      </rPr>
      <t xml:space="preserve">
7. Elaborar un informe de cierre
</t>
    </r>
  </si>
  <si>
    <r>
      <rPr>
        <b/>
        <sz val="11"/>
        <rFont val="Calibri"/>
        <family val="2"/>
        <scheme val="minor"/>
      </rPr>
      <t>UNIDADES DE MEDIDA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proeyecto, que de cuenta tanto de la estructuración como de la ejecución.
</t>
    </r>
    <r>
      <rPr>
        <b/>
        <sz val="11"/>
        <rFont val="Calibri"/>
        <family val="2"/>
        <scheme val="minor"/>
      </rPr>
      <t xml:space="preserve">UNIDADES DE MEDIDA PREVENTIVAS
</t>
    </r>
    <r>
      <rPr>
        <sz val="11"/>
        <rFont val="Calibri"/>
        <family val="2"/>
        <scheme val="minor"/>
      </rPr>
      <t xml:space="preserve">3. Manual de interventoría y supervisión
4. Mejorar la definición de las condiciones contractuales para los nuevos proyectos con el fin de mitigar el impacto de modificaciones contractuales (Contrato Estándar 4G)
5. Concepto experto estructuración predial que permita definir y/o mejorar la estructuración de adquisición predial en los proyectos (Condicionado a recursos y necesidades de la Entidad)
6. Procedimientos:
- Adquisición predial (GCSP-P-010)
- Seguimiento a la gestión predial en proyectos concesionados (GCSP-P-025)
- Evaluación del componente predial en etapa de priorización de proyectos y estructuración de concesiones u otras formas de asoción público-privada (EPIT-P-003)
</t>
    </r>
    <r>
      <rPr>
        <b/>
        <sz val="11"/>
        <rFont val="Calibri"/>
        <family val="2"/>
        <scheme val="minor"/>
      </rPr>
      <t>INFORME DE CIERRE</t>
    </r>
    <r>
      <rPr>
        <sz val="11"/>
        <rFont val="Calibri"/>
        <family val="2"/>
        <scheme val="minor"/>
      </rPr>
      <t xml:space="preserve">
7. Elaborar un informe de cierre</t>
    </r>
  </si>
  <si>
    <t>04/09/2018 Se informa por parte de la VGC que el plan de mejoramiento del hallazgo ya se cumplió a 31 de agosto de 2017 (Informe de Cierre) y está pendiente de ser revisado por parte de la CGR. (LMSC)</t>
  </si>
  <si>
    <t xml:space="preserve">
05/09/2018 Se verifica en el FTP el cumplimiento de las UM1 y UM2, está pendiente el cumplimiento de la UM 3, la cual se cumplirá en el término establecido. Se cumple. (LMSC)</t>
  </si>
  <si>
    <t xml:space="preserve">
05/09/2018 Se informa por parte del VEJE. Que el PM se cumple en las mismas condiciones del H 1138. Es decir que queda pendiente el informe de cierre. (LMSC)</t>
  </si>
  <si>
    <t xml:space="preserve">
05/09/2018 Se informa por parte de la VEJE que con radicación No. 20185000131073 del 30 de agosto de 2018 se solicitó ajuste de la denominación de la UM 1 para cambiarlo a "Contrato Estandar 4G". El PM se cumple. (LMSC)</t>
  </si>
  <si>
    <t xml:space="preserve">
28/08/2018 Se solicita por parte de la VEJE tratar este hallazgo en la próxima  reunión con el fin de definir posibles ajustes a las unidades de medida. Sa convocará por parte de la OCI  a seguimiento el 31 de agosto de 2018. (LMSC)
05/09/2018 Se informa por parte de la VEJE que el PM se cumplirá en el término establecido en el PMI. (LMSC)</t>
  </si>
  <si>
    <t xml:space="preserve">
05/09/2018 Se informa por parte de la VAF que el plan de mejoramiento se cumplirá conforme a la fecha establecida en el PMI. (LMSC)</t>
  </si>
  <si>
    <t>05/09/2018 Se informa por parte de la VEJE que el PM se cumplirá en el termino establecido en el PMI. (LMSC)
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t>
  </si>
  <si>
    <t xml:space="preserve">
05/09/2018 05/09/2018 Se informa por parte de la VEJE que el PM se cumplirá en el termino establecido en el PMI. (LMSC)</t>
  </si>
  <si>
    <t xml:space="preserve">
05/09/2018 05/09/2018 Se informa por parte de la VEJE que el PM se cumplirá en el termino establecido en el PMI.  (LMSC)</t>
  </si>
  <si>
    <t>17/08/2018 Se revisa el FTP y se confirma la incorporación de las UM 1,2,3,4,5. Se actualiza el avance al 86%. Pendiente UM 7 Informe de cierre (JDTB)
31/08/2018 Se revisa el FTP y se actualiza el porcentaje de avance. Se certifica el cumplimiento del 100% del plan (JDTB)
05/09/2018 05/09/2018 se verifica el cumplimiento del PM con avance del 100%. (LMSC)</t>
  </si>
  <si>
    <t xml:space="preserve">
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
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
</t>
  </si>
  <si>
    <t>UNIDADES DE MEDIDA CORRECTIVA
1. Realizar un informe integral (riesgos y jurídico) que demuestre la causa del hallazgo fue superada
2. Requerimiento al Concesionario
3. Seguimiento al cumplimiento por parte del Concesionario
4. Matriz de riesgos del proyecto
INFORME DE CIERRE
5. Informe de cierre
6. Alcance Informe de cierre</t>
  </si>
  <si>
    <t>UNIDADES DE MEDIDA CORRECTIVA
1. Realizar un informe integral (riesgos y jurídico) que demuestre la no procedencia del hallazgo.
2. Con base en el Concepto de las dos Interventorías, proyectar el requerimiento dirigido al Concesionario para que inicie las obras. Documentos que reconocen y dieron lugar al reconocimiento por parte del Estado.
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
4. Matriz de riesgo del proyecto
INFORME DE CIERRE
5. Informe de cierre
6. Alcance al informe de cierre</t>
  </si>
  <si>
    <t xml:space="preserve">
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13/06/2018 Mediante memorando No. 2018-306-008422-3 la dependencia solicita modificación de las um, suprimiendo la um4 "Mesas de trabajo con el fondo de adapatación" y adicionando la um4 "Matriz de riesgo del proyecto". Adicional solicitud de prórroga para 30 de nocviembre de 2018. Mediante memorando No. 2018-400-008811-3 se le informa a la OCI la viabilidad de esta solicitud. (JDTB)</t>
  </si>
  <si>
    <t>CR_Cartagena - Barranquilla-4G</t>
  </si>
  <si>
    <t xml:space="preserve">UNIDADES DE MEDIDA CORRECTIVA
1. Otrosí Modificatorio No. 3 con Estudios de conveniencia y Oportunidad.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</si>
  <si>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t xml:space="preserve">1. Documento contractual modificatorio que permitió optimizar los recursos provenientes de la Subcuenta de Supervisión aérea.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</si>
  <si>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r>
      <rPr>
        <b/>
        <sz val="11"/>
        <rFont val="Calibri"/>
        <family val="2"/>
        <scheme val="minor"/>
      </rPr>
      <t>UNIDADES DE MEDIDA CORRECTIVAS:</t>
    </r>
    <r>
      <rPr>
        <sz val="11"/>
        <rFont val="Calibri"/>
        <family val="2"/>
        <scheme val="minor"/>
      </rPr>
      <t xml:space="preserve">
1. Acta de acuerdo de terminación
2. Decisión Tribunal de arbitramento - Laudo
3. Concepto Doctor Medellín
</t>
    </r>
    <r>
      <rPr>
        <b/>
        <sz val="11"/>
        <rFont val="Calibri"/>
        <family val="2"/>
        <scheme val="minor"/>
      </rPr>
      <t>UNIDADES DE MEDIDA PREVENTIVAS:</t>
    </r>
    <r>
      <rPr>
        <sz val="11"/>
        <rFont val="Calibri"/>
        <family val="2"/>
        <scheme val="minor"/>
      </rPr>
      <t xml:space="preserve">
4. Contrato estándar 4 G
</t>
    </r>
    <r>
      <rPr>
        <b/>
        <sz val="11"/>
        <rFont val="Calibri"/>
        <family val="2"/>
        <scheme val="minor"/>
      </rPr>
      <t>INFORME DE CIERRE:</t>
    </r>
    <r>
      <rPr>
        <sz val="11"/>
        <rFont val="Calibri"/>
        <family val="2"/>
        <scheme val="minor"/>
      </rPr>
      <t xml:space="preserve">
5. Informe de Cierre.</t>
    </r>
  </si>
  <si>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</si>
  <si>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</si>
  <si>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</si>
  <si>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</si>
  <si>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</si>
  <si>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r>
      <rPr>
        <b/>
        <sz val="11"/>
        <rFont val="Calibri"/>
        <family val="2"/>
        <scheme val="minor"/>
      </rPr>
      <t>UNIDADES DE MEDIDA PREVENTIVAS:</t>
    </r>
    <r>
      <rPr>
        <sz val="11"/>
        <rFont val="Calibri"/>
        <family val="2"/>
        <scheme val="minor"/>
      </rPr>
      <t xml:space="preserve">
1. Contrato Estándar 4G
2. Un apéndice técnico 7 predial ajustado
</t>
    </r>
    <r>
      <rPr>
        <b/>
        <sz val="11"/>
        <rFont val="Calibri"/>
        <family val="2"/>
        <scheme val="minor"/>
      </rPr>
      <t>INFORME DE CIERRE</t>
    </r>
    <r>
      <rPr>
        <sz val="11"/>
        <rFont val="Calibri"/>
        <family val="2"/>
        <scheme val="minor"/>
      </rPr>
      <t xml:space="preserve">
3. Un informe de cierre</t>
    </r>
  </si>
  <si>
    <t>Vicepresidencia Ejecutiva - Vicepresidencia de Planeación, Riesgos y Entorno - Vicepresidencia de Estructuración</t>
  </si>
  <si>
    <t>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</si>
  <si>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</si>
  <si>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</si>
  <si>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t>
  </si>
  <si>
    <t>1- Elaboración de cierre administrativo.   
2- Manual de Contratación que incluya la liquidación contractual en el Manual de Contratación de la ANI.     
3-   Procedimiento para liquidación de los contratos de la ANI.   
4- Circular instructiva respecto de la liquidación contractual de la ANI.
5. Informe de cierre</t>
  </si>
  <si>
    <t>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
28/09/2018 Mediante memorando No. 2018-307-014903-3 la dependencia solicita ampliación del plazo hasta el 31 de octubre de 2019. Mediante memorando No. 2018-400-015367-3 se le informa a la OCI la viabilidad de ela solicitud. (JDTB)</t>
  </si>
  <si>
    <t xml:space="preserve">
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
30/07/2018 Mediante memorando No. 2018-500-010504-3 la dependencia solicita ampliación del plazo hasta el 31 de octubre de 2018. Mediante memorando No. 2018-400-011279-3 se le informa a la OCI la viabilidad de la modificación. (JDTB)
08/10/2018 Se informa por parte de la VPRE  que está pendiente la elaboración del informe final de cumplimiento del interventor y el informe de cierre los cuiales estarán cargados a 27 de octubre en el FTP, en conclusión el PM se cumplirá. (LMSC)</t>
  </si>
  <si>
    <t>18/07/2018 Se informa por parte de la VGC que se va a solicitar prórroga del PM debido a que el acta de cierre aún no está lista, y de ella depende el cumplimiento de las  unidades de medida 3 y 7. La VGC estima que el PM se podrá cumplir a octubre de 2018.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</si>
  <si>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18/07/2018 Se concluye lo mismo que para el H- 559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</si>
  <si>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 xml:space="preserve">
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
08/10/2018 Se informa por parte de la VJUR que se reorganizarán los soportes de las carpetas en el FTP y se cargarán los soportes pendientes. En conclusión el PM se cumplirá. (LMSC)</t>
  </si>
  <si>
    <t>31/10/2018 Se verificó el cargue de soportes en el FTP de las unidades medida del plan de mejoramiento del Hallazgo 1240-18 con cumplimiento del 100% (LMSC)</t>
  </si>
  <si>
    <t xml:space="preserve">
08/11/2018 Se informa por parte de la VGC que el PM se cumple en el término establecido en el PMI.</t>
  </si>
  <si>
    <t>Luis Eduardo Gutiérrez</t>
  </si>
  <si>
    <t>Carlos García</t>
  </si>
  <si>
    <t>Luis Eduardo Gutiérrez - Carlos García</t>
  </si>
  <si>
    <t>Fernando Ramírez</t>
  </si>
  <si>
    <t>Luis Eduardo Gutiérrez - Fernando Ramírez</t>
  </si>
  <si>
    <r>
      <rPr>
        <b/>
        <sz val="11"/>
        <rFont val="Calibri"/>
        <family val="2"/>
        <scheme val="minor"/>
      </rPr>
      <t>UNIDADES DE MEDIDA CORRECTIVAS</t>
    </r>
    <r>
      <rPr>
        <sz val="11"/>
        <rFont val="Calibri"/>
        <family val="2"/>
        <scheme val="minor"/>
      </rPr>
      <t xml:space="preserve">
1. Informe de interventoría (estado actual)
2. Informe de cumplimiento para reversión de tramos y Actas de reversión
3. Proceso sancionatorio (Solicitar en caso de incumplimiento)
4. Informe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</si>
  <si>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t xml:space="preserve">
08/11/2018 Se informa por parte de la VGC que el PM se cumple en el término establecido en el PMI.
14/11/2018 Se verifica el cargue de los soportes en ele FTP. Se certifica el cumplimiento del 100% del plan (JDTB)</t>
  </si>
  <si>
    <t>Desarrollado por:</t>
  </si>
  <si>
    <t xml:space="preserve"> Juan Diego Toro Bautista para la ANI</t>
  </si>
  <si>
    <t>06/11/2018 Se aclara que el supervisor actual es Camilo Pardo; Informa la VGC que mediante la Resolución 1796 del 21 de septiembre de 2018 se ratificó la sanción al concesionario por lo cual se incluirá en el informe de cierre y en conclusíon se cumplirá el PM. (LMSC)
19/11/2018 Se informa por parte de la VGC que con memorando No. 2018-309-018186-3 del 16 de nov. de 2018 se remitió a la OCI el informe de cierre con el que se da cumplimiento al 100% del PMI.</t>
  </si>
  <si>
    <t>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
16/11/2018 Mediante memorando No. 2018-306-017815-3 la dependencia solicitó la ampliación del plazo hasta 31 de marzo de 2019. Mediante memorando No. 2018-400-018128-3 se le informa a la OCI la autorización a la solicitud. (JDTB)</t>
  </si>
  <si>
    <t>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</si>
  <si>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11/07/2018. Se verifica el FTP y se actualiza el avance al 22%. Faltan UM 1,2,3,4,5,8 y 9. SPC
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</si>
  <si>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</si>
  <si>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</si>
  <si>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</si>
  <si>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</si>
  <si>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</si>
  <si>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y la modificación del plan de mejoramiento. Mediante memorando 2018-400-018129-3 se le informa a la OCI la viabilidad de esta solicitud. (JDTB)</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</si>
  <si>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requieren.
3. Iniciar el trámite legal respectivo, en caso de que el concesionario no reintegre los recursos a la subcuenta de predios.
4. Informe de Cierre</t>
  </si>
  <si>
    <r>
      <rPr>
        <b/>
        <sz val="11"/>
        <rFont val="Calibri"/>
        <family val="2"/>
        <scheme val="minor"/>
      </rPr>
      <t>UNIDADES DE MEDIDA CORRECTIVAS</t>
    </r>
    <r>
      <rPr>
        <sz val="11"/>
        <rFont val="Calibri"/>
        <family val="2"/>
        <scheme val="minor"/>
      </rPr>
      <t xml:space="preserve">
1. Pronunciamiento integral de la interventoría
2. Soporte del reintegro de los recursos de predios no utilizados
3. Mecanismo de solución de controversias activado, si aplica
</t>
    </r>
    <r>
      <rPr>
        <b/>
        <sz val="11"/>
        <rFont val="Calibri"/>
        <family val="2"/>
        <scheme val="minor"/>
      </rPr>
      <t xml:space="preserve">
INFORME DE CIERRE</t>
    </r>
    <r>
      <rPr>
        <sz val="11"/>
        <rFont val="Calibri"/>
        <family val="2"/>
        <scheme val="minor"/>
      </rPr>
      <t xml:space="preserve">
4. Informe de Cierre
</t>
    </r>
  </si>
  <si>
    <t>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
27/11/2018 Mediante memorando No. 2018-500-018343-3 la dependencia solicita ampliación del plazo hasta el 31 de julio de 2019. Mediante memorando No. 2018-400-018773-3 se le informa a la OCI la viabilidad de la modificación. (JDTB)</t>
  </si>
  <si>
    <t xml:space="preserve">
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
25/07/2018 Mediante memorando No. 2018-500-010438-3 la dependencia solicita ampliación del plazo hasta el 31 de diciembre de 2018. Mediante memorando No. 2018-400-010933-3 se le informa a la OCI la viabilidad de la modificación. (JDTB)
27/11/2018 Mediante memorando No. 2018-500-018343-3 la dependencia solicita ampliación del plazo hasta el 31 de julio de 2019. Mediante memorando No. 2018-400-018773-3 se le informa a la OCI la viabilidad de la modificación. (JDTB)</t>
  </si>
  <si>
    <t>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29/11/2018 Se verifica en el FTP el cargue de las unidades de medida. Se certifica el cumplimiento del 100% del plan (JDTB)</t>
  </si>
  <si>
    <t>MEDIDAS CORRECTIVAS
1. Actas suscritas de vecindad.
2. Actas  de seguimiento. 
3. informe integral 
4. Acta final de liquidación unilateral
MEDIDAS PREVENTIVAS
5. Manual de Interventoría y Supervisión
INFORME DE CIERRE
6. informe de cierre
7. Alcance del informe de cierre</t>
  </si>
  <si>
    <t>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
19/11/2018 Se informa por parte de la VGC que se solicitará prórroga y ajuste a la UM 4  para cambiarla a " Liquidación"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
27/11/2018 Mediante memorando No. 2018-309-018340-3 la dependencia solicita ampliación del plazo hasta el 28 de febrero de 2019. Mediante memorando No. 2018-400-018774-3 se le informa a la OCI la viabilidad de la modificación. (JDTB)</t>
  </si>
  <si>
    <t>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
19/11/2018 Se informa por parte de la VGC que mediante memorando 2018-309-017856-3 del 8 de noviembre se solicitó prórroga a 30 de noviembre de 2019 y ajuste de la UM 3 a fallo del tribunal de arbitramento.
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t>
  </si>
  <si>
    <t xml:space="preserve">1. Informe de interventoría que contenga concepto técnico de la adquisición de los equipos. 
2. Concepto jurídico de la interventoría que determine la obligación contractual de la adquisición de los equipos. 
3. Fallo a la reforma a la demanda de reconvención.
4. Manual de supervisión e interventoría.
5. Informe de cierre. </t>
  </si>
  <si>
    <t>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
30/11/2018 Mediante memorando No. 2018-303-018730-3 la dependencia solicita ampliación del plazo hasta el 31 de marzo de 2019. Mediante memorando No. 2018-400-018961-3 se le informa a la OCI la viabilidad de la modificación. (JDTB)</t>
  </si>
  <si>
    <t>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
19/11/2018 Se reitera lo anotado en el seguimiento anterior "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
30/11/2018 Mediante memorando No. 2018-303-018721-3 la dependencia solicita ampliación del plazo hasta el 31 de marzo de 2019. Mediante memorando No. 2018-400-018960-3 se le informa a la OCI la viabilidad de la modificación. (JDTB)</t>
  </si>
  <si>
    <t>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
30/11/2018 Mediante memorando No. 2018-604-018784-3 la dependencia solicita ampliación del plazo hasta el 30 de abril de 2019. Mediante memorando No. 2018-400-018963-3 se le informa a la OCI la viabilidad de la modificación. (JDTB)</t>
  </si>
  <si>
    <t xml:space="preserve">
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
30/11/2018 Se verifica el cargue de los soportes de las unidades de medida. Se certifica el cumplimiento del 100% del plan (JDTB)</t>
  </si>
  <si>
    <t xml:space="preserve">
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
30/11/2018 Mediante memorando No. 2018-701-019015-3 la dependencia solicita ampliación del plazo hasta el 31 de marzo de 2019. Mediante correo electrónico se le informa a la OCI la viabilidad de la modificación. (JDTB)</t>
  </si>
  <si>
    <t xml:space="preserve">
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
30/11/2018 Mediante memorando No. 2018-701-019018-3 la dependencia solicita ampliación del plazo hasta el 31 de enero de 2019. Mediante correo electrónico se le informa a la OCI la viabilidad de la modificación. (JDTB)</t>
  </si>
  <si>
    <t>11/07/2018. Se verifica el FTP y se actualiza el avance al 11%. Faltan UM 1,2,3,4,6,7,8 y 9. SPC
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
30/11/2018 Se verifica el cargue de las unidades de medida en el FTP. Se certifica el cumplimiento del 100% del plan. (JDTB)</t>
  </si>
  <si>
    <t xml:space="preserve">
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
08/11/2018 Se informa por parte de la VGC que está en desarrollo la UM1 y que el resto de las UM ya están cumplidas y se cargarán antes del 16 de noviembre en el FTP. En conclusión el PM se cumplirá en el término establecido en el PMI.
30/11/2018 Se verifica el cargue de las unidades de medida en el FTP. Se certifica el cumplimiento del 100% del plan. (JDTB)</t>
  </si>
  <si>
    <t xml:space="preserve">
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</si>
  <si>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</si>
  <si>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el PM se cumple en el término establecido en el PMI.
30/11/2018 Se verifica el cargue de las unidades de medida en el FTP. Se certifica el cumplimiento del 100% del plan. (JDTB)</t>
  </si>
  <si>
    <t>06/11/2018 Se informa por parte de la VEJE que el informe correspondiente a la UM 2  y el informe de cierre se entregarán antes del 29 de noviembre de 2018 y que en conclusión el PMI se cumplirá. (LMSC)
30/11/2018 Se verifica el cargue de las unidades de medida en el FTP. Se certifica el cumplimiento del 100% del plan. (JDTB)</t>
  </si>
  <si>
    <t xml:space="preserve">
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
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
30/11/2018 Se verifica el cargue de las unidades de medida en el FTP. Se certifica el cumplimiento del 100% del plan. (JDTB)</t>
  </si>
  <si>
    <t>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
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t>
  </si>
  <si>
    <t xml:space="preserve">
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
30/11/2018 Se verifica el cargue de las unidades de medida en el FTP. Se certifica el cumplimiento del 100% del plan. (JDTB)</t>
  </si>
  <si>
    <t>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
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
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
30/11/2018 Mediante memorando No. 2018-309-019071-3 la dependencia solicita ampliación del plazo hasta el 30 de junio de 2019. Pendiente la confirmación de la VAF (JDTB)
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t>
  </si>
  <si>
    <t xml:space="preserve">UNIDADES CORRECTIVAS
1. Informe final de interventoría para el inicio de proceso sancionatorio.
2. Inicio proceso sancionatorio.
UNIDADES PREVENTIVAS
3.  Formato de Solicitud de inicio del Proceso Sancionatorio .
4. Ajustar el Procedimiento GEJU-P-003 Imposición de multas y sanciones a concesionarios e interventorías.
5. Socialización del Formato de Solicitud de inicio del Proceso Sancionatorio.
INFORME DE CIERRE  
6. informe de cierre </t>
  </si>
  <si>
    <t xml:space="preserve">
10/12/2018 Se informa por parte de la VGC que el PM se cumple. (LMSC)</t>
  </si>
  <si>
    <t>06/12/2018 Se verifica el cargue de los soportes de las unidades de medida. Se certifica el cumplimiento del 100% del plan (JDTB)
10/12/2018 Se verifica entre la OCI y la VAF el cumplimiento y cargue de soportes de las UM en el FTP, el Pm se encuentra cumplido al 100%. (LMSC)</t>
  </si>
  <si>
    <t>17/12/2018 Mediante memorando No. 2018-300-019687-3 la dependencia solicita prórroga hasta el 31 de marzo de 2019. Mediante memorando No. 2018-400-019948-3 se le informa a la OCI la viabilidad de esta solicitud. La OCI actualiza el PMI. (JDTB)</t>
  </si>
  <si>
    <t>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30/07/2018 Mediante memorando No. 2018-310-010886-3 la dependencia solicita ampliación del plazo hasta el 31 de octubre de 2018. Mediante memorando No. 2018-400-011277-3 se le informa a la OCI la viabilidad de la modificación. (JDTB)
08/10/2018 Se informa por parte de la VGC que se reorganizarán los soportes de las carpetas en el FTP y se cargarán los soportes pendientes. En conclusión el PM se cumplirá. (LMSC)
31/10/2018 Mediante memorando No. 2018-310-017405-3 la dependencia solicita prórroga. Merdiante correo de la misma fecha se le informa a la OCI que se aprueba la solicitud. (JDTB)
28/12/2018 Se verifica el cargue de los soportes en el FTP. Se certifca el cumplimiento del 100% del plan de mejoramiento. (JDTB)</t>
  </si>
  <si>
    <t>28/12/2018 Se verifica el cargue de los soportes en el FTP. Se certifca el cumplimiento del 100% del plan de mejoramiento. (JDTB)</t>
  </si>
  <si>
    <t>UNIDADES DE MEDIDA CORRECTIVA
1. Informe del estado de los procesos de expropiación judicial (Jurídico - predial VPRE)
2. Informe del estado del proceso penal (Defensa Judicial)
3. Acta de reversión de 01/11/2018 de la infraestructura del proyecto MVVCC de la ANI al INVIAS (VEJ)
INFORME DE CIERRE
4. Informe de cierre (VEJ)</t>
  </si>
  <si>
    <t xml:space="preserve">
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
28/12/2018 Mediante memorando No. 2018-500-020306-3 la dependencia solicita ampliación del plazo para 31 de diciembre de 2019 y modificación de las unidades de medida. Mediante memorando No. 2018-400-021045-3 se le informa a la OCI la viabilidad de la solicitud. (JDTB)</t>
  </si>
  <si>
    <t>31/12/2018 Se verifica en el FTP la incorporación de los soportes de la totalidad de unidades de medida. Se certifica el cumplimiento del 100% del plan. (JDTB)</t>
  </si>
  <si>
    <t xml:space="preserve">
10/12/2018 Se informa por parte de la VGC que el PM se cumple. (LMSC)
31/12/2018 Se verifica en el FTP la incorporación de los soportes de la totalidad de unidades de medida. Se certifica el cumplimiento del 100% del plan. (JDTB)</t>
  </si>
  <si>
    <t>UNIDADES DE MEDIDA CORRECTIVAS
1.Oficio al concesionario y fiducia solicitando la trazabilidad y soportes de cobro de la comisión.
2. Concepto financiero 
3. Auditoria por parte de la Interventoría
4. Gestión de cobro (si aplica)
UNIDADES DE MEDIDA PREVENTIVAS
5. Contrato Estándar 4G - Apendice Financiero
INFORME DE CIERRE
6. Informe de cierre</t>
  </si>
  <si>
    <t>UNIDADES DE MEDIDA CORRECTIVAS
1. Oficio al Concesionario y fiducia
2. Concepto financiero 
3. Informe Auditoria de la Interventoría
4. Gestión de cobro (si aplica)
UNIDADES DE MEDIDA PREVENTIVAS
5. Contrato Estándar 4G - Apendice Financiero
INFORME DE CIERRE
6. Informe de cierre</t>
  </si>
  <si>
    <t>31/12/2018 Para las um 2,4 y 5 se carga el mismo documento que explica el porqué. El informe de cierre no se encuentra firmado por el vicepresidente responsable, lo firma la gerencia predial por ausencia de la vicepresidente. (JDTB)</t>
  </si>
  <si>
    <t>10/07/2018. Se verifica el FTP y se actualiza el avance al 50%. Falta UM 2. Informe de cierre. SPC.
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
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
28/09/2018 Mediante memorando No. 2018-500-015347 la dependencia solicita ampliación del plazo para 31 de diciembre de 2018. Mediante memorando No. 2018-400-015882-3 se le informa a la OCI la viabilidad de ela solicitud. (JDTB)
13/12/2018 Se informa por parte de la VJUR y la VEJE que el PM se cumple. (LMSC)
31/12/2018 Mediante memorando No. 2018-500-020942-3 la dependencia solicita ampliación del plazo hasta el 28 de febrero de 2019. (JDTB). Mediante memorando No. 2018-400-021374-3 se le informa a la OCI la viabilidad de la modificación. (JDTB)</t>
  </si>
  <si>
    <t xml:space="preserve">
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
28/12/2018 Mediante memorando No. 2018-300-020032-3 la dependencia solicita ampliación del plazo para 31 de diciembre de 2019. Mediante memorando No. 2018-400-021406-3 se le informa a la OCI la viabilidad de la solicitud. (JDTB)</t>
  </si>
  <si>
    <t>31/12/2018 Mediante memorando No. 2018-500-020928-3 la dependencia solicita ampliación del plazo hasta el 31 de marzo de 2019 y modificación de las unidades de medida. Mediante memorando 2018-400-021376-3 se le informa a la OCI la viabilidad de esta solicitud. (JDTB)</t>
  </si>
  <si>
    <t>04/09/2018 Se informa por parte de la VGC que el cierre administrativo de los contratos sin liquidación está en trámite,  de acuerdo con  el Procedimiento denominado:  "Liquidación  de los contratos de Concesión u otras formas de asociación público-privada -APP, Interventoría, Contratos de consultoría, Contratos y Convenios Interadministrativos",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
28/09/2018 Mediante memorando No. 2018-500-015705-3 la dependencia solicitó la modificación de la unidad de medida No. 1 y la ampliación del plazo hasta 31 de diciembre de 2018. Mediante memorando No. 2018-400-015883-3 se le informa a la OCI la viabilidad de ela solicitud. (JDTB)
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
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
31/12/2018 Mediante memorando No. 2018-101-021274-3 la dependencia solicita ampliación del plazo hasta el 31 de marzo de 2019. Mediante memorando 2018-400-021391-3 se le informa a la OCI la viabilidad de esta solicitud. (JDTB)</t>
  </si>
  <si>
    <t>31/12/2018 Mediante memorando No. 2018-604-020871-3 la dependencia solicita ampliación del plazo hasta el 30 de junio de 2019. Mediante memorando 2018-400-021377-3 se le informa a la OCI la viabilidad de esta solicitud. (JDTB)</t>
  </si>
  <si>
    <t>31/12/2018 Mediante memorando No. 2018-500-021247-3 la dependencia solicita ampliación del plazo hasta el 28 de febrero de 2019. Mediante memorando 2018-400-021395-3 se le informa a la OCI la viabilidad de esta solicitud. (JDTB)</t>
  </si>
  <si>
    <t xml:space="preserve">
10/12/2018 Se informa por parte de la VGC que as unidades de medida 1, 2, 3, 5 y 6 se cumpliran por parte de la VGC y VEJE, queda pendiente corrdinar con la VEJE (Sandra Avellaneda)el cumplimiento de la UM4. En conclusión el PM se cumple. (LMSC)
10/12/2018 Se informa por parate de Lina Montoya con relación a la UM 4 que la VEJE coordinará con el grupo financiero para dar cumplimiento a la UM, la OCI sugiere que se de cumplimiento oportuno y se tenga en cuenta que diciembre tiene limitaciones asociadas a la terminacion de contratos y vacaciones de los servidores. (LMSC)
31/12/2018 Mediante memorando No. 2018-500-021244-3 la dependencia solicita ampliación del plazo hasta el 28 de febrero de 2019. Mediante memorando 2018-400-021390-3 se le informa a la OCI la viabilidad de esta solicitud. (JDTB)</t>
  </si>
  <si>
    <t>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31/12/2018 Mediante memorando No. 2018-300-021243-3 la dependencia solicita ampliación del plazo hasta el 31 de mayo de 2019. Mediante memorando 2018-400-021396-3 se le informa a la OCI la viabilidad de esta solicitud. (JDTB)</t>
  </si>
  <si>
    <t>Resumen 31 ene 2019</t>
  </si>
  <si>
    <t>Nivel de avance 31/ene/19</t>
  </si>
  <si>
    <t>Vencimientos 2019</t>
  </si>
  <si>
    <t>Cumplidos 2019</t>
  </si>
  <si>
    <t>2020</t>
  </si>
  <si>
    <t>Prórrogas 2019</t>
  </si>
  <si>
    <t>Diciembre de 2018 (ii)</t>
  </si>
  <si>
    <t>cumplidos enero / 2019</t>
  </si>
  <si>
    <t>cumplidos febrero / 2019</t>
  </si>
  <si>
    <t>cumplidos marzo / 2019</t>
  </si>
  <si>
    <t>cumplidos abril / 2019</t>
  </si>
  <si>
    <t>cumplidos mayo / 2019</t>
  </si>
  <si>
    <t>cumplidos junio / 2019</t>
  </si>
  <si>
    <t>cumplidos julio / 2019</t>
  </si>
  <si>
    <t>cumplidos agosto / 2019</t>
  </si>
  <si>
    <t>cumplidos sep. / 2019</t>
  </si>
  <si>
    <t>cumplidos oct. / 2019</t>
  </si>
  <si>
    <t>cumplidos nov. / 2019</t>
  </si>
  <si>
    <t>cumplidos dic. / 2019</t>
  </si>
  <si>
    <t>Cumplidos a 31 dic. 2019 (if)</t>
  </si>
  <si>
    <r>
      <rPr>
        <b/>
        <sz val="11"/>
        <color theme="1"/>
        <rFont val="Calibri"/>
        <family val="2"/>
        <scheme val="minor"/>
      </rPr>
      <t>Hallazgo No. 1. Administrativo. Identificación de zonas de servidumbres. Concesión Bucaramanga - Barrancabermeja - Yondó.</t>
    </r>
    <r>
      <rPr>
        <sz val="11"/>
        <color theme="1"/>
        <rFont val="Calibri"/>
        <family val="2"/>
        <scheme val="minor"/>
      </rPr>
      <t xml:space="preserve"> 
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t>
    </r>
  </si>
  <si>
    <r>
      <rPr>
        <b/>
        <sz val="11"/>
        <color theme="1"/>
        <rFont val="Calibri"/>
        <family val="2"/>
        <scheme val="minor"/>
      </rPr>
      <t>Hallazgo No. 2. Administrativo. Gestión de adquisición predial. Proyecto Bucaramanga - Barrancabermeja - Yondó.</t>
    </r>
    <r>
      <rPr>
        <sz val="11"/>
        <color theme="1"/>
        <rFont val="Calibri"/>
        <family val="2"/>
        <scheme val="minor"/>
      </rPr>
      <t xml:space="preserve"> 
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t>
    </r>
  </si>
  <si>
    <r>
      <rPr>
        <b/>
        <sz val="11"/>
        <color theme="1"/>
        <rFont val="Calibri"/>
        <family val="2"/>
        <scheme val="minor"/>
      </rPr>
      <t>Hallazgo No. 3. Administrativo con presunta incidencia disciplinaria. Implementación de controles de calidad para los avalúos comerciales corporativos, Contrato de Concesión 013 de 2015. Concesión Bucaramanga - Barrancabermeja - Yondó.</t>
    </r>
    <r>
      <rPr>
        <sz val="11"/>
        <color theme="1"/>
        <rFont val="Calibri"/>
        <family val="2"/>
        <scheme val="minor"/>
      </rPr>
      <t xml:space="preserve"> 
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1-"Establo",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t>
    </r>
  </si>
  <si>
    <r>
      <rPr>
        <b/>
        <sz val="11"/>
        <color theme="1"/>
        <rFont val="Calibri"/>
        <family val="2"/>
        <scheme val="minor"/>
      </rPr>
      <t>Hallazgo No. 4. Administrativo con presunta incidencia disciplinaria. Entrega de predios adquiridos, Contrato de Concesión 013 de 2015. Concesión Bucaramanga - Barrancabermeja - Yondó.</t>
    </r>
    <r>
      <rPr>
        <sz val="11"/>
        <color theme="1"/>
        <rFont val="Calibri"/>
        <family val="2"/>
        <scheme val="minor"/>
      </rPr>
      <t xml:space="preserve"> 
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t>
    </r>
  </si>
  <si>
    <r>
      <rPr>
        <b/>
        <sz val="11"/>
        <color theme="1"/>
        <rFont val="Calibri"/>
        <family val="2"/>
        <scheme val="minor"/>
      </rPr>
      <t>Hallazgo No. 5. Administrativo con presunta incidencia disciplinaria y fiscal. Áreas Sobrantes de Predios con Folio de Matrícula a favor de la ANI. Contrato de Concesión 013 de 2015. Concesión Bucaramanga - Barrancabermeja - Yondó.</t>
    </r>
    <r>
      <rPr>
        <sz val="11"/>
        <color theme="1"/>
        <rFont val="Calibri"/>
        <family val="2"/>
        <scheme val="minor"/>
      </rPr>
      <t xml:space="preserve"> 
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t>
    </r>
  </si>
  <si>
    <r>
      <rPr>
        <b/>
        <sz val="11"/>
        <color theme="1"/>
        <rFont val="Calibri"/>
        <family val="2"/>
        <scheme val="minor"/>
      </rPr>
      <t>Hallazgo No. 6. Administrativo con presunta incidencia disciplinaria. Requerimiento de áreas adicionales de predios adquiridos, Contrato de Concesión 013 de 2015. Concesión Bucaramanga - Barrancabermeja - Yondó.</t>
    </r>
    <r>
      <rPr>
        <sz val="11"/>
        <color theme="1"/>
        <rFont val="Calibri"/>
        <family val="2"/>
        <scheme val="minor"/>
      </rPr>
      <t xml:space="preserve"> 
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t>
    </r>
  </si>
  <si>
    <r>
      <rPr>
        <b/>
        <sz val="11"/>
        <color theme="1"/>
        <rFont val="Calibri"/>
        <family val="2"/>
        <scheme val="minor"/>
      </rPr>
      <t>Hallazgo No. 7. Administrativo con presunta incidencia disciplinaria. Predios con rondas hídricas y nacimiento de agua, Contrato de Concesión 013 de 2015. Concesión Bucaramanga - Barrancabermeja - Yondó.</t>
    </r>
    <r>
      <rPr>
        <sz val="11"/>
        <color theme="1"/>
        <rFont val="Calibri"/>
        <family val="2"/>
        <scheme val="minor"/>
      </rPr>
      <t xml:space="preserve"> 
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"Predios de Ronda Hídrica".</t>
    </r>
  </si>
  <si>
    <r>
      <rPr>
        <b/>
        <sz val="11"/>
        <color theme="1"/>
        <rFont val="Calibri"/>
        <family val="2"/>
        <scheme val="minor"/>
      </rPr>
      <t>Hallazgo No. 8. Administrativo con presunta incidencia disciplinaria. Solicitud de modificación de la Licencia Ambiental Resolución 763 de 2017, Contrato de Concesión 013 de 2015. Concesión Bucaramanga - Barrancabermeja - Yondó.</t>
    </r>
    <r>
      <rPr>
        <sz val="11"/>
        <color theme="1"/>
        <rFont val="Calibri"/>
        <family val="2"/>
        <scheme val="minor"/>
      </rPr>
      <t xml:space="preserve"> 
El Concesionario adquirió predios, y está en proceso de adquisición para las Unidades Funcionales UF8 y UF9 sin que se haya dado la aprobación por parte de la ANLA a la modificación de la Licencia Ambiental para el nuevo trazado propuesto.</t>
    </r>
  </si>
  <si>
    <r>
      <rPr>
        <b/>
        <sz val="11"/>
        <color theme="1"/>
        <rFont val="Calibri"/>
        <family val="2"/>
        <scheme val="minor"/>
      </rPr>
      <t>Hallazgo No. 9. Administrativo. Diferencias recursos adquisición predial, Contrato de Concesión 005 de 2014. Autopista Conexión Pacífico 3.</t>
    </r>
    <r>
      <rPr>
        <sz val="11"/>
        <color theme="1"/>
        <rFont val="Calibri"/>
        <family val="2"/>
        <scheme val="minor"/>
      </rPr>
      <t xml:space="preserve"> 
En la fase de estructuración del proyecto, la Agencia realizó la valoración de los terrenos requeridos para el proyecto, a través de la metodología de "Zonas Homogéneas Físicas y Geoeconómicas",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t>
    </r>
  </si>
  <si>
    <r>
      <rPr>
        <b/>
        <sz val="11"/>
        <color theme="1"/>
        <rFont val="Calibri"/>
        <family val="2"/>
        <scheme val="minor"/>
      </rPr>
      <t>Hallazgo No. 10. Administrativo. Predios desafectados, Contrato de Concesión 005 de 2014. Autopista Conexión Pacífico 3.</t>
    </r>
    <r>
      <rPr>
        <sz val="11"/>
        <color theme="1"/>
        <rFont val="Calibri"/>
        <family val="2"/>
        <scheme val="minor"/>
      </rPr>
      <t xml:space="preserve"> 
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"Relación de predios requeridos" del Plan de Adquisición Predial el cual NO fue objetado por la Interventoría, observando que los predios identificados como CP3-UF1-107, CP3-UF1-110 y CP3-UF1-112 se encuentran incluidos dentro de la mencionada relación.</t>
    </r>
  </si>
  <si>
    <r>
      <rPr>
        <b/>
        <sz val="11"/>
        <color theme="1"/>
        <rFont val="Calibri"/>
        <family val="2"/>
        <scheme val="minor"/>
      </rPr>
      <t>Hallazgo No. 11. Administrativo. Gestión Predial Unidad Funcional 1, Contrato de Concesión 005 de 2014, Autopista Conexión Pacífico 3.</t>
    </r>
    <r>
      <rPr>
        <sz val="11"/>
        <color theme="1"/>
        <rFont val="Calibri"/>
        <family val="2"/>
        <scheme val="minor"/>
      </rPr>
      <t xml:space="preserve"> 
Se suscribió el Otrosí 7, de fecha 10 de mayo de 2017, en el cual, en su cláusula cuarta parágrafo primero se establece como plazo máximo el día 16 de octubre de 2017, exceptuando las obras asociadas al puente "Francisco Jaramillo" y la intersección "La Virginia"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t>
    </r>
  </si>
  <si>
    <r>
      <rPr>
        <b/>
        <sz val="11"/>
        <color theme="1"/>
        <rFont val="Calibri"/>
        <family val="2"/>
        <scheme val="minor"/>
      </rPr>
      <t>Hallazgo No. 12. Administrativo. Cronograma Gestión Predial, Contrato de Concesión 005 de 2014, Autopista Conexión Pacífico 3.</t>
    </r>
    <r>
      <rPr>
        <sz val="11"/>
        <color theme="1"/>
        <rFont val="Calibri"/>
        <family val="2"/>
        <scheme val="minor"/>
      </rPr>
      <t xml:space="preserve"> 
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t>
    </r>
  </si>
  <si>
    <r>
      <rPr>
        <b/>
        <sz val="11"/>
        <color theme="1"/>
        <rFont val="Calibri"/>
        <family val="2"/>
        <scheme val="minor"/>
      </rPr>
      <t>Hallazgo No. 13. Administrativo con presunta incidencia disciplinaria. Entrega de predios adquiridos, Contrato de Concesión 005 de 2014, Autopista Conexión Pacífico 3.</t>
    </r>
    <r>
      <rPr>
        <sz val="11"/>
        <color theme="1"/>
        <rFont val="Calibri"/>
        <family val="2"/>
        <scheme val="minor"/>
      </rPr>
      <t xml:space="preserve"> 
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 Adelantar todas las demoliciones de la infraestructura y mejoras existentes en los predios adquiridos para el proyecto...", por cuanto el predio adquirido CP3-UF3.2-DC-027 posee un inmueble de dos plantas en cual no ha sido demolido.</t>
    </r>
  </si>
  <si>
    <r>
      <rPr>
        <b/>
        <sz val="11"/>
        <color theme="1"/>
        <rFont val="Calibri"/>
        <family val="2"/>
        <scheme val="minor"/>
      </rPr>
      <t>Hallazgo No. 14. Administrativo con presunta incidencia Disciplinaria. Entrega de Predios. Proyecto Transversal del Sisga.</t>
    </r>
    <r>
      <rPr>
        <sz val="11"/>
        <color theme="1"/>
        <rFont val="Calibri"/>
        <family val="2"/>
        <scheme val="minor"/>
      </rPr>
      <t xml:space="preserve"> 
En visita de inspección realizada en octubre de 2018 a los predios adquiridos, se observaron predios que no contaban con el correspondiente cerramiento con especificación INVIAS, entre otros, TDS -01-011 y TDS-01-051.</t>
    </r>
  </si>
  <si>
    <r>
      <rPr>
        <b/>
        <sz val="11"/>
        <color theme="1"/>
        <rFont val="Calibri"/>
        <family val="2"/>
        <scheme val="minor"/>
      </rPr>
      <t>Hallazgo No. 15. Administrativo con Presunta Incidencia Disciplinaria y Fiscal. Predios con Gestión Predial de Concesión Briceño Tunja Sogamoso.</t>
    </r>
    <r>
      <rPr>
        <sz val="11"/>
        <color theme="1"/>
        <rFont val="Calibri"/>
        <family val="2"/>
        <scheme val="minor"/>
      </rPr>
      <t xml:space="preserve"> 
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t>
    </r>
  </si>
  <si>
    <r>
      <rPr>
        <b/>
        <sz val="11"/>
        <color theme="1"/>
        <rFont val="Calibri"/>
        <family val="2"/>
        <scheme val="minor"/>
      </rPr>
      <t>Hallazgo No. 16. Administrativo con presunta Incidencia Disciplinaria. Predios Identificados como Baldíos.</t>
    </r>
    <r>
      <rPr>
        <sz val="11"/>
        <color theme="1"/>
        <rFont val="Calibri"/>
        <family val="2"/>
        <scheme val="minor"/>
      </rPr>
      <t xml:space="preserve"> 
En visita de inspección  a la Concesión Transversal del Sisga se evidenciaron predios identificados como baldíos pero que no tenían tal connotación, y a la fecha cuentan con titularidad de particulares, de la ANI.</t>
    </r>
  </si>
  <si>
    <r>
      <rPr>
        <b/>
        <sz val="11"/>
        <color theme="1"/>
        <rFont val="Calibri"/>
        <family val="2"/>
        <scheme val="minor"/>
      </rPr>
      <t>Hallazgo No. 17. Administrativo con Presunta Incidencia Disciplinaria. Determinación del Riesgo Predial. Transversal del Sisga.</t>
    </r>
    <r>
      <rPr>
        <sz val="11"/>
        <color theme="1"/>
        <rFont val="Calibri"/>
        <family val="2"/>
        <scheme val="minor"/>
      </rPr>
      <t xml:space="preserve"> 
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t>
    </r>
  </si>
  <si>
    <r>
      <rPr>
        <b/>
        <sz val="11"/>
        <color theme="1"/>
        <rFont val="Calibri"/>
        <family val="2"/>
        <scheme val="minor"/>
      </rPr>
      <t>Hallazgo No. 18. Administrativo con presunta incidencia disciplinaria. Interventoría de la Gestión Predial de la Concesión Transversal del Sisga.</t>
    </r>
    <r>
      <rPr>
        <sz val="11"/>
        <color theme="1"/>
        <rFont val="Calibri"/>
        <family val="2"/>
        <scheme val="minor"/>
      </rPr>
      <t xml:space="preserve"> 
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  </t>
    </r>
  </si>
  <si>
    <r>
      <rPr>
        <b/>
        <sz val="11"/>
        <color theme="1"/>
        <rFont val="Calibri"/>
        <family val="2"/>
        <scheme val="minor"/>
      </rPr>
      <t>Hallazgo No. 19. Administrativo con presunta incidencia disciplinaria.  Predios sobrantes, contratos de concesión modo carretero.</t>
    </r>
    <r>
      <rPr>
        <sz val="11"/>
        <color theme="1"/>
        <rFont val="Calibri"/>
        <family val="2"/>
        <scheme val="minor"/>
      </rPr>
      <t xml:space="preserve"> 
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t>
    </r>
  </si>
  <si>
    <r>
      <rPr>
        <b/>
        <sz val="11"/>
        <color theme="1"/>
        <rFont val="Calibri"/>
        <family val="2"/>
        <scheme val="minor"/>
      </rPr>
      <t>Hallazgo No. 20. Administrativo con presunta incidencia fiscal y disciplinaria. Predios con pagos parciales, sin culminar la adquisición a favor del Estado - Concesión Briceño - Tunja - Sogamoso. Contrato 0377-2002.</t>
    </r>
    <r>
      <rPr>
        <sz val="11"/>
        <color theme="1"/>
        <rFont val="Calibri"/>
        <family val="2"/>
        <scheme val="minor"/>
      </rPr>
      <t xml:space="preserve"> 
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t>
    </r>
  </si>
  <si>
    <r>
      <rPr>
        <b/>
        <sz val="11"/>
        <color theme="1"/>
        <rFont val="Calibri"/>
        <family val="2"/>
        <scheme val="minor"/>
      </rPr>
      <t>Hallazgo No. 22. Administrativo con presunta incidencia Disciplinaria. Cumplimiento de términos en los procesos de adquisición directa y expropiación judicial, modo carretero.</t>
    </r>
    <r>
      <rPr>
        <sz val="11"/>
        <color theme="1"/>
        <rFont val="Calibri"/>
        <family val="2"/>
        <scheme val="minor"/>
      </rPr>
      <t xml:space="preserve"> 
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t>
    </r>
  </si>
  <si>
    <r>
      <rPr>
        <b/>
        <sz val="11"/>
        <color theme="1"/>
        <rFont val="Calibri"/>
        <family val="2"/>
        <scheme val="minor"/>
      </rPr>
      <t>Hallazgo No. 23. Administrativo. Gestión y control en los procesos de expropiación judicial.</t>
    </r>
    <r>
      <rPr>
        <sz val="11"/>
        <color theme="1"/>
        <rFont val="Calibri"/>
        <family val="2"/>
        <scheme val="minor"/>
      </rPr>
      <t xml:space="preserve"> 
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t>
    </r>
  </si>
  <si>
    <r>
      <rPr>
        <b/>
        <sz val="11"/>
        <color theme="1"/>
        <rFont val="Calibri"/>
        <family val="2"/>
        <scheme val="minor"/>
      </rPr>
      <t>Hallazgo No. 24. Administrativo. Gestión de Control procesal en los procesos de expropiación judicial.</t>
    </r>
    <r>
      <rPr>
        <sz val="11"/>
        <color theme="1"/>
        <rFont val="Calibri"/>
        <family val="2"/>
        <scheme val="minor"/>
      </rPr>
      <t xml:space="preserve"> 
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t>
    </r>
  </si>
  <si>
    <r>
      <rPr>
        <b/>
        <sz val="11"/>
        <color theme="1"/>
        <rFont val="Calibri"/>
        <family val="2"/>
        <scheme val="minor"/>
      </rPr>
      <t>Hallazgo No. 25. Administrativo. Pago en los procesos de expropiación judicial.</t>
    </r>
    <r>
      <rPr>
        <sz val="11"/>
        <color theme="1"/>
        <rFont val="Calibri"/>
        <family val="2"/>
        <scheme val="minor"/>
      </rPr>
      <t xml:space="preserve"> 
De la revisión a la información sobre algunos procesos de expropiación se observó que los pagos por concepto de obligaciones contingentes a cargo de la ANI no se realizaron oportunamente.</t>
    </r>
  </si>
  <si>
    <r>
      <rPr>
        <b/>
        <sz val="11"/>
        <color theme="1"/>
        <rFont val="Calibri"/>
        <family val="2"/>
        <scheme val="minor"/>
      </rPr>
      <t>Hallazgo No. 26. Administrativo. Activación del Fondo de Contingencias por riesgo predial modo carretero vigencia 2017.</t>
    </r>
    <r>
      <rPr>
        <sz val="11"/>
        <color theme="1"/>
        <rFont val="Calibri"/>
        <family val="2"/>
        <scheme val="minor"/>
      </rPr>
      <t xml:space="preserve"> 
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t>
    </r>
  </si>
  <si>
    <r>
      <rPr>
        <b/>
        <sz val="11"/>
        <color theme="1"/>
        <rFont val="Calibri"/>
        <family val="2"/>
        <scheme val="minor"/>
      </rPr>
      <t>Hallazgo No. 27. Administrativo. Materialización de riesgos en la gestión predial por mayores costos a los estimados a través del Fondo de Contingencias Contractuales en los proyectos viales de APP.</t>
    </r>
    <r>
      <rPr>
        <sz val="11"/>
        <color theme="1"/>
        <rFont val="Calibri"/>
        <family val="2"/>
        <scheme val="minor"/>
      </rPr>
      <t xml:space="preserve"> 
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t>
    </r>
  </si>
  <si>
    <r>
      <rPr>
        <b/>
        <sz val="11"/>
        <color theme="1"/>
        <rFont val="Calibri"/>
        <family val="2"/>
        <scheme val="minor"/>
      </rPr>
      <t>Hallazgo No. 28. Administrativo con presunta connotación disciplinaria. Pagos de Contingencia Predial con recursos del Presupuesto de Inversión Contrato de Concesión GC-046-2014.</t>
    </r>
    <r>
      <rPr>
        <sz val="11"/>
        <color theme="1"/>
        <rFont val="Calibri"/>
        <family val="2"/>
        <scheme val="minor"/>
      </rPr>
      <t xml:space="preserve"> 
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t>
    </r>
  </si>
  <si>
    <r>
      <rPr>
        <b/>
        <sz val="11"/>
        <color theme="1"/>
        <rFont val="Calibri"/>
        <family val="2"/>
        <scheme val="minor"/>
      </rPr>
      <t>Hallazgo No. 29. Administrativo. Resoluciones para pagos de Contingencias contra pagos revelados en notas a los estados contables.</t>
    </r>
    <r>
      <rPr>
        <sz val="11"/>
        <color theme="1"/>
        <rFont val="Calibri"/>
        <family val="2"/>
        <scheme val="minor"/>
      </rPr>
      <t xml:space="preserve"> 
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t>
    </r>
  </si>
  <si>
    <r>
      <rPr>
        <b/>
        <sz val="11"/>
        <color theme="1"/>
        <rFont val="Calibri"/>
        <family val="2"/>
        <scheme val="minor"/>
      </rPr>
      <t>Hallazgo No. 30. Administrativo. Presupuesto de Inversión diferencias entre partidas ejecutadas registradas en el SIIF Nación 2 y lo reportado por la ANI.</t>
    </r>
    <r>
      <rPr>
        <sz val="11"/>
        <color theme="1"/>
        <rFont val="Calibri"/>
        <family val="2"/>
        <scheme val="minor"/>
      </rPr>
      <t xml:space="preserve"> 
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t>
    </r>
  </si>
  <si>
    <t xml:space="preserve">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t>
  </si>
  <si>
    <t>Las unidades funcionales 8 y 9 en particular presentan incertidumbre en la determinación real de la línea de compra, derivados de los aspectos de Licenciamiento Ambiental y del impacto en las líneas de conducción de hidrocarburos y de gas</t>
  </si>
  <si>
    <t>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t>
  </si>
  <si>
    <t>Lo anterior, denotan deficiencias en el cumplimiento de las obligaciones contractuales, falencias en las labores de supervisión e interventoría.</t>
  </si>
  <si>
    <t xml:space="preserve">Lo anteriormente referenciado, refleja deficiencias en los procesos desarrollados para la indentificación del área requerida a partir de los estudios de detalle, ocasionado por una presunta gestión antieconómica e ineficiente. </t>
  </si>
  <si>
    <t>Lo anteriormente referenciado, refleja deficiencias en los procesos desarrollados para la indentificación del área requerida a partir de los estudios de detalle.</t>
  </si>
  <si>
    <t>No se dio cumplimiento a lo establecido en la Resolución 763 de junio de 2017 de informar a la ANLA sobre la identificación  de los cuerpos de agua indicados y de presentar soportes de manejo ambiental respectivo</t>
  </si>
  <si>
    <t>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t>
  </si>
  <si>
    <t>Debilidades en el estudio efectuado para realizar la valoración de los terrenos en la fase de estructuración.</t>
  </si>
  <si>
    <t>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t>
  </si>
  <si>
    <t xml:space="preserve">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t>
  </si>
  <si>
    <t>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t>
  </si>
  <si>
    <t>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t>
  </si>
  <si>
    <t>Las anteriores deficiencias denotan incumplimiento de las obligaciones contractuales, presuntamente contraviniendo lo establecido en los artículos 4 y 5 de la Ley 80 de 1993.</t>
  </si>
  <si>
    <t>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t>
  </si>
  <si>
    <t>Lo anterior denota debilidades en los estudios de títulos, deficiencias en el seguimiento y control.</t>
  </si>
  <si>
    <t>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t>
  </si>
  <si>
    <t>En el Acta de Comité predial de julio de 2018 se observó que la Interventoría no ha cumplido con los trámites establecidos en el Contrato para la revisión y visto bueno de los insumos prediales.</t>
  </si>
  <si>
    <t xml:space="preserve">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t>
  </si>
  <si>
    <t xml:space="preserve"> Gestión antieconómica, ineficaz, inefectiva, toda vez que al no concluir con la negociación la propiedad de tales inmuebles no pasó a favor del Estado.</t>
  </si>
  <si>
    <t>Al indagar sobre los factores que incidieron en esas variaciones, en los cinco (5) casos que se detallan en la presente observación, se encuentra, según la ANI que correspondieron a debilidades, errores e inconsistencias en los avalúos decretados judicialmente.</t>
  </si>
  <si>
    <r>
      <t>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t>
    </r>
    <r>
      <rPr>
        <i/>
        <sz val="11"/>
        <color theme="1"/>
        <rFont val="Calibri"/>
        <family val="2"/>
        <scheme val="minor"/>
      </rPr>
      <t>Adquisición predial</t>
    </r>
    <r>
      <rPr>
        <sz val="11"/>
        <color theme="1"/>
        <rFont val="Calibri"/>
        <family val="2"/>
        <scheme val="minor"/>
      </rPr>
      <t xml:space="preserve">". </t>
    </r>
  </si>
  <si>
    <t xml:space="preserve">Entre la Gerencia Predial y la Gerencia de Gestión Jurídica en el trámite de los procesos de expropiación deficiencias en la comunicación que permitiera desarrollar los procesos de manera expedita, articulada y rigurosa. </t>
  </si>
  <si>
    <t>Los hechos mencionados determinan que las acciones de control efectuadas por la ANI dentro de los procesos de expropiación judicial no se están realizando con la celeridad y efectividad necesaria.</t>
  </si>
  <si>
    <t xml:space="preserve">Esta situación se presenta por deficiente valoración de los riesgos y de provisión de las apropiaciones. </t>
  </si>
  <si>
    <t xml:space="preserve">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t>
  </si>
  <si>
    <t>Debilidades asociadas al control de los proyectos respecto a su gestión predial.  Asunción por parte del Estado de este riesgo afectando los recursos públicos  involucrados cuandose superan los porcentajes máximos establecidos contractualmente.</t>
  </si>
  <si>
    <t>Los hechos descritos en los párrafos anteriores, corresponden a debilidades de control, presuntamente desconociendo lo dispuesto en los artículos 13 y 14 del Decreto 423 del 14 de marzo de 2001.</t>
  </si>
  <si>
    <t>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t>
  </si>
  <si>
    <t>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t>
  </si>
  <si>
    <t>Lo anterior podría generar riesgo al afectar el patrimonio público del Estado, en el evento de realizar el pago del saldo, sin descontar la depreciación generada por la presencia de la limitante a la propiedad relacionada por la servidumbre, vigente sobre dicho predio.</t>
  </si>
  <si>
    <t>Posible riesgo de incumplimiento e incertidumbre de los costos reales al no tener la certeza del área realmente a ser intervenida, a fin de proyectar los recursos necesarios, frente al marco de los valores establecidos a nivel contractual, para la adquisición predial.</t>
  </si>
  <si>
    <t>Lo cual genera incertidumbre frente a la posibilidad que el área requerida exista dicha restricción de protección, y por ende el riesgo de un error de cálculo, incidiendo en la correcta determinación del valor del terreno.</t>
  </si>
  <si>
    <t>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t>
  </si>
  <si>
    <t>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t>
  </si>
  <si>
    <t>Lo que genera desgaste administrativo e incertidumbre sobre la efectiva utilización de las áreas adquiridas.</t>
  </si>
  <si>
    <t>Las anteriores situaciones podrían configurarse en un presunto detrimento en el patrimonio del Estado en un valor por determinar, correspondiente al mayor valor pagado del terreno al cual no de la aplicó la metodología del IGAC para afectar por restricción de uso de suelo.</t>
  </si>
  <si>
    <t>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t>
  </si>
  <si>
    <t>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t>
  </si>
  <si>
    <t>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t>
  </si>
  <si>
    <t>En efecto se podría generar, la existencia de obras de propiedad del Estado en predios sin la titularidad a favor de la Nación.</t>
  </si>
  <si>
    <t>Dicha inoportunidad genera desplazamiento de las fechas inicialmente proyectadas, ocasionando posible incumplimiento de los términos establecidos para desarrollar el objeto contractual.</t>
  </si>
  <si>
    <t>Circunstancia que genera riesgo de invasión de los predios de propiedad del Estado, inseguridad a vehículos y peatones y afectación de la zona de derecho de vía adquirida.
Situación que genera riesgo de invasión de los predios de propiedad del Estado.</t>
  </si>
  <si>
    <t>Lo cual podría generar afectación de la zona de derecho de vía adquirido, con el riesgo de presentarse ocupaciones ilegales e inseguridad para peatones y vehículos.</t>
  </si>
  <si>
    <t>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
Con lo indicado, además de generar desgaste admininstrativo por la nueva gestión que debe desarrollar el Concesionario de la Transversal del Sisga, que afecta el normal desarrollo del proyecto.</t>
  </si>
  <si>
    <t>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t>
  </si>
  <si>
    <t xml:space="preserve">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t>
  </si>
  <si>
    <t>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t>
  </si>
  <si>
    <t>Lo identificado se constituye en uso ineficiente de los recursos  y en consecuencia se genera una posible contravención a lo establecido en el artículo 209 de la Contitución Política, los artículos 4 y 5 de la Ley 80 de 1993, 3 y 4 de la Ley 489 de 1998.</t>
  </si>
  <si>
    <t xml:space="preserve">
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t>
  </si>
  <si>
    <t>Se reflejan en el monto del lucro cesante y daño emergente y que por ende afectaron el valor final de los proyectos, lo que generó impacto negativo sobre los mismos, con riesgo de lesión al patrimonio público.</t>
  </si>
  <si>
    <t>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t>
  </si>
  <si>
    <t xml:space="preserve">Información inconsistente entre las bases de datos de los procesos que cada dependicia estructuraba; diferencias en los controles llevados a cabo, y en la documentación asociada al proceso, entre otros aspectos. </t>
  </si>
  <si>
    <t xml:space="preserve">Afectación en el desarrollo de los proyectos y evidencia de debilidades en el ejercicio de la debida vigilancia, control y seguimiento de la entidad sobre su gestión predial, dilatando la secuencia del proceso. </t>
  </si>
  <si>
    <t>Lo que podría conllevar a incurrir en mayores costos por concepto de intereses moratorios.</t>
  </si>
  <si>
    <t xml:space="preserve">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
</t>
  </si>
  <si>
    <t xml:space="preserve">Se sobrepasan los costos o porcentajes establecidos por lo cual la Agencia activa el Fondo de Contingencias Contractuales.
</t>
  </si>
  <si>
    <t>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t>
  </si>
  <si>
    <t>La nota a los estado financieros no corresponde  a los montos que se acreditan en las resoluciones a las que hace referncia el hallazgo.</t>
  </si>
  <si>
    <t xml:space="preserve">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t>
  </si>
  <si>
    <t>1. Requerir al concesionario y a la interventoría a fin de que procedan a la actulización de los insumos, con la inclusión en el avalúo de la depreciación del valor del terreno por concepto de la servidumbre existente.</t>
  </si>
  <si>
    <r>
      <t xml:space="preserve">1. </t>
    </r>
    <r>
      <rPr>
        <sz val="11"/>
        <rFont val="Calibri"/>
        <family val="2"/>
        <scheme val="minor"/>
      </rPr>
      <t>Requerir al concesionario la actualización del plan de adquisición predial presentado inicialmente, para que esté acorde con el plan de obras vigente y los estudios de detalle no objetado.</t>
    </r>
  </si>
  <si>
    <t>1. Requerir a la Interventoría la verificación del cumplimiento del protocolo de avalúos</t>
  </si>
  <si>
    <t>1. Requerir al concesionario y a la interventoría para la demolición y el cercado de todos los predios adquiridos con las especificaciones del INVIAS</t>
  </si>
  <si>
    <t>1. Requerir al Concesionario para que presente un informe de la afectación de estos predios con realción a los estudios de detalle no objetados por la interventoría y de ser el caso requerir la devolución inmediata de los recursos utilizados en su adquisición predial.</t>
  </si>
  <si>
    <r>
      <t xml:space="preserve">1. </t>
    </r>
    <r>
      <rPr>
        <sz val="11"/>
        <rFont val="Calibri"/>
        <family val="2"/>
        <scheme val="minor"/>
      </rPr>
      <t>Requerir al concesionario la actualización del plan de adquisición predial presentado inicialmente, para que esté acorde los estudios de detalle no objetado.</t>
    </r>
  </si>
  <si>
    <t>1. Requerir al concesionario y a la interventoría a fin que procedan de ser necesario a la actulización de los insumos, con la inclusión en el avalúo de las rondas hidricas existentes.</t>
  </si>
  <si>
    <t>1. Requerir al concesionario concepto jurídico que respalde la con suspensión de la gestión prdial adelantada para las UF 8 y 9 ,no obstante no haber obtenido la modificación de la Licencia Mabiental solicitada ante la ANLA.</t>
  </si>
  <si>
    <t>Fortalecer los análisis, estimaciones y proyecciones de los costos de adquisición predial, realizados al momento de la estructuración de los proyectos</t>
  </si>
  <si>
    <t>Fortalecer los instrumentos de control y seguimiento de la Gestion predial desarrollada                                                                                                                                                                                                                                                                                                                                                                                                                                                                                                                                                                                                                                                                                                                                                                                                                                                                                                                                                                                                                                                                                                                                                                                                                                                                                                                                                                                                                                                                                                                                                                                                                                                                                                                                                                                                                                                                                                                                                                                                                                                                                                                                                                                                                                                                                                                                                                                                                                                                                                                                                                                                                                                                                                                                                                                                                                                                                                                                                                                                                                                                                                                                                                                                                                                                                                                                                                                                                                                                                                                                                                                                                                                                                                                                                                                                                                                                                                                                                                                                                                                                                                                                                                                                                                                                                                                                                                                                                                                                                                                                                                                                                                                                                                                                                                                                                                                                                                                                                                                                                                                                                                                                                                                                                                                                                                                                                                                                                                                                                                                                                                                                                                                                                                                                                                                                                                                                                                                                                                                                                                                                                                                  en los proyectos.</t>
  </si>
  <si>
    <t>1. Realizar el cercado de todos los predios adquiridos con las especificaciones del INVIAS</t>
  </si>
  <si>
    <t xml:space="preserve">
1. Culminar la gestion predial adelantada por el Concesionario BTS que se encuentran en el proceso de Enajenacion Voluntaria.</t>
  </si>
  <si>
    <t>Aclarar el procedimiento para adelantar el proceso de adjudicación de baldios por parte de la Agencia Nacional de Tierras - (ANT) a Entidades de derecho público.</t>
  </si>
  <si>
    <t>Establecer mecanismos de seguimiento y control al cumplimiento de las funciones de la interventoria.</t>
  </si>
  <si>
    <t>Actualizar el procedimiento de venta de los bienes inmuebles sobrantes resultantes de los proyectos</t>
  </si>
  <si>
    <t>Actualizar la matriz de riesgos para nuevos proyectos asociados a los efectos de los cambios de diseño.</t>
  </si>
  <si>
    <t>1. Ejercer todas las acciones legales de defensa dentro de los términos juidicales, garantizando el derecho a la contradicción por parte de la entidad.</t>
  </si>
  <si>
    <t>1. Evidenciar las acciones implemetadas por la Entidad en pro del cumplimiento de los tiempos establecidos en la ley para el agotamiento de la vía gubernativa.</t>
  </si>
  <si>
    <t>1. Presentar informe en el que se evidencia que la entidad ya cuenta con una base de datos actualizada con cada uno de los procesos de expropiación judicial.
2. Presentar informe en el que se evidencia cada una de las actuaciones que adelantan los apoderados de los procesos de expropiación judicial a efectos de poder realizar el seguimiento a estos.</t>
  </si>
  <si>
    <t>1. Plantear medidas de acción tendientes a garantizar el seguimiento y control a las diferentes etapas procesales dentro de los diferentes procesos de expropiación judicial.</t>
  </si>
  <si>
    <t>1. Garantizar el cumplimiento de los pagos a predios en proceso de expropiación judicial dentro de los términos establecidos en el Código General del Proceso</t>
  </si>
  <si>
    <t>1. Salvaguardar los recursos públicos destinados a la gestión predial.</t>
  </si>
  <si>
    <t>Que los estados financieros registren los montos canclados por contingencias a traves de la fiduprevisora administradora del Fondo de Contingencias.</t>
  </si>
  <si>
    <t>Fortalecer el seguimiento de los registros del sistema de informacion financiera</t>
  </si>
  <si>
    <t>1. Actualización y ajuste del proceso de adquisición del predio, con el fin de tener en cuenta en el avalúo los valores que deben ser depreciados por la existencia de una servidumbre.</t>
  </si>
  <si>
    <t>Lograr que el concesionario actualice los insumos, acorde a la metodología valuatoria respecto a la valoración del terreno ante la existencia de una servidumbre.
1. Oficio dirigido al concesionario solicitando actualización de insumos.
2. Verificación de actualización de los insumos prediales por parte de la Interventoría.
3. Actualizar los Instructivos del GIT Predial GCSP-I-013 Protocolo de avalúo urbano y GCSP-I-014 Protocolo de avalúo rural con el fin de incluir la identicación de las servidumbres en los avalúos.
4. Informe final de cierre</t>
  </si>
  <si>
    <t>UNIDADES DE MEDIDA CORRECTIVA
1. Actualización de insumos del concesionario
2. Informe de verificación interventoría.
UNIDADES DE MEDIDA PREVENTIVA
3. Actualización de los Protocolos de avalúos urbano y rural
INFORME DE CIERRE
4. Informe Final de Cierre.</t>
  </si>
  <si>
    <t xml:space="preserve">1.  Actualización del plan de adquisición predial con el fin de garantizar la disponibilidad o adquisición oportuna de los predios necesarios para la ejecución del proyecto. </t>
  </si>
  <si>
    <t xml:space="preserve">1. Plan de adquisición predial actualizado que permita la disponibilidad y adquisición de los predios acorde al Plan de obras.
2. Seguimiento a la gestión predial que ejecuta el concesionario con el fin de propender por que los predios estén disponbiles según el requerimiento del plan de obras y adquiridos de manera oportuna.
3. Solicitar a la Interventoría un informe de gestión predial en donde presente:
- Avance de la gestión predial
- Seguimiento al proceso de adquisición del predio BBY-UF-09-008 
- Seguimiento a la adqusición de los predios críticos de orden técnico y jurídico.
- Verificación de que el plan de adquisición predial esté acorde con los estudios de detalle no objetados.
4. infrome de cierre
</t>
  </si>
  <si>
    <t>UNIDADES DE MEDIDA CORRECTIVA
1. Plan de Adquisición Predial actualizado
2. Informe de gestión predial
UNIDADES DE MEDIDA PREVENTIVA
3. Procedimiento GCSP-P-025 Seguimiento a la gestión predial en proyectos concesionados.
INFORME DE CIERRE
4. Informe de Cierre</t>
  </si>
  <si>
    <t>1. Garantizar la calidad de los trabajos y procedimientos utilizados en la elaboración de los avalúos comerciales corporativos.</t>
  </si>
  <si>
    <t>1. Requerimiento de verificación de cumplimiento del protocolo de avalúos por parte de la Interventoría.
2. Implementación acciones derivadas del resultado de verificación de cumplimiento del protocolo de avalúos conforme a los establecido en los contratos de concesión e interventoría.
3. Concepto de la Interventoría frente al avalúo presentado por el concesionario en los predios BBY-UF-03-008 y  BBY-UF-02-036.
4. Informe de cierre</t>
  </si>
  <si>
    <t>UNIDADES DE MEDIDA CORRECTIVA
1. Verificación de cumplimiento del protocolo de avalúos.
2. Acciones derivadas del resultado de verificación de cumplimiento del protocolo de avalúos.
3. Concepto de la Interventoría
UNIDADES DE MEDIDA PREVENTIVA
4. Protocolo de avalúo rural y urbano
INFORME DE CIERRE
5. Informe de cierre</t>
  </si>
  <si>
    <t xml:space="preserve">1. Evitar las ocupaciones ilegales en el derecho de via.
2. Garantizar el cumplimiento de las obligaciones contractuales del Concesionario y la interventoria.
3. Garantizar que las areas adquiridas esten libres de ocupacion para el desarrollo de la obra.
</t>
  </si>
  <si>
    <t>1. Comunicación a la interventoria para la verificación del cercado y demoliciónen los predios adquiridos y presentación del seguimiento a esta labor dentro del informe mensual.
2. Seguimiento por parte de la interventoría al estado de cercas y demoliciones en los prediosadquiridos.
3. Comunicación a la interventoría requiriendo el seguimiento al proceso de compensación social y restablecimiento de vivienda delpredio BBY-UF-02-028.
4. Informe de cierre</t>
  </si>
  <si>
    <t>UNIDADES DE MEDIDA CORRECTIVA
1. Informe de verificación de cerramientos
2. Informe de seguimiento
UNIDADES DE MEDIDA PREVENTIVA
3. Procedimiento  GCSP-P-025 Seguimiento a la gestión predial en proyectos concesionados
INFORME DE CIERRE
4. Informe de Cierre</t>
  </si>
  <si>
    <t xml:space="preserve">1. Salvaguardar los recursos de la Subcuenta predial destinadas para este proyecto.
</t>
  </si>
  <si>
    <t>1. Comunicación al concesionario requiriendo un informe de la afectación de estos predios con realción a los estudios de detalle no objetados por la interventoría, que deberá ser avalado por la interventoría.
2. Dependiendo del concepto de la interventoría requerir al concesioanrio la devolución de los recursos utilizados en la adquisición predial de los predios objeto del presente hallazgo.
3. Informe de cierre</t>
  </si>
  <si>
    <t>UNIDADES DE MEDIDA CORRECTIVA
1. Concepto de interventoía
2. Requerimiento al concesionario
UNIDADES DE MEDIDA PREVENTIVA
3. Procedimiento GCSP-P-025 Seguimiento a la gestión predial en proyectos concesionados.
INFORME DE CIERRE
4. Informe de Cierre</t>
  </si>
  <si>
    <t xml:space="preserve">1.  Garantizar la adquisición de las áreas requeridas de acuerdo con los estudios de detalle no objetados por la interventoría.
</t>
  </si>
  <si>
    <t>1. requerir al concesionario la actualización del plan de adquisición predial que permita la disponibilidad y adquisición de los predios acorde los estudios de detalle no objetados.
2. Requerir al concesionario la entrega de lo sosportes que demuesten la disponibilidad de los predios intervenidos mencionados en el presente hallazgo.
3. Informe de cierre</t>
  </si>
  <si>
    <t>UNIDADES DE MEDIDA CORRECTIVA
1. Plan de Adquisición Predial actualizado
2. Informe de disponibilidad predial
UNIDADES DE MEDIDA PREVENTIVA
3. Procedimiento GCSP-P-025 Seguimiento a la gestión predial en proyectos concesionados.
INFORME DE CIERRE
4. Informe de Cierre</t>
  </si>
  <si>
    <t>1. Actualización y ajuste del proceso de adquisición del predio, con el fin de tener en cuenta en el avalúo los valores que deben ser depreciados por la existencia de las rondas hídricas.</t>
  </si>
  <si>
    <t>Lograr que el concesionario actualice de ser necesario los insumos, acorde a la metodología valuatoria respecto a la valoración del terreno ante la existencia de rondas hídricas.
1. Oficio dirigido al concesionario solicitando las certificaciónes de la autoridad ambiental correspondiente y de la oficina de planeación municipal donde se evidencia la presencia o no de la ronda hídrica.
2. Dependiendo de las certificaciones verificación de actualización de los insumos prediales por parte de la Interventoría.
3. Dependiendo del concepto de la interventoría requerir al concesioanrio la devolución del mayor valor cancelado en la adquisición de los predios objeto del presente hallazgo.
4. Actualizar los Instructivos del GIT Predial GCSP-I-013 Protocolo de avalúo urbano y GCSP-I-014 Protocolo de avalúo rural con el fin de incluir la identicación de las servidumbres en los avalúos.
5. Informe final de cierre</t>
  </si>
  <si>
    <t>UNIDADES DE MEDIDA CORRECTIVA
1. Informe de verificación interventoría.
UNIDADES DE MEDIDA PREVENTIVA
2. Actualización de los Protocolos de avalúos urbano y rural
INFORME DE CIERRE
3. Informe Final de Cierre.</t>
  </si>
  <si>
    <t>1. Garantizar la indemnidad de la Agencia Nacional de Infraestructura frente a la gestión predial que adelanta el concesionairo.</t>
  </si>
  <si>
    <t xml:space="preserve">1. Requerir al concesionario y a la interventoría concepto jurídico que respalde la no suspensión de la gestión predial adelantada para las UF 8 y 9 ,no obstante no haber obtenido la modificación de la Licencia Mabiental solicitada ante la ANLA.
</t>
  </si>
  <si>
    <t>UNIDADES DE MEDIDA CORRECTIVA
1. Concepto concesionario.
2. Concepto de interventoría
INFORME DE CIERRE
3. Informe Final de Cierre.</t>
  </si>
  <si>
    <t xml:space="preserve">Minimizar el riesgo de sobrecosto relacionado con la adquisición de predios con respecto al valor estimado durante la estructuración
</t>
  </si>
  <si>
    <r>
      <rPr>
        <b/>
        <sz val="11"/>
        <rFont val="Calibri"/>
        <family val="2"/>
        <scheme val="minor"/>
      </rPr>
      <t>ACCIONES CORRECTIVAS</t>
    </r>
    <r>
      <rPr>
        <sz val="11"/>
        <rFont val="Calibri"/>
        <family val="2"/>
        <scheme val="minor"/>
      </rPr>
      <t xml:space="preserve">
1. Identificar la situación y los supuestos realizados en  la estructuración predial del proyecto. (Corresponde a las denominación de meta 1 )
2. Incorporación declaración de utilidad pública de los predios antes del inicio de la construcción (Corresponde a las denominación de meta 1 y 4)
3. Elaborar Informe integral que evidencie la situación predial actual del proyecto . </t>
    </r>
    <r>
      <rPr>
        <i/>
        <sz val="11"/>
        <rFont val="Calibri"/>
        <family val="2"/>
        <scheme val="minor"/>
      </rPr>
      <t xml:space="preserve">(Corresponde a las denominación de meta 2 )
</t>
    </r>
    <r>
      <rPr>
        <b/>
        <sz val="11"/>
        <rFont val="Calibri"/>
        <family val="2"/>
        <scheme val="minor"/>
      </rPr>
      <t>ACCIONES PREVENTIVAS</t>
    </r>
    <r>
      <rPr>
        <sz val="11"/>
        <rFont val="Calibri"/>
        <family val="2"/>
        <scheme val="minor"/>
      </rPr>
      <t xml:space="preserve">
4. Mejorar la definición de las condiciones contractuales en materia predial para los nuevos proyectos con el fin de mitigar el impacto de adquisición predial y modificaciones contractuales (Corresponde a las denominación de meta 3 y 4)
5. Concepto experto estructuración predial que permita definir y/o mejorar la estructuración de adquisición predial en los proyectos. </t>
    </r>
    <r>
      <rPr>
        <i/>
        <sz val="11"/>
        <rFont val="Calibri"/>
        <family val="2"/>
        <scheme val="minor"/>
      </rPr>
      <t>(Condicionado a recursos y necesidades de la entidad, Corresponde a las denominación de meta 5 )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predial, frente a otras entidades para la disponibilidad de predios con el fin de obtener los predios a cargo de la ANT y/o Alcaldías.(Corresponde a las denominación de meta 7 )    </t>
    </r>
  </si>
  <si>
    <t>UNIDADES DE MEDIDA CORRECTIVA
1. Informe predial de Vicepresidencia de Estructuración.
2. Informe predial de la VPRE sobre las condiciones actuales del proyecto
UNIDADES DE MEDIDA PREVENTIVA
3. Contrato del estructurador
4. Modelo estándar Contrato 4G, incluye los apéndices técnicos, Apéndice Predial, Anexo Declaración de Utilidad Pública
5. Concepto estructuración experto predial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Soportes de Gestión otras entidades  (Etapa de Contractual )
INFORME DE CIERRE
8. Informe de Cierre</t>
  </si>
  <si>
    <t xml:space="preserve">Minimizar el riesgo de incumplimiento por adquisición de predios fuera del plazo contractualmente establecido para tal fin.
</t>
  </si>
  <si>
    <t>1. lograr por parte del Concesionario la adquisición de los 4 predios, ya que estos no fueron desafectados y se encuentran requeridos por el Proyecto, en el plazo otorgado por el Evento Eximente de Responsabilidad para la Unidad Funcional 1.</t>
  </si>
  <si>
    <t>UNIDADES DE MEDIDA CORRECTIVA
1. Oficio dirigido al concesionario solicitando actualización del estado de adquisición de los predios.
2. Oficio a Interventoría solicitando informe de avance en la adquisicion de los predios.
INFORME DE CIERRE
3. Informe Final de Cierre.</t>
  </si>
  <si>
    <t>1. lograr por parte del Concesionario la adquisición de la totalidad de los predios de la Unidad Funcional 1 en el plazo otorgado por el Evento Eximente de Responsabilidad.</t>
  </si>
  <si>
    <t>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t>
  </si>
  <si>
    <t>1. Lograr el cercado del 100% de los predios adquiridos.</t>
  </si>
  <si>
    <t>UNIDADES DE MEDIDA CORRECTIVA
1. Oficio a la interventoria de la revision del cercado en los predios adquiridos.
2. Oficio a la interventoria de incluir en el informe mensual, el seguimiento del cercado en cada predio adquirido.
3. Oficio al Concesionario para que efectúe el cercado de los predios adquiridos.
INFORME DE CIERRE
4. informe de cierre</t>
  </si>
  <si>
    <t>1. Evitar las ocupaciones ilegales en el derecho de via.
2. Garantizar el cumplimiento de las obligaciones contractuales del Concesionario y la interventoria.
3. Garantizar que las areas adquiridas esten libres de ocupacion para el desarrollo de la obra.</t>
  </si>
  <si>
    <t>1. Oficio aL Concesionario para que efectue el cercado de los predios TDS -01-011 y TDS-01-051..
2. Oficio a La Interventoria para el seguimiento y cumplimiento de la obligacion por parte del concesionario de cercar de los predios TDS -01-011 y TDS-01-051.. 
3. Oficio a la interventoria de la revision del cercado en Todos los predios adquiridos.
4. Oficio a la interventoria de incluir en el informe mensual, el seguimiento del cercado en cada predio adquirido.
5. Oficio al concesionario, solicitando enviar mensualmente las actas de entrega y plano  predial al Git Predial
6. Una vez se cuente con las actas de entrega y plano predial, remitir memorando a la Gerencia de carreteros.
7. informe de cierre.</t>
  </si>
  <si>
    <r>
      <t>UNIDADES DE MEDIDA CORRECTIVA</t>
    </r>
    <r>
      <rPr>
        <b/>
        <sz val="11"/>
        <rFont val="Calibri"/>
        <family val="2"/>
        <scheme val="minor"/>
      </rPr>
      <t xml:space="preserve">
</t>
    </r>
    <r>
      <rPr>
        <sz val="11"/>
        <rFont val="Calibri"/>
        <family val="2"/>
        <scheme val="minor"/>
      </rPr>
      <t>1. Oficio aL Concesionario sobre el cercado de los predios .
2. Oficio a La Interventoria para el seguimiento y cumplimiento.  
UNIDADES DE MEDIDA PREVENTIVA</t>
    </r>
    <r>
      <rPr>
        <b/>
        <sz val="11"/>
        <rFont val="Calibri"/>
        <family val="2"/>
        <scheme val="minor"/>
      </rPr>
      <t xml:space="preserve">
</t>
    </r>
    <r>
      <rPr>
        <sz val="11"/>
        <rFont val="Calibri"/>
        <family val="2"/>
        <scheme val="minor"/>
      </rPr>
      <t>3. Oficio a la interventoria de la revision del cercado. 
4. Oficio a la interventoria de incluir en el informe mensual.
5. Oficio al concesionario, solicitando enviar mensualmente las actas de entrega.
6. Memorando a la Gerencia de carreteros.
INFORME DE CIERRE
7. informe de cierre.</t>
    </r>
  </si>
  <si>
    <t>1. Adquirir los predios pendientes por Enajenacion de conformidad con los cronogramas establecidos.
2. Suministrar oficialmente, las actas de entrega de los predios requeridos para el proyecto transversal del Sisga, respecto de los predios que el Concesionario BTS Adelantó la gestion predial.</t>
  </si>
  <si>
    <t>1. Oficio a la Concesion BTS  invocando la Culminacion de los predios pendientes en Enajenacion voluntaria.
2. Formulacion de un cronograma de adquisicion predial de cumplimiento de las actividades de la gestion predial requerida.
3. Oficio a la Concesion de Transversal del Sisga, allegando las actas de entrega de los predios, para la determinacion de areas adicionales en caso de ser necesario.
4. oficio a la interventoria solicitando analisis de los costos pagados y faltantes de los predios requeridos por la Concesion transversal del Sisga que se encuentran en gestion predial por parte de la Concesion BTS.
5. Informe de Cierre.</t>
  </si>
  <si>
    <r>
      <t>UNIDADES DE MEDIDA CORRECTIVA</t>
    </r>
    <r>
      <rPr>
        <b/>
        <sz val="11"/>
        <color theme="1"/>
        <rFont val="Calibri"/>
        <family val="2"/>
        <scheme val="minor"/>
      </rPr>
      <t xml:space="preserve">
</t>
    </r>
    <r>
      <rPr>
        <sz val="11"/>
        <color theme="1"/>
        <rFont val="Calibri"/>
        <family val="2"/>
        <scheme val="minor"/>
      </rPr>
      <t>1. Oficio a la Concesion BTS  invocando la Culminacion de los predios.
2. Formulacion de un cronograma de adquisicion predial.
3. Oficio a la Concesion de Transversal del Sisga.
UNIDADES DE MEDIDA PREVENTIVA</t>
    </r>
    <r>
      <rPr>
        <b/>
        <sz val="11"/>
        <color theme="1"/>
        <rFont val="Calibri"/>
        <family val="2"/>
        <scheme val="minor"/>
      </rPr>
      <t xml:space="preserve">
</t>
    </r>
    <r>
      <rPr>
        <sz val="11"/>
        <color theme="1"/>
        <rFont val="Calibri"/>
        <family val="2"/>
        <scheme val="minor"/>
      </rPr>
      <t>4. Oficio a la interventoria solicitando analisis de los costos. 
INFORME DE CIERRE
5. Informe de Cierre.</t>
    </r>
  </si>
  <si>
    <t>1.Verificar y analizar los estudios de titulos de los predios solicitados como baldios.
2. Dar aplicación a la metodologia de adjudicacion de predios Baldios mencionada por la ANT.</t>
  </si>
  <si>
    <t>1. Oficio al Concesionario respecto al estudio de titulos de los predios identificados como posibles baldios solicitando la verificacion y/o ratificacion.
2. En caso de determinar la existencia de predios baldios, oficio de requerimiento de adjudicación a la AGencia Nacional de Tierras.
3. Oficio a la Agencia Nacional de tierras, solicitando metodologica para identificar si un predio es baldio dentro del proceso de adjudicación a Entidades de derecho público.
4. Informe de cierre, sobre el estado actual de dichos predios.</t>
  </si>
  <si>
    <r>
      <t>UNIDADES DE MEDIDA CORRECTIVA</t>
    </r>
    <r>
      <rPr>
        <b/>
        <sz val="11"/>
        <rFont val="Calibri"/>
        <family val="2"/>
        <scheme val="minor"/>
      </rPr>
      <t xml:space="preserve">
</t>
    </r>
    <r>
      <rPr>
        <sz val="11"/>
        <rFont val="Calibri"/>
        <family val="2"/>
        <scheme val="minor"/>
      </rPr>
      <t>1. Oficio al Concesionario. 
2. Oficio de requerimiento de adjudicacion a la AGencia Nacional de Tierras.
UNIDADES DE MEDIDA PREVENTIVA</t>
    </r>
    <r>
      <rPr>
        <b/>
        <sz val="11"/>
        <rFont val="Calibri"/>
        <family val="2"/>
        <scheme val="minor"/>
      </rPr>
      <t xml:space="preserve">
</t>
    </r>
    <r>
      <rPr>
        <sz val="11"/>
        <rFont val="Calibri"/>
        <family val="2"/>
        <scheme val="minor"/>
      </rPr>
      <t>3. Oficio a la Agencia Nacional de tierras.
INFORME DE CIERRE
4. Informe de cierre, sobre el estado actual de dichos predios.</t>
    </r>
  </si>
  <si>
    <t>1. Lograr que la interventoria cumpla los tiempos  establecidos en el Contrato para la revision de los expedientes.</t>
  </si>
  <si>
    <r>
      <rPr>
        <b/>
        <sz val="11"/>
        <color theme="1"/>
        <rFont val="Calibri"/>
        <family val="2"/>
        <scheme val="minor"/>
      </rPr>
      <t xml:space="preserve">UNIDADES DE MEDIDA CORRECTIVAS
</t>
    </r>
    <r>
      <rPr>
        <sz val="11"/>
        <color theme="1"/>
        <rFont val="Calibri"/>
        <family val="2"/>
        <scheme val="minor"/>
      </rPr>
      <t xml:space="preserve">1. Oficio de seguimiento a las obligaciones de contractuales de la interventoria.
2. En caso de no cumplir con la revision de los expedientes prediales, efectuar el plazo de cura, y de no subsanar aplicar la sancion pertinente segun lo estitulado en el contrato.
</t>
    </r>
    <r>
      <rPr>
        <b/>
        <sz val="11"/>
        <color theme="1"/>
        <rFont val="Calibri"/>
        <family val="2"/>
        <scheme val="minor"/>
      </rPr>
      <t xml:space="preserve">UNIDADES DE MEDIDA PREVENTIVAS
</t>
    </r>
    <r>
      <rPr>
        <sz val="11"/>
        <color theme="1"/>
        <rFont val="Calibri"/>
        <family val="2"/>
        <scheme val="minor"/>
      </rPr>
      <t xml:space="preserve">3. Establecer la revision de los expedientes mediante mesas de trabajo que agilicen el proceso de revision de los expedientes. 
4. Informe de Cierre.
</t>
    </r>
  </si>
  <si>
    <r>
      <t>UNIDADES DE MEDIDA CORRECTIVA</t>
    </r>
    <r>
      <rPr>
        <b/>
        <sz val="11"/>
        <color theme="1"/>
        <rFont val="Calibri"/>
        <family val="2"/>
        <scheme val="minor"/>
      </rPr>
      <t xml:space="preserve">
</t>
    </r>
    <r>
      <rPr>
        <sz val="11"/>
        <color theme="1"/>
        <rFont val="Calibri"/>
        <family val="2"/>
        <scheme val="minor"/>
      </rPr>
      <t>1. Oficio a la interventoria.
2. Plazo de cura, y/o  sancion pertinente segun lo estitulado en el contrato.
UNIDADES DE MEDIDA PREVENTIVA</t>
    </r>
    <r>
      <rPr>
        <b/>
        <sz val="11"/>
        <color theme="1"/>
        <rFont val="Calibri"/>
        <family val="2"/>
        <scheme val="minor"/>
      </rPr>
      <t xml:space="preserve">
</t>
    </r>
    <r>
      <rPr>
        <sz val="11"/>
        <color theme="1"/>
        <rFont val="Calibri"/>
        <family val="2"/>
        <scheme val="minor"/>
      </rPr>
      <t>3. Mesas de trabajo 
INFORME DE CIERRE
4. Informe de Cierre.</t>
    </r>
  </si>
  <si>
    <t>1. Dar aplicación al procedimiento de venta de inmuebles.
2. Tomar las acciones derivadas del diagnostico de alternativas.</t>
  </si>
  <si>
    <t>UNIDADES DE MEDIDA CORRECTIVAS:
1. Oficio a la interventoria, solicitando el Informe del estado actual de los bienes en los proyectos citados en el hallazgo (VPRE)
2. Comite predial para, Análisis de alternativas  que puedan resultar para el manejo de los predios sobrantes.
3. Acciones derivadas del análisis de alternativas.
UNIDADES DE MEDIDA PREVENTIVAS
4. Revisar y actualizar el procedimiento  de venta del predio por parte de la ANI. (Gerencia Predial VPRE)
5. Informe de Cierre (VPRE)</t>
  </si>
  <si>
    <t>UNIDADES DE MEDIDA CORRECTIVA
1. Oficio a la interventoria
2. Comite predial, para determinacion de posibles alternativas
3. Acciones derivadas del análisis de alternativas.
UNIDADES DE MEDIDA PREVENTIVA
4. Revisar y actualizar el procedimiento  de venta del predio por parte de la ANI. (Gerencia Predial VPRE)
INFORME DE CIERRE
5. Informe de Cierre (VPRE)</t>
  </si>
  <si>
    <t xml:space="preserve">
1. Tomar las acciones derivadas del diagnostico de alternativas.</t>
  </si>
  <si>
    <t>1. Oficio a la interventoria, solicitando el Informe del estado actual de los bienes en los proyectos citados en el hallazgo (VPRE)
2. Comite predial para, Análisis de alternativas  que puedan resultar para el manejo de los predios sobrantes.
3. Acciones derivadas del análisis de alternativas.
4. Revisar y actualizar el procedimiento  de venta del predio por parte de la ANI. (Gerencia Predial VPRE)
5. Actualizacion de matriz de riesgos frente a riesgos asociados a los efectos prediales de los cambio de trazado y/o de diseño.
6. Informe de Cierre (VPRE)</t>
  </si>
  <si>
    <t>UNIDADES DE MEDIDA CORRECTIVA
1. Oficio a la interventoria
2. Comite predial, para determinacion de posibles alternativas
3. Acciones derivadas del análisis de alternativas.
UNIDADES DE MEDIDA PREVENTIVA
4. Revisar y actualizar el procedimiento  de venta del predio por parte de la ANI. (Gerencia Predial VPRE)
5. Revision de Matriz de Riesgos
INFORME DE CIERRE
6. Informe de Cierre (VPRE)</t>
  </si>
  <si>
    <t>1. Garantizar el derecho de defensa por parte de la Entidad dentro de cada uno de los procesos judiciales que presnetan dicha situación.</t>
  </si>
  <si>
    <t>1. Ejercer cada una de las etapas procesales para cada uno de los procesos judiciales que presentan incremento en los avalúos, garantizando el derecho de contradicción de la entidad y el derecho de la defensa.</t>
  </si>
  <si>
    <t>UNIDADES DE MEDIDA CORRECTIVA
1. Informes jurídicos que den cuenta de cada una de las actuaciones surtidas en cada uno de los procesos judiciales que presentan incrementos desmesurados en los avalúos. 
INFORME DE CIERRE
2. Informe de cierre.</t>
  </si>
  <si>
    <t>1. Garantizar el cumplimiento en los términos de ley por parte de la entidad con la implementación de medidas correctivas en los tiempos de revisión y expedición de los actos administrativos.</t>
  </si>
  <si>
    <t>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t>
  </si>
  <si>
    <t>UNIDADES DE MEDIDA CORRECTIVA
1. Informe jurídico indicando las medidas adoptadas durante el 2018 para el cumplimiento de los términos establecidos en la Ley.
2. Informe verificando los tiempos que se utilizaron en el agotamiento de la vía gubernativa en la entidad durante el 2018.
INFORME DE CIERRE
3. Informe de cierre.</t>
  </si>
  <si>
    <t>1. Garantizar el seguimiento y control a los procesos de expropiación judicial.</t>
  </si>
  <si>
    <t>1. Evidenciar que la entidad cuenta con una base de datos actualizada de los procesos de expropiación judicial y que efectivamente ha venido haciendo el seguimiento y control a los mismos de manera adecuada.</t>
  </si>
  <si>
    <t>UNIDADES DE MEDIDA CORRECTIVA
1. Informe jurídico incorporando la base de procesos de expropiación judicial actualizada a la fecha.
2. Informe jurídico en el que se indiquen cada una de las actuaciones que adelantan los abogados encaminadas a efectuar el seguimiento y control a los procesos de expropiación judicial.
INFORME DE CIERRE
3. Informe de cierre.</t>
  </si>
  <si>
    <t>1. Garantizar la debida atención por parte de la Entidad en cada uno de los procesos de expropiación judicial.</t>
  </si>
  <si>
    <t>1. Generar acciones tendientes a mejorar y garantizar la debida atención a cada uno de los procesos de expropiación judicial.</t>
  </si>
  <si>
    <t>UNIDADES DE MEDIDA CORRECTIVA
1. Informe relacionando medidas adoptadas encaminadas a garantizar la atención oportuna dentro de los procesos de expropiación judicial.
2. Verificación aelatoria a proceso de expropiación evidenciando la implementación de medadias adoptadas.
INFORME DE CIERRE
3. Informe de cierrre</t>
  </si>
  <si>
    <t>1. Contar con los pagos dentro de los procesos de expropiación judicial dentro de los términos establecidos en el Código General del Proceso</t>
  </si>
  <si>
    <t>1. Verificar los trámites adelantdos por la entidad para los pagos a efectos de determinar la causa de las posibles demoras, y asi tomar las medidas correctivas que permitan mejorar los tiempos.</t>
  </si>
  <si>
    <t>UNIDADES DE MEDIDA CORRECTIVA
1. Informe de verificación de trámites de pago de predios en expropiación al azar, evidenciando falencias.
2. Informe de adopción de medidas encaminadas a subsanar tiempos en trámites de pago de predios en expropiación judicial.
INFORME DE CIERRE
3. Informe de cierre.</t>
  </si>
  <si>
    <t>1. Aclarar los motivos que generaron el pago de las obligaciones prediales de la Subcuenta No. 2 Predios - Otrosí 28, a través de un informe conjunto entre las dependencias Vicepresidencia de Gestión Contractual-GIT Predial - GIT Riesgos.
2. Prevenir y mejorar el seguimiento a través de lo establecido en el modelo de contrato para concesiones de cuarta generación.</t>
  </si>
  <si>
    <t>1. Informe.   
2. Modelo 4G
3.Informe de cierre.</t>
  </si>
  <si>
    <t>UNIDADES DE MEDIDA CORRECTIVA
1. Informe conjunto Vicepresidencia de Gestión Contractual-GIT Predial - GIT Riesgos.
UNIDADES DE MEDIDA PREVENTIVA
2.  Modelo Contrato 4G.
INFORME DE CIERRE
3. Informe de cierre.</t>
  </si>
  <si>
    <t>Verificar que los estados de cuentas  de la Fiduprevisora reflejen el total de los pagos de Contingentes que la ANI autoriza mensualmente.</t>
  </si>
  <si>
    <t>1. Verificar las sumatorias presentadas en el ejercicio que genero la diferencia descrita entre las notas a los EF y las resoluciones.
2. Informe sobre los antecedentes que dieron origen a la resolución del Mecanismo Transitorio de Liquidez MTL que ejecuta Bancolombia, para cubrir los pagos de las contingencias prediales de Transversal de las Américas.
3. Informe explicativo del manejo presupuestal dado a los recursos del MTL.
4. Informe de cierre</t>
  </si>
  <si>
    <t>UNIDADES DE MEDIDA CORRECTIVA
1. Ejercicio Financiero
2. Informe sobre los antecedentes 
3. Informe explicativo del manejo presupuestal 
INFORME DE CIERRE
4. Informe de cierre</t>
  </si>
  <si>
    <t>Mejorar los controles de manejo de informaicon financiera</t>
  </si>
  <si>
    <t>1. informe metodologico de la ANI en el sistema de informacion de recursos, para detallar las diferencias manifestadas por la contraloria y los antecedentes que lo soportan.
2. Circular de la vicepresidencia Administrativa y Financiera, indicando a las diferentes areas de la ANI, cual es la fuente de informacion del SIIF.
3. Informe de cierre</t>
  </si>
  <si>
    <r>
      <t>UNIDADES DE MEDIDA CORRECTIVA</t>
    </r>
    <r>
      <rPr>
        <b/>
        <sz val="11"/>
        <color rgb="FF000000"/>
        <rFont val="Calibri"/>
        <family val="2"/>
      </rPr>
      <t xml:space="preserve">
</t>
    </r>
    <r>
      <rPr>
        <sz val="11"/>
        <color rgb="FF000000"/>
        <rFont val="Calibri"/>
        <family val="2"/>
      </rPr>
      <t>1. informe metodologico de la ANI en el sistema de informacion de recursos
UNIDADES DE MEDIDA PREVENTIVA</t>
    </r>
    <r>
      <rPr>
        <b/>
        <sz val="11"/>
        <color rgb="FF000000"/>
        <rFont val="Calibri"/>
        <family val="2"/>
      </rPr>
      <t xml:space="preserve">
</t>
    </r>
    <r>
      <rPr>
        <sz val="11"/>
        <color rgb="FF000000"/>
        <rFont val="Calibri"/>
        <family val="2"/>
      </rPr>
      <t>2. Circular de la vicepresidencia Administrativa y Financiera
INFORME DE CIERRE
3. Informe de cierre</t>
    </r>
  </si>
  <si>
    <t>Bucaramanga - Barrancabermeja - Yondó</t>
  </si>
  <si>
    <t>Transversal del Sisga</t>
  </si>
  <si>
    <r>
      <rPr>
        <b/>
        <sz val="11"/>
        <color theme="1"/>
        <rFont val="Calibri"/>
        <family val="2"/>
        <scheme val="minor"/>
      </rPr>
      <t>Hallazgo No. 21. Administrativo. Valores de los avalúos judiciales en los procesos de expropiación judicial de predios para proyectos modo carretero.</t>
    </r>
    <r>
      <rPr>
        <sz val="11"/>
        <color theme="1"/>
        <rFont val="Calibri"/>
        <family val="2"/>
        <scheme val="minor"/>
      </rPr>
      <t xml:space="preserve"> 
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t>
    </r>
  </si>
  <si>
    <t>CR_Bucaramanga-Barrancabermeja-Yondó</t>
  </si>
  <si>
    <t>CR_Transversal del Sisga</t>
  </si>
  <si>
    <t xml:space="preserve">Vicepresidencia de Planeación, Riesgos y Entorno </t>
  </si>
  <si>
    <t>Vicepresidencia de Planeación, Riesgos y Entorno - Vicepresidencia de Gestión Contractual</t>
  </si>
  <si>
    <t>Vicepresidencia de Planeación, Riesgos y Entorno - Vicepresidencia de Gestión Contractual - Vicepresidencia Ejecutiva</t>
  </si>
  <si>
    <t>Vicepresidencia de Planeación, Riesgos y Entorno - Vicepresidencia  Administrativa y financiera</t>
  </si>
  <si>
    <t>2018E</t>
  </si>
  <si>
    <t>Andrés Hernández</t>
  </si>
  <si>
    <t>Elizabeth Gómez</t>
  </si>
  <si>
    <t>Gloria Margoth Cabrera - Elizabeth Gómez - Fernando Ramírez - Luis Eduardo Gutiérrez - Carlos García - Fernando Ramírez - Poldy Osorio</t>
  </si>
  <si>
    <t>Luis Eduardo Gutiérrez - Carlos García - Elizabeth Gómez</t>
  </si>
  <si>
    <t xml:space="preserve">Gloria Margoth Cabrera - Elizabeth Gómez </t>
  </si>
  <si>
    <t>Elizabeth Gómez - Carlos García - Gloria Margoth Cabrera</t>
  </si>
  <si>
    <t>Elizabeth Gómez - Fernando Ramírez</t>
  </si>
  <si>
    <t>Elizabeth Gómez - Fernando Ramírez - Carlos García - Gloria Margoth Cabrera</t>
  </si>
  <si>
    <t>Andrés Hernández - Luis Eduardo Gutiérrez</t>
  </si>
  <si>
    <t>Andrés Hernández - Luis Eduardo Gutiérrez - Carlos García</t>
  </si>
  <si>
    <t>Acceso a predios</t>
  </si>
  <si>
    <t>Retraso en obras por predios</t>
  </si>
  <si>
    <t>Cerramiento de predios</t>
  </si>
  <si>
    <t>SEGUIMIENTO PRIMER SEMESTRE 2019</t>
  </si>
  <si>
    <r>
      <rPr>
        <b/>
        <sz val="11"/>
        <color theme="1"/>
        <rFont val="Calibri"/>
        <family val="2"/>
        <scheme val="minor"/>
      </rPr>
      <t>Hallazgo No. 1. Administrativo con presunta incidencia fiscal y disciplinaria. Pago de Contraprestación Línea de Playa.</t>
    </r>
    <r>
      <rPr>
        <sz val="11"/>
        <color theme="1"/>
        <rFont val="Calibri"/>
        <family val="2"/>
        <scheme val="minor"/>
      </rPr>
      <t xml:space="preserve"> 
Contrato de Concesión 024 de 1999. Mediante el Otrosí 1 del 17/01/2003 se modificó la Cláusula décima Primera del contrato de concesión, "Contraprestación y el Valor del Contrato",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t>
    </r>
  </si>
  <si>
    <r>
      <rPr>
        <b/>
        <sz val="11"/>
        <color theme="1"/>
        <rFont val="Calibri"/>
        <family val="2"/>
        <scheme val="minor"/>
      </rPr>
      <t>Hallazgo No. 2. Administrativo con presunta incidencia fiscal y disciplinaria. Pago Contraprestación. Contrato de Concesión Portuaria 022 de 1998.</t>
    </r>
    <r>
      <rPr>
        <sz val="11"/>
        <color theme="1"/>
        <rFont val="Calibri"/>
        <family val="2"/>
        <scheme val="minor"/>
      </rPr>
      <t xml:space="preserve"> 
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t>
    </r>
  </si>
  <si>
    <r>
      <rPr>
        <b/>
        <sz val="11"/>
        <color theme="1"/>
        <rFont val="Calibri"/>
        <family val="2"/>
        <scheme val="minor"/>
      </rPr>
      <t>Hallazgo No. 3. Administrativo con presunta incidencia disciplinaria. Proceso de Reversión. Contrato de Concesión Portuaria 022 de 1998.</t>
    </r>
    <r>
      <rPr>
        <sz val="11"/>
        <color theme="1"/>
        <rFont val="Calibri"/>
        <family val="2"/>
        <scheme val="minor"/>
      </rPr>
      <t xml:space="preserve"> 
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t>
    </r>
  </si>
  <si>
    <r>
      <rPr>
        <b/>
        <sz val="11"/>
        <color theme="1"/>
        <rFont val="Calibri"/>
        <family val="2"/>
        <scheme val="minor"/>
      </rPr>
      <t>Hallazgo No. 4. Administrativo con presunta incidencia disciplinaria, para indagación preliminar I.P. Plan de inversión, Inversión Social, Contrato de Concesión Portuaria 004 de 2010.</t>
    </r>
    <r>
      <rPr>
        <sz val="11"/>
        <color theme="1"/>
        <rFont val="Calibri"/>
        <family val="2"/>
        <scheme val="minor"/>
      </rPr>
      <t xml:space="preserve"> 
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t>
    </r>
  </si>
  <si>
    <r>
      <rPr>
        <b/>
        <sz val="11"/>
        <color theme="1"/>
        <rFont val="Calibri"/>
        <family val="2"/>
        <scheme val="minor"/>
      </rPr>
      <t>Hallazgo No. 5. Administrativo con presunta incidencia disciplinaria. Ejecución Plan de Inversiones. Contrato de Concesión 001 de 2008.</t>
    </r>
    <r>
      <rPr>
        <sz val="11"/>
        <color theme="1"/>
        <rFont val="Calibri"/>
        <family val="2"/>
        <scheme val="minor"/>
      </rPr>
      <t xml:space="preserve"> 
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t>
    </r>
  </si>
  <si>
    <r>
      <rPr>
        <b/>
        <sz val="11"/>
        <color theme="1"/>
        <rFont val="Calibri"/>
        <family val="2"/>
        <scheme val="minor"/>
      </rPr>
      <t>Hallazgo No. 6. Administrativo con presunta incidencia disciplinaria. Interventoría para al Plan de Inversiones. Contrato de Concesión 018 de 1997.</t>
    </r>
    <r>
      <rPr>
        <sz val="11"/>
        <color theme="1"/>
        <rFont val="Calibri"/>
        <family val="2"/>
        <scheme val="minor"/>
      </rPr>
      <t xml:space="preserve"> 
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t>
    </r>
  </si>
  <si>
    <r>
      <rPr>
        <b/>
        <sz val="11"/>
        <color theme="1"/>
        <rFont val="Calibri"/>
        <family val="2"/>
        <scheme val="minor"/>
      </rPr>
      <t>Hallazgo No. 7. Administrativo con presunta incidencia disciplinaria. Interventoría Otrosí 3 de 2016 al Contrato de Contraprestación Portuaria 016 de 1996.</t>
    </r>
    <r>
      <rPr>
        <sz val="11"/>
        <color theme="1"/>
        <rFont val="Calibri"/>
        <family val="2"/>
        <scheme val="minor"/>
      </rPr>
      <t xml:space="preserve"> 
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t>
    </r>
  </si>
  <si>
    <r>
      <rPr>
        <b/>
        <sz val="11"/>
        <color theme="1"/>
        <rFont val="Calibri"/>
        <family val="2"/>
        <scheme val="minor"/>
      </rPr>
      <t>Hallazgo No. 8. Administrativo con presunta incidencia disciplinaria. Cambio en la modalidad de operación portuaria.</t>
    </r>
    <r>
      <rPr>
        <sz val="11"/>
        <color theme="1"/>
        <rFont val="Calibri"/>
        <family val="2"/>
        <scheme val="minor"/>
      </rPr>
      <t xml:space="preserve"> 
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t>
    </r>
  </si>
  <si>
    <r>
      <rPr>
        <b/>
        <sz val="11"/>
        <color theme="1"/>
        <rFont val="Calibri"/>
        <family val="2"/>
        <scheme val="minor"/>
      </rPr>
      <t>Hallazgo No. 9. Administrativo con presunta incidencia disciplinaria. Plan de Inversión. Contrato de Concesión Portuaria 001 de 2014.</t>
    </r>
    <r>
      <rPr>
        <sz val="11"/>
        <color theme="1"/>
        <rFont val="Calibri"/>
        <family val="2"/>
        <scheme val="minor"/>
      </rPr>
      <t xml:space="preserve"> 
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t>
    </r>
  </si>
  <si>
    <r>
      <rPr>
        <b/>
        <sz val="11"/>
        <color theme="1"/>
        <rFont val="Calibri"/>
        <family val="2"/>
        <scheme val="minor"/>
      </rPr>
      <t>Hallazgo No. 10. Administrativo con presunta incidencia disciplinaria. Interventoría. Contrato de Concesión Portuaria 001 de 2014.</t>
    </r>
    <r>
      <rPr>
        <sz val="11"/>
        <color theme="1"/>
        <rFont val="Calibri"/>
        <family val="2"/>
        <scheme val="minor"/>
      </rPr>
      <t xml:space="preserve"> 
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t>
    </r>
  </si>
  <si>
    <r>
      <rPr>
        <b/>
        <sz val="11"/>
        <color theme="1"/>
        <rFont val="Calibri"/>
        <family val="2"/>
        <scheme val="minor"/>
      </rPr>
      <t>Hallazgo No. 11. Administrativo. Consistencia y oportunidad de la información. Contrato de Concesión Portuaria 021 de 1997.</t>
    </r>
    <r>
      <rPr>
        <sz val="11"/>
        <color theme="1"/>
        <rFont val="Calibri"/>
        <family val="2"/>
        <scheme val="minor"/>
      </rPr>
      <t xml:space="preserve"> 
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t>
    </r>
  </si>
  <si>
    <r>
      <rPr>
        <b/>
        <sz val="11"/>
        <color theme="1"/>
        <rFont val="Calibri"/>
        <family val="2"/>
        <scheme val="minor"/>
      </rPr>
      <t>Hallazgo No. 1. Administrativo con posible incidencia fiscal y disciplinaria. Pago Comisiones de Éxito.</t>
    </r>
    <r>
      <rPr>
        <sz val="11"/>
        <color theme="1"/>
        <rFont val="Calibri"/>
        <family val="2"/>
        <scheme val="minor"/>
      </rPr>
      <t xml:space="preserve"> 
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t>
    </r>
  </si>
  <si>
    <t>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t>
  </si>
  <si>
    <t xml:space="preserve">Dicha situación, ocasionada por debilidades de los controles por parte de la ANI. </t>
  </si>
  <si>
    <t>No se surtió oportunamente las diferentes actividades conducentes a que el proceso de reversión se diera dentro de los términos contractuales</t>
  </si>
  <si>
    <t>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t>
  </si>
  <si>
    <t xml:space="preserve">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t>
  </si>
  <si>
    <t>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t>
  </si>
  <si>
    <t>Deficiencias en la aplicación de controles por parte de la ANI, en la ejecución del Otrosí 3  del Contrato de Concesión Portuaria 016 de 1996.</t>
  </si>
  <si>
    <t>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t>
  </si>
  <si>
    <t>Debilidades en el seguimiento (supervisión e interventoría) y falta de gestión oportuna de la ANI en la toma de decisiones, de otra parte, por el presunto incumplimiento de las obligaciones contractuales a cargo del concesionario.</t>
  </si>
  <si>
    <t>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t>
  </si>
  <si>
    <t>Debilidades de control por parte de la ANI, en la revisión y análisis de los soportes contractuales.</t>
  </si>
  <si>
    <t>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t>
  </si>
  <si>
    <t>Modificación de la longitud de línea de playa, que al disminuirse afectó el valor a pagar por concepto de contraprestación y en consecuencia genera presunto daño patrimonial al estado calculado en $3.450.641,76</t>
  </si>
  <si>
    <t>En virtud de los anterior, no se evidencia el reporte de pago del 20% correspondiente al municipio de los años 1999 a 2004 y del año 2008, los cuales ascienden a la suma de USD$230.899,56; que indexada a diciembre de 2017 equivalen a $1.029.273.730,33 pesos colombianos.</t>
  </si>
  <si>
    <t>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t>
  </si>
  <si>
    <t xml:space="preserve">
Se genera presunto daño patrimonial al Estado en cuantía de $3.288.810.709,54.</t>
  </si>
  <si>
    <t>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t>
  </si>
  <si>
    <t>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Con lo cual presuntamente se contraviene lo estipulado en el contrato así como el numeral 5 de Artículo 4 y el numeral 1 del Artículo 26 de la Ley 80 de 1993 y el Artículo 83 de la Ley 1474 de 2011.</t>
  </si>
  <si>
    <t xml:space="preserve">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t>
  </si>
  <si>
    <t xml:space="preserve">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
</t>
  </si>
  <si>
    <t>Lo anterior genera riesgos de no disponer de la infraestructura prevista contractualmente sobre el proceso de reveresión. Además se genera desgaste administrativo.</t>
  </si>
  <si>
    <t>La ANI carece de pronunciamientos de esa instancia (Interventoría) sobre el cumplimiento  de las obligaciones pactadas  en el contrato de concesión y limitó  la detección  oportuna de las deficiencias  o desviaciones  y decisiones oportunas de la ANI.</t>
  </si>
  <si>
    <t>Lo identificado podría dar a lugar a distintas interpretaciones, limitando el seguimiento adecuado de la ejecución de las inversiones. 
Límites a la labor de interventoría y pronunciamientos oportunos sobre el cumplimiento de las obligaciones del concesionario.</t>
  </si>
  <si>
    <t>Determinar la medida exacta de la Linea de playa de la que el concesionario hace uso, para determinar si existe o no del presunto daño Patrimonial, y de ser así desplegar las acciones para la recuperación de los recursos correspondientes por contraprestación.</t>
  </si>
  <si>
    <t>Realizar los respectivos trámites a que haya a lugar para el traslado a la entidad competente. e  Iniciar el Proceso sancionatorio. </t>
  </si>
  <si>
    <t xml:space="preserve">Suscripción del acta de reversion de los bienes entregado en concesion. </t>
  </si>
  <si>
    <t xml:space="preserve">Realizar el Seguimiento desde la supervisión técnica, social y financiera a las inversiones sociales descritas en el contrato de concesion portuaria.  </t>
  </si>
  <si>
    <t xml:space="preserve">Exigir el cumplimiento del plan de inversiones pactado de conformidad con el Manual de interventoría y supervisión de concesiones, e iniciar la solicitud de proceso sancionatorio. </t>
  </si>
  <si>
    <t>Suscribir el Acta de Inicio de la Interventoria para la verificacion de la ejecucion del plan de inversion del contrato de concesion portuaria. </t>
  </si>
  <si>
    <t xml:space="preserve">Realizar la Contratacion de la Interventoria para el seguimiento de los dos primeros años del plan de inversiones descrito en el otrosi No. 3 de 2016.   </t>
  </si>
  <si>
    <t>Conminar al concesionario a efectos de que ejecute el plan de inversiones y llevar al puerto a las condiciones optimas de operacion. </t>
  </si>
  <si>
    <t>Conminar al concesionario a efectos de que ejecute el plan de inversiones.</t>
  </si>
  <si>
    <t xml:space="preserve">Suscribir el documento contractual correspondiente a traves del cual realice el desglose de las actividades del plan de inversion (obras y equipos).   </t>
  </si>
  <si>
    <t xml:space="preserve">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t>
  </si>
  <si>
    <t>Determinar la existencia o no del presunto detrimento patrimonial y despleagar las medidas administrativas correspondientes. </t>
  </si>
  <si>
    <t xml:space="preserve">Dar traslado a la entidad Competente para que realice el procedimiento que haya a lugar. e iniciar el proceso sancionatorio del presunto daño patrimonial. </t>
  </si>
  <si>
    <t>Lograr la reversion de los bienes entregados en cooncesion en buenas condiciones</t>
  </si>
  <si>
    <t>Verificar el valor de los recursos efectivamente ejecutados en inversión social, en cumplimiento de la Clausula Septima del Contrato de Concesión No. 004 de 2010</t>
  </si>
  <si>
    <t xml:space="preserve">Garantizar el cumplimiento del plan de inversion pactado de conformidad con lo establecido en el contrato de concesion portuaria, e iniciar la solicitud del proceso sancionatorio. </t>
  </si>
  <si>
    <t> Dar inicio al Contrato de Interventoria para la verificacion de la ejecucion del plan de inversion del contrato de concesion portuaria. </t>
  </si>
  <si>
    <t>Suscribir el contrato de nterventoria.</t>
  </si>
  <si>
    <t>Operar el terminal portuario de conformidad con lo previsto en las disposiciones contractuales. </t>
  </si>
  <si>
    <t>Ejecutar el plan de inversiones en los terminos previstos en la Cláusula trece del contrato de concesión portuaria. </t>
  </si>
  <si>
    <t>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t>
  </si>
  <si>
    <t>CORRECTIVAS 
1.Solicitar concepto a la Superintendencia de Puertos Transporte respecto de las condiciones en lasque fue otorgado el contrato de concesion portuaria  
2.Solicitar concepto a DIMAR respecto a la linea de playa entregadas en concesion. 
3.Elaborar conceptos técnico, financiero y jurídico al interior de la Entidad o asesores externos
4. Como consecuencia del análisis de los conceptos, determinar la existencia o no del presunto daño patrimonial  y constituir el título para el cobro que sea pertinente.
PREVENTIVAS
5. Seguir el Manual de Supervision e interventoria de la Entidad. y el instructivo de modificacion de contratos de concesion portuaria  (si aplica)
INFORME DE CIERRE 
6. Informe de Cierre </t>
  </si>
  <si>
    <t>UNIDADES DE MEDIDA CORRECTIVA
1. Oficio a SPT
2. Oficio a DIMAR
3. Informe Técnico. 
4. Informe Financiero.
5. Informe Jurídico.
6. Tomar las acciones pertinentes derivadas del Concepto Jurídico
UNIDADES DE MEDIDA PREVENTIVA
7. Manual de Supervision e Interventoria 
8. Instructivo de Modificaciones contractuales del Modo Portuario (si aplica)
INFORME DE CIERRE
9. Informe de Cierre </t>
  </si>
  <si>
    <t xml:space="preserve">CORRECTIVAS 
1. Gestion de traslado a la Alcaldia De Cienaga por competencia.
2. Solicitar el Inicio del proceso Sancionatorio Correspondiente. 
PREVENTIVAS 
3. Procedemiento de proceso sancionatorio
4. Procedimiento verificacion pago de contraprestacion
INFORME DE CIERRE 
5. Informe de Cierre 
</t>
  </si>
  <si>
    <t>UNIDADES DE MEDIDA CORRECTIVA
1. Traslado por competencia.
2. Solicitud de inicio de proceso sancionatorio 
UNIDADES DE MEDIDA PREVENTIVA
3. Procedimiento vigente.
4. Procedimiento vigente.
INFORME DE CIERRE
5. Informe de cierre</t>
  </si>
  <si>
    <t xml:space="preserve">CORRECTIVAS
1. Avaluo Actualizado de los bienes entregados en concesion
2. Informe Técnico 
3. Suscripcion del acta de reversion 
4. Solicitar al concesionario y la Dimar los soportes de autorizacion para realizar el cerramiento.
 PREVENTIVAS
5.Manual de reversion vigente 
6.Manual de supervision e interventoria 
INFORME DE CIERRE
7. Informe de Cierre
</t>
  </si>
  <si>
    <t xml:space="preserve">UNIDADES DE MEDIDA CORRECTIVA
1. Avaluo Actualizado de los bienes entregados en concesion
2. Informe Técnico 
3. Suscripcion del acta de reversion 
4. solicitud al concesionario
5. Solicitud a la Dimar
UNIDADES DE MEDIDA PREVENTIVA
6.Manual de reversion vigente
7.Manual de supervision e interventoria  
INFORME DE CIERRE
8. Informe de Cierre
</t>
  </si>
  <si>
    <t>CORRECTIVAS 
1. Solicitar a la sociedad portuaria los soportes respecto de la ejecucion de la inversion social.                                 
2. Informe Social, Tecnico y Financiero de la ejecución de la inversión social por parte de la SPRC- MUELLE 9. y su incorporacion dentro del informe de supervision 
PREVENTIVAS
3. Manual de Supervision e Interventoria 
INFORME DE CIERRE 
4. Informe de Cierre </t>
  </si>
  <si>
    <t xml:space="preserve">UNIDADES DE MEDIDA CORRECTIVA _x000D_
1. Solicitar a la sociedad portuaria los soportes respecto de la ejecucion de la inversion social.                                 _x000D_
2. Informe Social, Tecnico y Financiero de la ejecución de la inversión social por parte de la SPRC- MUELLE 9. y su incorporacion dentro del informe de supervision _x000D_
_x000D_
UNIDADES DE MEDIDA PREVENTIVA
3. Manual de Supervision e Interventoria _x000D_
_x000D_
INFORME DE CIERRE _x000D_
4. Informe de Cierre </t>
  </si>
  <si>
    <t xml:space="preserve">CORRECTIVAS
1. Oficio de Respuesta al concesionario en relacion a la Solicitud de Modificacion presentada en 2018, relacionada con la adquisicion de equipos de cargue directo de Carbón. 
2. Solicitar el Inicio al proceso Sancionatorio por un Presunto Incumplimiento en la Ejecucion del plan de Inversiones.
PREVENTIVAS
3. Manual de Supervsion e interventoria de la Entidad.
4. Procedimiento de solicitud de inicio de proceso sancionatorio
INFORME DE CIERRE
5. Informe de Cierre. 
</t>
  </si>
  <si>
    <t>UNIDADES DE MEDIDA CORRECTIVA
1. Oficio de Respuesta al Concesionario en relacion a la solicitud de modifiacion presentada en 2018.
2. solicitud de Inicio al Proceso Sancionatorio
UNIDADES DE MEDIDA PREVENTIVA
3. Manual de Supervision e Interventoria 
4. Procedimiento incio sancionatorio 
INFORME DE CIERRE 
5. Informe de cierre</t>
  </si>
  <si>
    <t xml:space="preserve">CORRECTIVAS
1. Aportar la Carta de Aceptacion de la Oferta
2. Aportar el Acta de Inicio de la Interventoria 
PREVENTIVAS 
3. Manual de Contratación 
4. Manual de Supervision e Interventoria 
INFORME DE CIERRE 
5. Informe de Cierre 
</t>
  </si>
  <si>
    <t>UNIDADES DE MEDIDA CORRECTIVA
1.Oficio de la Carta de Aceptacion de la Oferta
2.Acta de Inicio de la Interventoria
UNIDADES DE MEDIDA PREVENTIVA
3. Manual de Contratación 
4. Manual de Supervision e Interventoria 
INFORME DE CIERRE 
5. Informe de Cierre </t>
  </si>
  <si>
    <t xml:space="preserve">CORRECTIVAS
1. Aportar el memorando de solicitud de Inicio de Proceso de Seleccion.
2. Aportar el contrato y el Acta de Inicio de la Interventoria.
PREVENTIVAS 
3. Manual de Contratación 
4. Manual de Supervision e Interventoria 
INFORME DE CIERRE 
5. Informe de Cierre 
</t>
  </si>
  <si>
    <t>UNIDADES DE MEDIDA CORRECTIVA
1.Memorando solicitud de Inicio de proceso de Seleccion. 
2.Contrato y Acta de Inicio de la Interventoria
UNIDADES DE MEDIDA PREVENTIVA
3. Manual de Contratación 
4. Manual de Supervision e Interventoria 
INFORME DE CIERRE 
5. Informe de Cierre </t>
  </si>
  <si>
    <t xml:space="preserve">CORRECTIVAS
1. Aportar la solicitud de inicio del proceso sancionatorio
2. Resultado del proceso administrativo sancionatorio a que haya a lugar.
PREVENTIVA
3. Procedimiento de inicio de proceso sancionatorio 
4. Manual de supervision e interventoria
INFORME DE CIERRE
5. Informe de Cierre
</t>
  </si>
  <si>
    <t>UNIDADES DE MEDIDA CORRECTIVA
_x000D_1. Aportar la solicitud de inicio del proceso sancionatorio_x000D_
2. Resultado del proceso administrativo sancionatorio a que haya a lugar._x000D_
_x000D_
UNIDADES DE MEDIDA PREVENTIVA_x000D_
_x000D_3. Procedimiento de inicio de proceso sancionatorio _x000D_
4. Manual de supervision e interventoria_x000D_
_x000D_
INFORME DE CIERRE_x000D_
5. Informe de Cierre</t>
  </si>
  <si>
    <t>CORRECTIVAS
1. Conminar al concesionario al cumplimiento y ejecución debida al plan de inversión del contrato.
2. Aportar la solicitud de inicio del proceso sancionatorio
3. Resultado del proceso administrativo sancionatorio a que haya a lugar.
PREVENTIVAS
4. Procedimiento de inicio de proceso sancionatorio 
5. Manual de supervision e interventoria
INFORME DE CIERRE
6. Informe de Cierre</t>
  </si>
  <si>
    <t>UNIDADES DE MEDIDA CORRECTIVA
1. Conminar al concesionario al cumplimiento y ejecución debida al plan de inversión del contrato.
2. Aportar la solicitud de inicio del proceso sancionatorio
3. Resultado del proceso administrativo sancionatorio a que haya a lugar.
UNIDADES DE MEDIDA PREVENTIVA
4. Procedimiento de inicio de proceso sancionatorio 
5. Manual de supervision e interventoria
INFORME DE CIERRE
6. Informe de Cierre</t>
  </si>
  <si>
    <t xml:space="preserve">CORRECTIVAS
1. Aportar el contrato y  el Acta de Inicio de la Interventoria 
2. Informe de antecedentes a la suscripcion del contrato de interventoria. 
PREVENTIVAS 
3. Manual de Contratación 
4. Manual de Supervision e Interventoria 
INFORME DE CIERRE 
5. Informe de Cierre 
</t>
  </si>
  <si>
    <t xml:space="preserve">UNIDADES DE MEDIDA CORRECTIVA
1. Aportar el contrato y  el Acta de Inicio de la Interventoria _x000D_
2. Informe de antecedentes a la suscripcion del contrato de interventoria. _x000D_
_x000D_
UNIDADES DE MEDIDA PREVENTIVA
3. Manual de Contratación _x000D_
4. Manual de Supervision e Interventoria _x000D_
_x000D_
INFORME DE CIERRE _x000D_
5. Informe de Cierre </t>
  </si>
  <si>
    <t xml:space="preserve">CORRECTIVAS 
1. Informe Técnico de la descripcion de las actividades del plan de inversion de acuerdo a los antecedentes del contrato.
2. Informe de gestión financiero frente a la diferencia de los USD 74.900
3. Comunicación al concesionario indicandole sobre la oportuna y debida entrega de informacion a la Entidad y/o interventoria so pena de la imposicion de procesos sancionatorios contractuales que se deriven. 
4. Informe ambiental de la entrega de informacion objeto del hallazgo del concesionario a la interventoria.   
PREVENTIVAS 
5. Manual de Supervision e interventoria 
INFORME DE CIERRE 
6. Informe de Cierre
</t>
  </si>
  <si>
    <t>UNIDADES DE MEDIDA CORRECTIVA
1. informe tecnico
2. Informe financiero
3. comunicacion al concesionario
4. Informe Ambiental 
UNIDADES DE MEDIDA PREVENTIVA
5. Manual de Supervision e interventoria 
6. INFORME DE CIERRE </t>
  </si>
  <si>
    <t>El efecto es una contraposición entre el hallazgo y la declaratoria de cumplimiento  del Juez Popular en relación con las medidas cautelar.</t>
  </si>
  <si>
    <t>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t>
  </si>
  <si>
    <t>Consignar en un informe la trazabilidad de la autorización de pago a la que se refiere el hallazgo y establecer parámetros y doctrina institucional, en relación con funciones emanadas de órdenes judiciales.</t>
  </si>
  <si>
    <t xml:space="preserve">PREVENTIVAS
1. Informe de trazabilidad y justificación de la autorización de pago que motiva el hallazgo 
2. Concepto jurídico sobre la obligatoriedad del cumplimiento de las medidas ordenas por el Juez Popular 
INFORME DE CIERRE
3. Informe de Cierre </t>
  </si>
  <si>
    <t>Sociedad Portuaria Compas Buenventura  </t>
  </si>
  <si>
    <t>Sociedad Portuaria Río Córdoba</t>
  </si>
  <si>
    <t>Sociedad Portuaria de Buenaventura
Grupo Portuario Lotes A1 y A2</t>
  </si>
  <si>
    <t>Sociedad Portuaria de Buenaventura
Grupo Portuario El Vacío</t>
  </si>
  <si>
    <t>Sociedad Portuaria OCENSA - Zona Portuaria Golfo de Morrosquillo</t>
  </si>
  <si>
    <t>Zona portuaria de Cartagena Terminal IFOS</t>
  </si>
  <si>
    <t>Zona portuaria de Cartagena OILTANKING</t>
  </si>
  <si>
    <t>CP_Sociedad Portuaria Compas Buenaventura</t>
  </si>
  <si>
    <t>CP_Sociedad Portuaria de Buenaventura GPL A1 y A2</t>
  </si>
  <si>
    <t>CP_Sociedad Portuaria de Buenaventura GP El Vacio</t>
  </si>
  <si>
    <t>CP_Zona Portuaria de Cartagena Terminal IFOS</t>
  </si>
  <si>
    <t>CP_Zona Portuaria de Cartagena OILTANKING</t>
  </si>
  <si>
    <t>Vicepresidencia de Gestión Contractual
- Gerencia del GIT SOCIAL DE LA VPRE </t>
  </si>
  <si>
    <t>Vicepresidencia de Gestión Contractual
Gerencia de Sancionatorios de la VJ</t>
  </si>
  <si>
    <t>Vicepresidencia de Gestión Contractual
- Gerencia funcional - coordinacion GIT AMBIENTAL DE LA VPRE </t>
  </si>
  <si>
    <t>Cálculo de la contraprestación</t>
  </si>
  <si>
    <t>Deficiencia en la supervisión contractual - Administrativo-</t>
  </si>
  <si>
    <t>Vicepresidencia Ejecutiva - Vicepresidencia de Planeación, Riesgos y Entorno - Vicepresidencia Jurídica</t>
  </si>
  <si>
    <t>Carlos García - Andrés Hernández   - Fernando Ramírez</t>
  </si>
  <si>
    <t>Andrés Hernández - Carlos García</t>
  </si>
  <si>
    <t>Vicepresidencia de Planeación, Riesgos y Entorno - Vicepresidencia Ejecutiva - Vicepresidencia de Estructuración</t>
  </si>
  <si>
    <t>Andrés Hernández - Carlos García - Poldy Osorio</t>
  </si>
  <si>
    <t>VIcepresidencia Ejecutiva</t>
  </si>
  <si>
    <t>VIcepresidencia Ejecutiva - Vicepresidencia Jurídica</t>
  </si>
  <si>
    <t xml:space="preserve">VIcepresidencia Ejecutiva- Vicepresidencia de Planeación, Riesgos y Entorno
</t>
  </si>
  <si>
    <t>Vicepresidencia Ejecutiva - 
Vicepresidencia Jurídica</t>
  </si>
  <si>
    <t xml:space="preserve">
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t>
  </si>
  <si>
    <t xml:space="preserve">
31/01/2019 Se verifica el cumplimiento de las UM1 a 6 y se informa por parte de la VAF que el Informe de cierre UM7 se cumple antes del 20 de febrero. En conclusión el PM se cumple. (LMSC)</t>
  </si>
  <si>
    <t xml:space="preserve">
31/01/2019 Se verifica el cumplimiento de la UM 1, la UM 2 se cargará por parte de la OCI antes de 5 de febrero y el Informe de cierre será elaborado y cargado por la VAF antes del 20 de febrero de 2019. En Conclusión el PM se cumple. (LMSC)</t>
  </si>
  <si>
    <t xml:space="preserve">
31/01/2019 La VJUR cumplirá y cargará en el FTP el soporte de la UM1. La UM2, 3, 4 y 5  estan cumplidad queda pendiente el informe de cierre. El PM se cumple. El avance a la fecha es del 66%. (LMSC)</t>
  </si>
  <si>
    <t xml:space="preserve">
31/01/2019 Se verifica el cumplimiento de la UM 1, la UM 2 se cargará por parte de la OCI antes de 5 de febrero y el Informe de cierre será elaborado y cargado por la VAF antes del 20 de febrero de 2019. En Conclusión el PM se cumple.  (LMSC)</t>
  </si>
  <si>
    <t xml:space="preserve">
31/01/2019 Se verifica el cumplimiento de las UM 1 y 4, las UM 2 y 3 se cumplen, pendientes de ser cargadas en el FTP por parte de la VPRE, pendiente el informe de cierre. En conclusión se cumple el PM. (LMSC)</t>
  </si>
  <si>
    <t>31/01/2019 Se informa por parte de la VEJ que las unidades de medida 1 y 2 se encuentran en trámite. La Um 3 se verifica su cargue en el FTP y se cumple el plan de mejoramiento. (LMSC)</t>
  </si>
  <si>
    <t>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
31/01/2019 Mediante memorando No. 2019-701-001852-3 la dependencia solicita ampliación del plazo para 31 de marzo de 2019. Mediante memorando No. 2019-400-001907-3 se le informa a la OCI la viabilidad de la solicitud. (LMSC)</t>
  </si>
  <si>
    <t>Auditorías Especiales 2018</t>
  </si>
  <si>
    <t>Predial (30) + Puertos (11) + RS2 (1)</t>
  </si>
  <si>
    <r>
      <rPr>
        <sz val="8"/>
        <color theme="1"/>
        <rFont val="Calibri"/>
        <family val="2"/>
        <scheme val="minor"/>
      </rPr>
      <t>Nuevos</t>
    </r>
    <r>
      <rPr>
        <sz val="6"/>
        <color theme="1"/>
        <rFont val="Calibri"/>
        <family val="2"/>
        <scheme val="minor"/>
      </rPr>
      <t>(2015+2016+AE2016+AE2017+AE2018)</t>
    </r>
  </si>
  <si>
    <t>Efectivos (2015+2016+EF 2017)</t>
  </si>
  <si>
    <t>Cumplidos (75,11%)</t>
  </si>
  <si>
    <t>En término (24,89%)</t>
  </si>
  <si>
    <t>1. Transversal de las Américas</t>
  </si>
  <si>
    <t>1. Aeropuerto El Dorado</t>
  </si>
  <si>
    <t>2. Aeropuerto El Dorado</t>
  </si>
  <si>
    <t>2. Ruta del Sol II</t>
  </si>
  <si>
    <t>2. Transversal de las Américas</t>
  </si>
  <si>
    <t>3. Bosa Granada Girardot</t>
  </si>
  <si>
    <t>3. Bucaramanga - Barrancabermeja - Yondó</t>
  </si>
  <si>
    <t>4. Ruta del Sol II</t>
  </si>
  <si>
    <t>4. Pacífico III</t>
  </si>
  <si>
    <t>4. Férrea del Atlántico</t>
  </si>
  <si>
    <t>5. Férrea del Atlántico</t>
  </si>
  <si>
    <t>5. Transversal del Sisga</t>
  </si>
  <si>
    <t>5. Armenia - Pereira - Manizales</t>
  </si>
  <si>
    <t>6. Armenia - Pereira - Manizales</t>
  </si>
  <si>
    <t>6. Malla Vial del Valle del Cauca y Cauca</t>
  </si>
  <si>
    <t>6. Ruta del Sol II</t>
  </si>
  <si>
    <t>7. Bogotá - Villavicencio</t>
  </si>
  <si>
    <t>7. Aeropuerto El Dorado</t>
  </si>
  <si>
    <t>8. Ruta del Sol III</t>
  </si>
  <si>
    <t>8. Zona portuaria de Cartagena Terminal IFOS</t>
  </si>
  <si>
    <t>9. Cartagena Barranquilla</t>
  </si>
  <si>
    <t>9. Armenia - Pereira - Manizales</t>
  </si>
  <si>
    <t>10. Briceño Tunja Sogamoso</t>
  </si>
  <si>
    <t>10. Bogotá - Villavicencio</t>
  </si>
  <si>
    <t>10. Zona Metropolitana de Bucaramanga</t>
  </si>
  <si>
    <t>De 438 Hallazgos equivale al</t>
  </si>
  <si>
    <t>De 109 Hallazgos equivale al</t>
  </si>
  <si>
    <t>De 329 Hallazgos equivale al</t>
  </si>
  <si>
    <t>1. Briceño Tunja Sogamoso</t>
  </si>
  <si>
    <t>2. Desarrollo Vial del Oriente de Medellín y Valle de Rionegro</t>
  </si>
  <si>
    <t>3. Ruta Caribe</t>
  </si>
  <si>
    <t>4. Cartagena - Barranquilla y Circunvalar de la Prosperidad</t>
  </si>
  <si>
    <t>1. Ruta del Sol II</t>
  </si>
  <si>
    <t>3. Armenia - Pereira - Manizales</t>
  </si>
  <si>
    <t>4. Bosa Granada Girardot</t>
  </si>
  <si>
    <t>5. Ruta del Sol I</t>
  </si>
  <si>
    <t>6. Sociedad Portuaria Río Córdoba</t>
  </si>
  <si>
    <t>4. Bogotá - Villavicencio</t>
  </si>
  <si>
    <t>7. Cartagena Barranquilla</t>
  </si>
  <si>
    <t>8. Férrea del Atlántico</t>
  </si>
  <si>
    <t>6. Gerencia Jurídico Predial</t>
  </si>
  <si>
    <t>9. Ruta del Sol III</t>
  </si>
  <si>
    <t>7. Pacífico III</t>
  </si>
  <si>
    <t>ERROR</t>
  </si>
  <si>
    <t>-</t>
  </si>
  <si>
    <t>1. Sistema Estratégico de Planeación y Gestión</t>
  </si>
  <si>
    <t>1. Gestión Administrativa y Financiera</t>
  </si>
  <si>
    <t>2. Gestión Jurídica</t>
  </si>
  <si>
    <t>2. Sistema Estratégico de Planeación y Gestión</t>
  </si>
  <si>
    <t>3. Gestión Administrativa y Financiera</t>
  </si>
  <si>
    <t>3. Gestión Jurídica</t>
  </si>
  <si>
    <t>4. Gestión Contractual y Seguimiento de Proyectos de Infraestructura de Transporte</t>
  </si>
  <si>
    <t>5. Gerencia Jurídico Predial</t>
  </si>
  <si>
    <t>5. Evaluación y Control Institucional</t>
  </si>
  <si>
    <t>6. Evaluación y Control Institucional</t>
  </si>
  <si>
    <t>6. Gestión del Talento Humano</t>
  </si>
  <si>
    <t>7. Gestión del Talento Humano</t>
  </si>
  <si>
    <t>7. Transparencia, Participación, Servicio al Ciudadano y Comunicación</t>
  </si>
  <si>
    <t>8. Transparencia, Participación, Servicio al Ciudadano y Comunicación</t>
  </si>
  <si>
    <t>8. Gestión de la Contratación Pública</t>
  </si>
  <si>
    <t>9. Fondo de Adaptación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</si>
</sst>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quot;$&quot;* #,##0.00_);_(&quot;$&quot;* \(#,##0.00\);_(&quot;$&quot;* &quot;-&quot;??_);_(@_)"/>
    <numFmt numFmtId="165" formatCode="_(* #,##0.00_);_(* \(#,##0.00\);_(* &quot;-&quot;??_);_(@_)"/>
    <numFmt numFmtId="166" formatCode="yyyy/mm/dd"/>
    <numFmt numFmtId="167" formatCode="_-* #,##0_-;\-* #,##0_-;_-* &quot;-&quot;??_-;_-@_-"/>
    <numFmt numFmtId="168" formatCode="d/mm/yyyy;@"/>
    <numFmt numFmtId="169" formatCode="0.0%"/>
    <numFmt numFmtId="170" formatCode="&quot;$&quot;#,##0.00"/>
    <numFmt numFmtId="171" formatCode="dd/mmm/yyyy"/>
  </numFmts>
  <fonts count="63" x14ac:knownFonts="1">
    <font>
      <sz val="11"/>
      <color theme="1"/>
      <name val="Calibri"/>
      <family val="2"/>
      <scheme val="minor"/>
    </font>
    <font>
      <sz val="11"/>
      <color theme="1"/>
      <name val="Calibri"/>
      <family val="2"/>
      <scheme val="minor"/>
    </font>
    <font>
      <sz val="10"/>
      <name val="Arial"/>
      <family val="2"/>
    </font>
    <font>
      <b/>
      <sz val="12"/>
      <color theme="1"/>
      <name val="Calibri"/>
      <family val="2"/>
      <scheme val="minor"/>
    </font>
    <font>
      <sz val="11"/>
      <color indexed="8"/>
      <name val="Calibri"/>
      <family val="2"/>
    </font>
    <font>
      <b/>
      <sz val="11"/>
      <color theme="1"/>
      <name val="Calibri"/>
      <family val="2"/>
      <scheme val="minor"/>
    </font>
    <font>
      <b/>
      <sz val="11"/>
      <name val="Calibri"/>
      <family val="2"/>
      <scheme val="minor"/>
    </font>
    <font>
      <sz val="11"/>
      <name val="Calibri"/>
      <family val="2"/>
      <scheme val="minor"/>
    </font>
    <font>
      <sz val="10"/>
      <color theme="1"/>
      <name val="Calibri"/>
      <family val="2"/>
      <scheme val="minor"/>
    </font>
    <font>
      <b/>
      <sz val="10"/>
      <color theme="1"/>
      <name val="Calibri"/>
      <family val="2"/>
      <scheme val="minor"/>
    </font>
    <font>
      <b/>
      <i/>
      <sz val="11"/>
      <color theme="1"/>
      <name val="Calibri"/>
      <family val="2"/>
      <scheme val="minor"/>
    </font>
    <font>
      <sz val="8"/>
      <color theme="1"/>
      <name val="Calibri"/>
      <family val="2"/>
      <scheme val="minor"/>
    </font>
    <font>
      <b/>
      <sz val="9"/>
      <color theme="1"/>
      <name val="Calibri"/>
      <family val="2"/>
      <scheme val="minor"/>
    </font>
    <font>
      <sz val="6"/>
      <color theme="1"/>
      <name val="Calibri"/>
      <family val="2"/>
      <scheme val="minor"/>
    </font>
    <font>
      <b/>
      <sz val="11"/>
      <color theme="0"/>
      <name val="Calibri"/>
      <family val="2"/>
      <scheme val="minor"/>
    </font>
    <font>
      <sz val="11"/>
      <color rgb="FFFF0000"/>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0"/>
      <name val="Calibri"/>
      <family val="2"/>
      <scheme val="minor"/>
    </font>
    <font>
      <b/>
      <u/>
      <sz val="11"/>
      <name val="Calibri"/>
      <family val="2"/>
      <scheme val="minor"/>
    </font>
    <font>
      <u/>
      <sz val="11"/>
      <name val="Calibri"/>
      <family val="2"/>
      <scheme val="minor"/>
    </font>
    <font>
      <i/>
      <sz val="11"/>
      <name val="Calibri"/>
      <family val="2"/>
      <scheme val="minor"/>
    </font>
    <font>
      <sz val="11"/>
      <name val="Calibri Light"/>
      <family val="2"/>
    </font>
    <font>
      <sz val="9"/>
      <name val="Arial Narrow"/>
      <family val="2"/>
    </font>
    <font>
      <sz val="10"/>
      <name val="Calibri"/>
      <family val="2"/>
      <scheme val="minor"/>
    </font>
    <font>
      <sz val="12"/>
      <name val="Arial Narrow"/>
      <family val="2"/>
    </font>
    <font>
      <strike/>
      <sz val="11"/>
      <name val="Calibri"/>
      <family val="2"/>
      <scheme val="minor"/>
    </font>
    <font>
      <sz val="10"/>
      <name val="Calibri"/>
      <family val="2"/>
    </font>
    <font>
      <i/>
      <sz val="11"/>
      <name val="Calibri"/>
      <family val="2"/>
    </font>
    <font>
      <b/>
      <sz val="11"/>
      <name val="Calibri"/>
      <family val="2"/>
    </font>
    <font>
      <sz val="11"/>
      <name val="Calibri"/>
      <family val="2"/>
    </font>
    <font>
      <b/>
      <sz val="11"/>
      <name val="Calibri Light"/>
      <family val="2"/>
    </font>
    <font>
      <sz val="10"/>
      <name val="Calibri Light"/>
      <family val="2"/>
    </font>
    <font>
      <b/>
      <sz val="10"/>
      <name val="Calibri Light"/>
      <family val="2"/>
    </font>
    <font>
      <sz val="8"/>
      <name val="Calibri"/>
      <family val="2"/>
      <scheme val="minor"/>
    </font>
    <font>
      <b/>
      <sz val="10"/>
      <color indexed="81"/>
      <name val="Tahoma"/>
      <family val="2"/>
    </font>
    <font>
      <sz val="10"/>
      <color indexed="81"/>
      <name val="Tahoma"/>
      <family val="2"/>
    </font>
    <font>
      <b/>
      <sz val="9"/>
      <color indexed="81"/>
      <name val="Tahoma"/>
      <family val="2"/>
    </font>
    <font>
      <sz val="9"/>
      <color indexed="81"/>
      <name val="Tahoma"/>
      <family val="2"/>
    </font>
    <font>
      <sz val="12"/>
      <name val="Times New Roman"/>
      <family val="1"/>
    </font>
    <font>
      <i/>
      <sz val="12"/>
      <name val="Times New Roman"/>
      <family val="1"/>
    </font>
    <font>
      <sz val="7"/>
      <color theme="1"/>
      <name val="Calibri"/>
      <family val="2"/>
      <scheme val="minor"/>
    </font>
    <font>
      <i/>
      <sz val="11"/>
      <color theme="1"/>
      <name val="Calibri"/>
      <family val="2"/>
      <scheme val="minor"/>
    </font>
    <font>
      <sz val="11"/>
      <color theme="0"/>
      <name val="Calibri"/>
      <family val="2"/>
      <scheme val="minor"/>
    </font>
    <font>
      <i/>
      <sz val="10"/>
      <color theme="1"/>
      <name val="Calibri"/>
      <family val="2"/>
      <scheme val="minor"/>
    </font>
    <font>
      <sz val="9"/>
      <color theme="1"/>
      <name val="Calibri"/>
      <family val="2"/>
      <scheme val="minor"/>
    </font>
    <font>
      <b/>
      <sz val="9"/>
      <color rgb="FFFF0000"/>
      <name val="Calibri"/>
      <family val="2"/>
      <scheme val="minor"/>
    </font>
    <font>
      <sz val="11"/>
      <color rgb="FF000000"/>
      <name val="Calibri"/>
      <family val="2"/>
    </font>
    <font>
      <b/>
      <sz val="12"/>
      <color theme="1"/>
      <name val="Franklin Gothic Demi"/>
      <family val="2"/>
    </font>
    <font>
      <sz val="14"/>
      <color theme="1"/>
      <name val="Franklin Gothic Demi Cond"/>
      <family val="2"/>
    </font>
    <font>
      <b/>
      <sz val="12"/>
      <color theme="0"/>
      <name val="Segoe UI Light"/>
      <family val="2"/>
    </font>
    <font>
      <sz val="10"/>
      <color theme="0"/>
      <name val="Calibri"/>
      <family val="2"/>
      <scheme val="minor"/>
    </font>
    <font>
      <sz val="8"/>
      <color rgb="FF0070C0"/>
      <name val="Calibri"/>
      <family val="2"/>
      <scheme val="minor"/>
    </font>
    <font>
      <b/>
      <sz val="11"/>
      <color rgb="FF0070C0"/>
      <name val="Calibri"/>
      <family val="2"/>
      <scheme val="minor"/>
    </font>
    <font>
      <sz val="11"/>
      <color theme="1"/>
      <name val="Calibri"/>
      <family val="2"/>
    </font>
    <font>
      <sz val="11"/>
      <color rgb="FFFF0000"/>
      <name val="Calibri"/>
      <family val="2"/>
    </font>
    <font>
      <b/>
      <sz val="11"/>
      <color theme="1"/>
      <name val="Calibri"/>
      <family val="2"/>
    </font>
    <font>
      <sz val="11"/>
      <color theme="1"/>
      <name val="Arial Narrow"/>
      <family val="2"/>
    </font>
    <font>
      <sz val="12"/>
      <color theme="1"/>
      <name val="Segoe UI Light"/>
      <family val="2"/>
    </font>
    <font>
      <sz val="9"/>
      <name val="Calibri"/>
      <family val="2"/>
      <scheme val="minor"/>
    </font>
    <font>
      <b/>
      <sz val="11"/>
      <color rgb="FF000000"/>
      <name val="Calibri"/>
      <family val="2"/>
    </font>
    <font>
      <sz val="11"/>
      <color theme="1"/>
      <name val="Calibri Light"/>
      <family val="2"/>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54"/>
        <bgColor indexed="64"/>
      </patternFill>
    </fill>
    <fill>
      <patternFill patternType="solid">
        <fgColor theme="5"/>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4"/>
        <bgColor indexed="64"/>
      </patternFill>
    </fill>
    <fill>
      <patternFill patternType="solid">
        <fgColor theme="5" tint="-0.24997711111789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3">
    <xf numFmtId="0" fontId="0" fillId="0" borderId="0"/>
    <xf numFmtId="0" fontId="2" fillId="0" borderId="0"/>
    <xf numFmtId="0" fontId="1" fillId="0" borderId="0"/>
    <xf numFmtId="0" fontId="2" fillId="0" borderId="0"/>
    <xf numFmtId="0" fontId="2" fillId="0" borderId="0"/>
    <xf numFmtId="0" fontId="4" fillId="0" borderId="0">
      <alignment vertical="top"/>
    </xf>
    <xf numFmtId="0" fontId="1" fillId="0" borderId="0">
      <alignment vertical="top"/>
    </xf>
    <xf numFmtId="0" fontId="1" fillId="0" borderId="0">
      <alignment vertical="top"/>
    </xf>
    <xf numFmtId="0" fontId="4" fillId="0" borderId="0">
      <alignment vertical="top"/>
    </xf>
    <xf numFmtId="0" fontId="1" fillId="0" borderId="0"/>
    <xf numFmtId="0" fontId="2" fillId="0" borderId="0"/>
    <xf numFmtId="0" fontId="2"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403">
    <xf numFmtId="0" fontId="0" fillId="0" borderId="0" xfId="0"/>
    <xf numFmtId="0" fontId="0" fillId="0" borderId="0" xfId="0" applyAlignment="1">
      <alignment horizontal="left"/>
    </xf>
    <xf numFmtId="0" fontId="0" fillId="0" borderId="1" xfId="0" applyBorder="1" applyAlignment="1">
      <alignment horizontal="left"/>
    </xf>
    <xf numFmtId="0" fontId="0" fillId="0" borderId="1" xfId="0" applyBorder="1"/>
    <xf numFmtId="0" fontId="5" fillId="5" borderId="1" xfId="0" applyFont="1" applyFill="1" applyBorder="1" applyAlignment="1">
      <alignment horizontal="left"/>
    </xf>
    <xf numFmtId="0" fontId="5" fillId="5" borderId="1" xfId="0" applyFont="1" applyFill="1" applyBorder="1"/>
    <xf numFmtId="0" fontId="5" fillId="5" borderId="3" xfId="0" applyFont="1" applyFill="1" applyBorder="1"/>
    <xf numFmtId="0" fontId="5" fillId="0" borderId="0" xfId="0" applyFont="1"/>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5" fillId="0" borderId="17" xfId="0" applyFont="1" applyBorder="1"/>
    <xf numFmtId="9" fontId="0" fillId="0" borderId="8" xfId="13" applyFont="1" applyBorder="1"/>
    <xf numFmtId="0" fontId="0" fillId="0" borderId="19" xfId="0" applyBorder="1"/>
    <xf numFmtId="0" fontId="0" fillId="0" borderId="18" xfId="0" applyBorder="1"/>
    <xf numFmtId="0" fontId="0" fillId="0" borderId="8" xfId="0" applyBorder="1"/>
    <xf numFmtId="0" fontId="0" fillId="9" borderId="9" xfId="0" applyFill="1" applyBorder="1"/>
    <xf numFmtId="167" fontId="0" fillId="0" borderId="8" xfId="16" applyNumberFormat="1" applyFont="1" applyBorder="1"/>
    <xf numFmtId="167" fontId="0" fillId="0" borderId="7" xfId="16" applyNumberFormat="1" applyFont="1" applyBorder="1"/>
    <xf numFmtId="17" fontId="0" fillId="0" borderId="9" xfId="0" applyNumberFormat="1" applyBorder="1" applyAlignment="1">
      <alignment horizontal="left"/>
    </xf>
    <xf numFmtId="0" fontId="0" fillId="0" borderId="9" xfId="0" applyBorder="1" applyAlignment="1">
      <alignment horizontal="left"/>
    </xf>
    <xf numFmtId="0" fontId="0" fillId="0" borderId="9" xfId="0" applyBorder="1" applyAlignment="1">
      <alignment horizontal="right"/>
    </xf>
    <xf numFmtId="0" fontId="5" fillId="0" borderId="9" xfId="0" applyFont="1" applyBorder="1"/>
    <xf numFmtId="0" fontId="12" fillId="0" borderId="9" xfId="0" applyFont="1" applyBorder="1" applyAlignment="1">
      <alignment horizontal="left"/>
    </xf>
    <xf numFmtId="0" fontId="12" fillId="0" borderId="8" xfId="0" applyFont="1" applyBorder="1" applyAlignment="1">
      <alignment horizontal="left"/>
    </xf>
    <xf numFmtId="0" fontId="5" fillId="8" borderId="9" xfId="0" applyFont="1" applyFill="1" applyBorder="1" applyAlignment="1">
      <alignment horizontal="center"/>
    </xf>
    <xf numFmtId="0" fontId="0" fillId="0" borderId="8" xfId="0" applyBorder="1" applyAlignment="1">
      <alignment vertical="center"/>
    </xf>
    <xf numFmtId="0" fontId="0" fillId="0" borderId="9" xfId="0" applyBorder="1" applyAlignment="1">
      <alignment vertical="center" wrapText="1"/>
    </xf>
    <xf numFmtId="0" fontId="0" fillId="0" borderId="9" xfId="0" applyBorder="1" applyAlignment="1">
      <alignment vertical="center"/>
    </xf>
    <xf numFmtId="9" fontId="0" fillId="0" borderId="0" xfId="0" applyNumberFormat="1"/>
    <xf numFmtId="10" fontId="0" fillId="0" borderId="0" xfId="13" applyNumberFormat="1" applyFont="1"/>
    <xf numFmtId="0" fontId="0" fillId="0" borderId="8" xfId="0" applyBorder="1" applyAlignment="1">
      <alignment horizontal="right"/>
    </xf>
    <xf numFmtId="0" fontId="8" fillId="0" borderId="9" xfId="0" applyFont="1" applyBorder="1"/>
    <xf numFmtId="0" fontId="11" fillId="0" borderId="9" xfId="0" applyFont="1" applyBorder="1"/>
    <xf numFmtId="17" fontId="0" fillId="0" borderId="9" xfId="0" quotePrefix="1" applyNumberFormat="1" applyBorder="1"/>
    <xf numFmtId="0" fontId="9" fillId="0" borderId="8" xfId="0" applyFont="1" applyBorder="1"/>
    <xf numFmtId="0" fontId="13" fillId="0" borderId="9" xfId="0" applyFont="1" applyBorder="1"/>
    <xf numFmtId="0" fontId="8" fillId="0" borderId="0" xfId="0" applyFont="1"/>
    <xf numFmtId="0" fontId="16" fillId="0" borderId="0" xfId="17" applyFont="1" applyAlignment="1">
      <alignment horizontal="center"/>
    </xf>
    <xf numFmtId="0" fontId="16" fillId="0" borderId="0" xfId="17" applyFont="1" applyAlignment="1">
      <alignment horizontal="left"/>
    </xf>
    <xf numFmtId="0" fontId="17" fillId="0" borderId="0" xfId="17"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8" fillId="0" borderId="0" xfId="17" applyFont="1" applyAlignment="1">
      <alignment horizontal="left"/>
    </xf>
    <xf numFmtId="0" fontId="16" fillId="0" borderId="0" xfId="17" applyFont="1" applyAlignment="1">
      <alignment horizontal="center" vertical="center"/>
    </xf>
    <xf numFmtId="0" fontId="16" fillId="0" borderId="0" xfId="17" applyFont="1" applyAlignment="1">
      <alignment horizontal="left" vertical="center"/>
    </xf>
    <xf numFmtId="0" fontId="17" fillId="0" borderId="0" xfId="17" applyFont="1" applyAlignment="1">
      <alignment horizontal="left"/>
    </xf>
    <xf numFmtId="168" fontId="6" fillId="0" borderId="1" xfId="4" applyNumberFormat="1" applyFont="1" applyBorder="1" applyAlignment="1">
      <alignment horizontal="center" vertical="center" wrapText="1"/>
    </xf>
    <xf numFmtId="14" fontId="16" fillId="0" borderId="0" xfId="17" applyNumberFormat="1" applyFont="1" applyAlignment="1">
      <alignment horizontal="center"/>
    </xf>
    <xf numFmtId="169" fontId="17" fillId="0" borderId="0" xfId="13" applyNumberFormat="1" applyFont="1" applyAlignment="1">
      <alignment horizontal="center" vertical="center" wrapText="1"/>
    </xf>
    <xf numFmtId="0" fontId="16" fillId="3" borderId="1" xfId="2" applyFont="1" applyFill="1" applyBorder="1" applyAlignment="1">
      <alignment horizontal="center"/>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170" fontId="16" fillId="0" borderId="0" xfId="17" applyNumberFormat="1" applyFont="1" applyAlignment="1">
      <alignment horizontal="center"/>
    </xf>
    <xf numFmtId="0" fontId="16" fillId="0" borderId="22" xfId="17" applyFont="1" applyBorder="1" applyAlignment="1">
      <alignment horizontal="center" vertical="center"/>
    </xf>
    <xf numFmtId="171" fontId="17" fillId="4" borderId="1" xfId="2" applyNumberFormat="1" applyFont="1" applyFill="1" applyBorder="1" applyAlignment="1">
      <alignment horizontal="center"/>
    </xf>
    <xf numFmtId="0" fontId="16" fillId="0" borderId="2" xfId="3" applyFont="1" applyBorder="1" applyAlignment="1">
      <alignment horizontal="center" vertical="center" wrapText="1"/>
    </xf>
    <xf numFmtId="0" fontId="16" fillId="10" borderId="2" xfId="3" applyFont="1" applyFill="1" applyBorder="1" applyAlignment="1">
      <alignment horizontal="center" vertical="center" wrapText="1"/>
    </xf>
    <xf numFmtId="0" fontId="16" fillId="10" borderId="23" xfId="3" applyFont="1" applyFill="1" applyBorder="1" applyAlignment="1">
      <alignment horizontal="center" vertical="center" wrapText="1"/>
    </xf>
    <xf numFmtId="0" fontId="19" fillId="10" borderId="2" xfId="3" applyFont="1" applyFill="1" applyBorder="1" applyAlignment="1">
      <alignment horizontal="center" vertical="center" wrapText="1"/>
    </xf>
    <xf numFmtId="0" fontId="19" fillId="11" borderId="2" xfId="3" applyFont="1" applyFill="1" applyBorder="1" applyAlignment="1">
      <alignment horizontal="center" vertical="center" wrapText="1"/>
    </xf>
    <xf numFmtId="0" fontId="19" fillId="10" borderId="2" xfId="3" applyFont="1" applyFill="1" applyBorder="1" applyAlignment="1">
      <alignment vertical="center" wrapText="1"/>
    </xf>
    <xf numFmtId="0" fontId="19" fillId="11" borderId="6" xfId="3" applyFont="1" applyFill="1" applyBorder="1" applyAlignment="1">
      <alignment horizontal="center" vertical="center" wrapText="1"/>
    </xf>
    <xf numFmtId="0" fontId="14" fillId="12" borderId="1" xfId="3" applyFont="1" applyFill="1" applyBorder="1" applyAlignment="1">
      <alignment horizontal="center" vertical="center" wrapText="1"/>
    </xf>
    <xf numFmtId="0" fontId="14" fillId="10" borderId="1" xfId="3" applyFont="1" applyFill="1" applyBorder="1" applyAlignment="1">
      <alignment horizontal="center" vertical="center" wrapText="1"/>
    </xf>
    <xf numFmtId="0" fontId="14" fillId="13" borderId="1" xfId="3" applyFont="1" applyFill="1" applyBorder="1" applyAlignment="1">
      <alignment horizontal="center" vertical="center" wrapText="1"/>
    </xf>
    <xf numFmtId="0" fontId="7" fillId="0" borderId="0" xfId="0" applyFont="1" applyAlignment="1">
      <alignment wrapText="1"/>
    </xf>
    <xf numFmtId="166" fontId="7" fillId="2" borderId="1" xfId="0" applyNumberFormat="1" applyFont="1" applyFill="1" applyBorder="1" applyAlignment="1" applyProtection="1">
      <alignment horizontal="center" vertical="center"/>
      <protection locked="0"/>
    </xf>
    <xf numFmtId="0" fontId="7" fillId="2" borderId="1" xfId="17" applyFont="1" applyFill="1" applyBorder="1" applyAlignment="1">
      <alignment horizontal="center" vertical="center" wrapText="1"/>
    </xf>
    <xf numFmtId="0" fontId="7" fillId="0" borderId="1" xfId="17" applyFont="1" applyBorder="1" applyAlignment="1">
      <alignment horizontal="center" vertical="center" wrapText="1"/>
    </xf>
    <xf numFmtId="0" fontId="7" fillId="0" borderId="1" xfId="0" applyFont="1" applyBorder="1"/>
    <xf numFmtId="0" fontId="7" fillId="0" borderId="1" xfId="2" applyFont="1" applyBorder="1" applyAlignment="1">
      <alignment horizontal="center" vertical="center"/>
    </xf>
    <xf numFmtId="0" fontId="7" fillId="14" borderId="1" xfId="0"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vertical="center" wrapText="1"/>
    </xf>
    <xf numFmtId="0" fontId="6" fillId="0" borderId="1" xfId="17" applyFont="1" applyBorder="1" applyAlignment="1">
      <alignment horizontal="center" vertical="center"/>
    </xf>
    <xf numFmtId="0" fontId="7" fillId="0" borderId="1" xfId="0" applyFont="1" applyBorder="1" applyAlignment="1">
      <alignment horizontal="justify" vertical="center" wrapText="1"/>
    </xf>
    <xf numFmtId="0" fontId="7" fillId="0" borderId="1" xfId="17" applyFont="1" applyBorder="1" applyAlignment="1">
      <alignment horizontal="justify" vertical="center" wrapText="1"/>
    </xf>
    <xf numFmtId="0" fontId="7" fillId="0" borderId="1" xfId="4" applyFont="1" applyBorder="1" applyAlignment="1">
      <alignment horizontal="justify" vertical="center" wrapText="1"/>
    </xf>
    <xf numFmtId="0" fontId="7" fillId="0" borderId="1" xfId="4" applyFont="1" applyBorder="1" applyAlignment="1">
      <alignment horizontal="left" vertical="center" wrapText="1"/>
    </xf>
    <xf numFmtId="0" fontId="7" fillId="0" borderId="1" xfId="2" applyFont="1" applyBorder="1" applyAlignment="1">
      <alignment horizontal="center" vertical="center" wrapText="1"/>
    </xf>
    <xf numFmtId="166" fontId="7" fillId="0" borderId="1" xfId="0" applyNumberFormat="1" applyFont="1" applyBorder="1" applyAlignment="1" applyProtection="1">
      <alignment horizontal="center" vertical="center"/>
      <protection locked="0"/>
    </xf>
    <xf numFmtId="166" fontId="7" fillId="0" borderId="1" xfId="0" applyNumberFormat="1" applyFont="1" applyBorder="1" applyAlignment="1" applyProtection="1">
      <alignment horizontal="center" vertical="center" wrapText="1"/>
      <protection locked="0"/>
    </xf>
    <xf numFmtId="0" fontId="6" fillId="0" borderId="1" xfId="18" applyFont="1" applyBorder="1" applyAlignment="1" applyProtection="1">
      <alignment horizontal="center" vertical="center" wrapText="1"/>
      <protection locked="0"/>
    </xf>
    <xf numFmtId="9" fontId="6" fillId="0" borderId="1" xfId="13" applyFont="1" applyBorder="1" applyAlignment="1">
      <alignment horizontal="center" vertical="center" wrapText="1"/>
    </xf>
    <xf numFmtId="0" fontId="7" fillId="0" borderId="14" xfId="17" applyFont="1" applyBorder="1" applyAlignment="1">
      <alignment vertical="center" wrapText="1"/>
    </xf>
    <xf numFmtId="0" fontId="7" fillId="0" borderId="1" xfId="17" applyFont="1" applyBorder="1" applyAlignment="1">
      <alignment vertical="center" wrapText="1"/>
    </xf>
    <xf numFmtId="0" fontId="6" fillId="0" borderId="1" xfId="18" applyFont="1" applyBorder="1" applyAlignment="1">
      <alignment horizontal="center" vertical="center" wrapText="1"/>
    </xf>
    <xf numFmtId="0" fontId="7" fillId="2" borderId="13" xfId="2" applyFont="1" applyFill="1" applyBorder="1" applyAlignment="1">
      <alignment horizontal="center" vertical="center"/>
    </xf>
    <xf numFmtId="0" fontId="7" fillId="2" borderId="12" xfId="2" applyFont="1" applyFill="1" applyBorder="1" applyAlignment="1">
      <alignment horizontal="center" vertical="center"/>
    </xf>
    <xf numFmtId="9" fontId="6" fillId="0" borderId="1" xfId="0" applyNumberFormat="1" applyFont="1" applyBorder="1" applyAlignment="1">
      <alignment horizontal="center" vertical="center" wrapText="1"/>
    </xf>
    <xf numFmtId="0" fontId="7" fillId="14" borderId="1" xfId="0" applyFont="1" applyFill="1" applyBorder="1" applyAlignment="1">
      <alignment horizontal="center" vertical="center" wrapText="1"/>
    </xf>
    <xf numFmtId="166" fontId="7" fillId="0" borderId="1" xfId="0" applyNumberFormat="1" applyFont="1" applyBorder="1" applyAlignment="1">
      <alignment horizontal="center" vertical="center"/>
    </xf>
    <xf numFmtId="0" fontId="6" fillId="0" borderId="1" xfId="2" applyFont="1" applyBorder="1" applyAlignment="1">
      <alignment horizontal="center" vertical="center" wrapText="1"/>
    </xf>
    <xf numFmtId="0" fontId="7" fillId="0" borderId="1" xfId="0" applyFont="1" applyBorder="1" applyAlignment="1">
      <alignment horizontal="left" vertical="center" wrapText="1"/>
    </xf>
    <xf numFmtId="0" fontId="1" fillId="0" borderId="0" xfId="0" applyFont="1"/>
    <xf numFmtId="0" fontId="7" fillId="0" borderId="1" xfId="14" applyFont="1" applyBorder="1" applyAlignment="1">
      <alignment horizontal="justify" vertical="center" wrapText="1"/>
    </xf>
    <xf numFmtId="166" fontId="7" fillId="0" borderId="10" xfId="0" applyNumberFormat="1" applyFont="1" applyBorder="1" applyAlignment="1" applyProtection="1">
      <alignment horizontal="center" vertical="center" wrapText="1"/>
      <protection locked="0"/>
    </xf>
    <xf numFmtId="0" fontId="7" fillId="0" borderId="1" xfId="19" applyFont="1" applyBorder="1" applyAlignment="1">
      <alignment horizontal="justify" vertical="center" wrapText="1"/>
    </xf>
    <xf numFmtId="0" fontId="6" fillId="0" borderId="1" xfId="17" applyFont="1" applyBorder="1" applyAlignment="1">
      <alignment horizontal="justify" vertical="center" wrapText="1"/>
    </xf>
    <xf numFmtId="0" fontId="23" fillId="0" borderId="1" xfId="0" applyFont="1" applyBorder="1" applyAlignment="1">
      <alignment horizontal="center" vertical="center" wrapText="1"/>
    </xf>
    <xf numFmtId="0" fontId="7" fillId="0" borderId="1" xfId="6" applyFont="1" applyBorder="1" applyAlignment="1">
      <alignment horizontal="justify" vertical="center" wrapText="1"/>
    </xf>
    <xf numFmtId="0" fontId="7" fillId="0" borderId="1" xfId="6" applyFont="1" applyBorder="1" applyAlignment="1">
      <alignment horizontal="left" vertical="center" wrapText="1"/>
    </xf>
    <xf numFmtId="0" fontId="7" fillId="0" borderId="1" xfId="0" applyFont="1" applyBorder="1" applyAlignment="1">
      <alignment wrapText="1"/>
    </xf>
    <xf numFmtId="0" fontId="6" fillId="0" borderId="1" xfId="0" applyFont="1" applyBorder="1" applyAlignment="1">
      <alignment horizontal="center" vertical="center" wrapText="1"/>
    </xf>
    <xf numFmtId="0" fontId="17" fillId="0" borderId="1" xfId="19" applyFont="1" applyBorder="1" applyAlignment="1">
      <alignment horizontal="left" vertical="center" wrapText="1"/>
    </xf>
    <xf numFmtId="0" fontId="24" fillId="0" borderId="1" xfId="0" applyFont="1" applyBorder="1" applyAlignment="1">
      <alignment horizontal="center" vertical="center"/>
    </xf>
    <xf numFmtId="166" fontId="17" fillId="0" borderId="1" xfId="0" applyNumberFormat="1" applyFont="1" applyBorder="1" applyAlignment="1" applyProtection="1">
      <alignment horizontal="center" vertical="center"/>
      <protection locked="0"/>
    </xf>
    <xf numFmtId="0" fontId="7" fillId="0" borderId="1" xfId="19" applyFont="1" applyBorder="1" applyAlignment="1">
      <alignment horizontal="center" vertical="center" wrapText="1"/>
    </xf>
    <xf numFmtId="0" fontId="7" fillId="0" borderId="1" xfId="8" applyFont="1" applyBorder="1" applyAlignment="1">
      <alignment horizontal="justify" vertical="center" wrapText="1"/>
    </xf>
    <xf numFmtId="0" fontId="17" fillId="0" borderId="1" xfId="0" applyFont="1" applyBorder="1" applyAlignment="1">
      <alignment horizontal="justify" vertical="center" wrapText="1"/>
    </xf>
    <xf numFmtId="0" fontId="17" fillId="0" borderId="1" xfId="8" applyFont="1" applyBorder="1" applyAlignment="1" applyProtection="1">
      <alignment horizontal="justify" vertical="center" wrapText="1"/>
      <protection locked="0"/>
    </xf>
    <xf numFmtId="0" fontId="17" fillId="0" borderId="1" xfId="8" applyFont="1" applyBorder="1" applyAlignment="1" applyProtection="1">
      <alignment horizontal="left" vertical="center" wrapText="1"/>
      <protection locked="0"/>
    </xf>
    <xf numFmtId="0" fontId="24" fillId="0" borderId="1" xfId="8"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6" fillId="0" borderId="1" xfId="19" applyFont="1" applyBorder="1" applyAlignment="1">
      <alignment horizontal="justify" vertical="center" wrapText="1"/>
    </xf>
    <xf numFmtId="0" fontId="7" fillId="0" borderId="1" xfId="19" applyFont="1" applyBorder="1" applyAlignment="1">
      <alignment vertical="center" wrapText="1"/>
    </xf>
    <xf numFmtId="166" fontId="7" fillId="0" borderId="1" xfId="0" applyNumberFormat="1" applyFont="1" applyBorder="1" applyAlignment="1">
      <alignment horizontal="center" vertical="center" wrapText="1"/>
    </xf>
    <xf numFmtId="16" fontId="7" fillId="0" borderId="1" xfId="0" quotePrefix="1" applyNumberFormat="1" applyFont="1" applyBorder="1" applyAlignment="1">
      <alignment horizontal="center" vertical="center" wrapText="1"/>
    </xf>
    <xf numFmtId="0" fontId="7" fillId="0" borderId="1" xfId="0" quotePrefix="1" applyFont="1" applyBorder="1" applyAlignment="1">
      <alignment horizontal="center" vertical="center" wrapText="1"/>
    </xf>
    <xf numFmtId="14" fontId="7" fillId="0" borderId="1" xfId="17" applyNumberFormat="1" applyFont="1" applyBorder="1" applyAlignment="1">
      <alignment vertical="center" wrapText="1"/>
    </xf>
    <xf numFmtId="0" fontId="17" fillId="0" borderId="1" xfId="0" applyFont="1" applyBorder="1" applyAlignment="1">
      <alignment vertical="center" wrapText="1"/>
    </xf>
    <xf numFmtId="1" fontId="7" fillId="0" borderId="1" xfId="0" applyNumberFormat="1" applyFont="1" applyBorder="1" applyAlignment="1">
      <alignment horizontal="left" vertical="center" wrapText="1"/>
    </xf>
    <xf numFmtId="1" fontId="7" fillId="0" borderId="1" xfId="0" applyNumberFormat="1" applyFont="1" applyBorder="1" applyAlignment="1">
      <alignment horizontal="center" vertical="center" wrapText="1"/>
    </xf>
    <xf numFmtId="1" fontId="17" fillId="0" borderId="1" xfId="0" applyNumberFormat="1" applyFont="1" applyBorder="1" applyAlignment="1">
      <alignment horizontal="center" vertical="center" wrapText="1"/>
    </xf>
    <xf numFmtId="0" fontId="7" fillId="0" borderId="1" xfId="8" applyFont="1" applyBorder="1" applyAlignment="1" applyProtection="1">
      <alignment horizontal="justify" vertical="center" wrapText="1"/>
      <protection locked="0"/>
    </xf>
    <xf numFmtId="0" fontId="7" fillId="0" borderId="1" xfId="0" applyFont="1" applyBorder="1" applyAlignment="1">
      <alignment vertical="top" wrapText="1"/>
    </xf>
    <xf numFmtId="1" fontId="6" fillId="0" borderId="1" xfId="0" applyNumberFormat="1" applyFont="1" applyBorder="1" applyAlignment="1">
      <alignment horizontal="center" vertical="center" wrapText="1"/>
    </xf>
    <xf numFmtId="0" fontId="17" fillId="0" borderId="1" xfId="19" applyFont="1" applyBorder="1" applyAlignment="1">
      <alignment horizontal="justify" vertical="center" wrapText="1"/>
    </xf>
    <xf numFmtId="0" fontId="24" fillId="0" borderId="1" xfId="19" applyFont="1" applyBorder="1" applyAlignment="1">
      <alignment horizontal="center" vertical="center" wrapText="1"/>
    </xf>
    <xf numFmtId="0" fontId="7" fillId="0" borderId="1" xfId="17" applyFont="1" applyBorder="1" applyAlignment="1">
      <alignment horizontal="left" vertical="center" wrapText="1"/>
    </xf>
    <xf numFmtId="0" fontId="7" fillId="0" borderId="1" xfId="14" applyFont="1" applyBorder="1" applyAlignment="1">
      <alignment horizontal="center" vertical="center" wrapText="1"/>
    </xf>
    <xf numFmtId="0" fontId="7" fillId="0" borderId="1" xfId="14" applyFont="1" applyBorder="1" applyAlignment="1">
      <alignment horizontal="left" vertical="center" wrapText="1"/>
    </xf>
    <xf numFmtId="0" fontId="7" fillId="0" borderId="1" xfId="19" applyFont="1" applyBorder="1" applyAlignment="1">
      <alignment horizontal="left" vertical="center" wrapText="1"/>
    </xf>
    <xf numFmtId="0" fontId="17" fillId="0" borderId="1" xfId="0" applyFont="1" applyBorder="1" applyAlignment="1">
      <alignment horizontal="left" vertical="center" wrapText="1"/>
    </xf>
    <xf numFmtId="0" fontId="24" fillId="0" borderId="1" xfId="2" applyFont="1" applyBorder="1" applyAlignment="1">
      <alignment horizontal="center" vertical="center" wrapText="1"/>
    </xf>
    <xf numFmtId="0" fontId="6" fillId="0" borderId="1" xfId="0" applyFont="1" applyBorder="1" applyAlignment="1">
      <alignment horizontal="justify" vertical="center" wrapText="1"/>
    </xf>
    <xf numFmtId="0" fontId="7" fillId="0" borderId="1" xfId="18" applyFont="1" applyBorder="1" applyAlignment="1">
      <alignment horizontal="justify" vertical="center" wrapText="1"/>
    </xf>
    <xf numFmtId="0" fontId="7" fillId="0" borderId="1" xfId="8" applyFont="1" applyBorder="1" applyAlignment="1">
      <alignment horizontal="left" vertical="center" wrapText="1"/>
    </xf>
    <xf numFmtId="0" fontId="7" fillId="0" borderId="1" xfId="0" applyFont="1" applyBorder="1" applyAlignment="1">
      <alignment horizontal="justify" vertical="center"/>
    </xf>
    <xf numFmtId="0" fontId="7" fillId="0" borderId="1" xfId="17" applyFont="1" applyBorder="1" applyAlignment="1">
      <alignment horizontal="left" wrapText="1"/>
    </xf>
    <xf numFmtId="0" fontId="7" fillId="0" borderId="1" xfId="6" applyFont="1" applyBorder="1" applyAlignment="1">
      <alignment horizontal="justify" vertical="center"/>
    </xf>
    <xf numFmtId="0" fontId="7" fillId="0" borderId="1" xfId="8" applyFont="1" applyBorder="1" applyAlignment="1">
      <alignment horizontal="center" vertical="center"/>
    </xf>
    <xf numFmtId="0" fontId="7" fillId="0" borderId="1" xfId="6" applyFont="1" applyBorder="1" applyAlignment="1">
      <alignment horizontal="center" vertical="center" wrapText="1"/>
    </xf>
    <xf numFmtId="0" fontId="17" fillId="0" borderId="1" xfId="4" applyFont="1" applyBorder="1" applyAlignment="1">
      <alignment horizontal="justify" vertical="center" wrapText="1"/>
    </xf>
    <xf numFmtId="0" fontId="7" fillId="0" borderId="1" xfId="10" applyFont="1" applyBorder="1" applyAlignment="1">
      <alignment horizontal="left" vertical="center" wrapText="1"/>
    </xf>
    <xf numFmtId="0" fontId="7" fillId="0" borderId="1" xfId="11" applyFont="1" applyBorder="1" applyAlignment="1">
      <alignment horizontal="left" vertical="center" wrapText="1"/>
    </xf>
    <xf numFmtId="1" fontId="7" fillId="0" borderId="1" xfId="11" applyNumberFormat="1" applyFont="1" applyBorder="1" applyAlignment="1">
      <alignment horizontal="center" vertical="center" wrapText="1"/>
    </xf>
    <xf numFmtId="0" fontId="7" fillId="0" borderId="1" xfId="4" applyFont="1" applyBorder="1" applyAlignment="1">
      <alignment horizontal="center" vertical="center" wrapText="1"/>
    </xf>
    <xf numFmtId="166" fontId="7" fillId="0" borderId="1" xfId="4" applyNumberFormat="1" applyFont="1" applyBorder="1" applyAlignment="1">
      <alignment horizontal="center" vertical="center" wrapText="1"/>
    </xf>
    <xf numFmtId="14" fontId="7" fillId="0" borderId="1" xfId="17" applyNumberFormat="1" applyFont="1" applyBorder="1" applyAlignment="1">
      <alignment horizontal="left" vertical="center" wrapText="1"/>
    </xf>
    <xf numFmtId="0" fontId="7" fillId="0" borderId="1" xfId="17" applyFont="1" applyBorder="1" applyAlignment="1">
      <alignment horizontal="center" vertical="center"/>
    </xf>
    <xf numFmtId="0" fontId="17" fillId="0" borderId="1" xfId="4" applyFont="1" applyBorder="1" applyAlignment="1">
      <alignment horizontal="left" vertical="center" wrapText="1"/>
    </xf>
    <xf numFmtId="0" fontId="7" fillId="0" borderId="1" xfId="8" applyFont="1" applyBorder="1" applyAlignment="1" applyProtection="1">
      <alignment horizontal="left" vertical="center" wrapText="1"/>
      <protection locked="0"/>
    </xf>
    <xf numFmtId="0" fontId="7" fillId="0" borderId="1" xfId="8" applyFont="1" applyBorder="1" applyAlignment="1" applyProtection="1">
      <alignment horizontal="center" vertical="center" wrapText="1"/>
      <protection locked="0"/>
    </xf>
    <xf numFmtId="0" fontId="6" fillId="0" borderId="1" xfId="8" applyFont="1" applyBorder="1" applyAlignment="1">
      <alignment horizontal="justify" vertical="center" wrapText="1"/>
    </xf>
    <xf numFmtId="0" fontId="7" fillId="0" borderId="1" xfId="8" applyFont="1" applyBorder="1" applyAlignment="1">
      <alignment horizontal="center" vertical="center" wrapText="1"/>
    </xf>
    <xf numFmtId="0" fontId="7" fillId="0" borderId="1" xfId="18" applyFont="1" applyBorder="1" applyAlignment="1">
      <alignment horizontal="left" vertical="center" wrapText="1"/>
    </xf>
    <xf numFmtId="1" fontId="7" fillId="0" borderId="1" xfId="2" applyNumberFormat="1" applyFont="1" applyBorder="1" applyAlignment="1">
      <alignment horizontal="center" vertical="center" wrapText="1"/>
    </xf>
    <xf numFmtId="49" fontId="6" fillId="0" borderId="1" xfId="17" applyNumberFormat="1" applyFont="1" applyBorder="1" applyAlignment="1">
      <alignment horizontal="center" vertical="center" wrapText="1"/>
    </xf>
    <xf numFmtId="0" fontId="7" fillId="0" borderId="1" xfId="4" applyFont="1" applyBorder="1" applyAlignment="1">
      <alignment vertical="center" wrapText="1"/>
    </xf>
    <xf numFmtId="0" fontId="7" fillId="0" borderId="1" xfId="0" applyFont="1" applyBorder="1" applyAlignment="1">
      <alignment vertical="center"/>
    </xf>
    <xf numFmtId="0" fontId="26" fillId="0" borderId="1" xfId="4" applyFont="1" applyBorder="1" applyAlignment="1">
      <alignment horizontal="justify" vertical="center" wrapText="1"/>
    </xf>
    <xf numFmtId="166" fontId="7" fillId="0" borderId="1" xfId="0" applyNumberFormat="1" applyFont="1" applyBorder="1" applyAlignment="1">
      <alignment vertical="center"/>
    </xf>
    <xf numFmtId="0" fontId="6" fillId="0" borderId="1" xfId="0" applyFont="1" applyBorder="1" applyAlignment="1">
      <alignment vertical="center" wrapText="1"/>
    </xf>
    <xf numFmtId="0" fontId="7" fillId="0" borderId="1" xfId="17" applyFont="1" applyBorder="1" applyAlignment="1">
      <alignment vertical="top" wrapText="1"/>
    </xf>
    <xf numFmtId="0" fontId="7" fillId="0" borderId="1" xfId="0" quotePrefix="1" applyFont="1" applyBorder="1" applyAlignment="1">
      <alignment vertical="center" wrapText="1"/>
    </xf>
    <xf numFmtId="0" fontId="6"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4" applyFont="1" applyBorder="1" applyAlignment="1">
      <alignment horizontal="justify" vertical="center" wrapText="1"/>
    </xf>
    <xf numFmtId="0" fontId="28" fillId="0" borderId="1" xfId="0" applyFont="1" applyBorder="1" applyAlignment="1">
      <alignment horizontal="justify" vertical="center" wrapText="1"/>
    </xf>
    <xf numFmtId="0" fontId="28" fillId="0" borderId="1" xfId="0" applyFont="1" applyBorder="1" applyAlignment="1">
      <alignment horizontal="justify" vertical="center"/>
    </xf>
    <xf numFmtId="0" fontId="6" fillId="0" borderId="1" xfId="4" applyFont="1" applyBorder="1" applyAlignment="1">
      <alignment horizontal="center" vertical="center" wrapText="1"/>
    </xf>
    <xf numFmtId="0" fontId="7" fillId="0" borderId="1" xfId="4" quotePrefix="1" applyFont="1" applyBorder="1" applyAlignment="1">
      <alignment horizontal="justify" vertical="center" wrapText="1"/>
    </xf>
    <xf numFmtId="0" fontId="7" fillId="0" borderId="1" xfId="0" applyFont="1" applyBorder="1" applyAlignment="1">
      <alignment horizontal="left" vertical="center"/>
    </xf>
    <xf numFmtId="15" fontId="7" fillId="0" borderId="1" xfId="0" applyNumberFormat="1" applyFont="1" applyBorder="1" applyAlignment="1">
      <alignment horizontal="left" vertical="center" wrapText="1"/>
    </xf>
    <xf numFmtId="14" fontId="7" fillId="0" borderId="1" xfId="0" applyNumberFormat="1" applyFont="1" applyBorder="1"/>
    <xf numFmtId="0" fontId="23" fillId="0" borderId="1" xfId="0" applyFont="1" applyBorder="1" applyAlignment="1">
      <alignment horizontal="justify" vertical="center" wrapText="1"/>
    </xf>
    <xf numFmtId="0" fontId="23" fillId="0" borderId="1" xfId="0" applyFont="1" applyBorder="1" applyAlignment="1">
      <alignment horizontal="left" vertical="center" wrapText="1"/>
    </xf>
    <xf numFmtId="0" fontId="31" fillId="0" borderId="1" xfId="4" applyFont="1" applyBorder="1" applyAlignment="1">
      <alignment horizontal="left" vertical="center" wrapText="1"/>
    </xf>
    <xf numFmtId="0" fontId="31" fillId="0" borderId="1" xfId="4" applyFont="1" applyBorder="1" applyAlignment="1">
      <alignment horizontal="justify" vertical="center" wrapText="1"/>
    </xf>
    <xf numFmtId="0" fontId="31" fillId="0" borderId="1" xfId="0" applyFont="1" applyBorder="1" applyAlignment="1">
      <alignment horizontal="justify" vertical="center"/>
    </xf>
    <xf numFmtId="14" fontId="23" fillId="0" borderId="1" xfId="0" applyNumberFormat="1" applyFont="1" applyBorder="1" applyAlignment="1">
      <alignment horizontal="center" vertical="center" wrapText="1"/>
    </xf>
    <xf numFmtId="0" fontId="31" fillId="0" borderId="1" xfId="0" applyFont="1" applyBorder="1" applyAlignment="1">
      <alignment horizontal="left" vertical="center" wrapText="1"/>
    </xf>
    <xf numFmtId="166" fontId="7" fillId="0" borderId="1" xfId="0" applyNumberFormat="1" applyFont="1" applyBorder="1" applyAlignment="1" applyProtection="1">
      <alignment horizontal="left" vertical="center" wrapText="1"/>
      <protection locked="0"/>
    </xf>
    <xf numFmtId="14" fontId="7" fillId="0" borderId="1" xfId="0" applyNumberFormat="1" applyFont="1" applyBorder="1" applyAlignment="1">
      <alignment horizontal="left" vertical="center" wrapText="1"/>
    </xf>
    <xf numFmtId="9" fontId="7" fillId="0" borderId="1" xfId="13" applyFont="1" applyBorder="1" applyAlignment="1">
      <alignment horizontal="center" vertical="center" wrapText="1"/>
    </xf>
    <xf numFmtId="0" fontId="7" fillId="0" borderId="1" xfId="4" applyFont="1" applyBorder="1" applyAlignment="1">
      <alignment horizontal="justify" vertical="center"/>
    </xf>
    <xf numFmtId="0" fontId="6" fillId="0" borderId="1" xfId="4" applyFont="1" applyBorder="1" applyAlignment="1">
      <alignment horizontal="justify" vertical="center" wrapText="1"/>
    </xf>
    <xf numFmtId="0" fontId="23" fillId="0" borderId="1" xfId="0" applyFont="1" applyBorder="1" applyAlignment="1">
      <alignment vertical="center" wrapText="1"/>
    </xf>
    <xf numFmtId="0" fontId="7" fillId="0" borderId="1" xfId="4" applyFont="1" applyBorder="1" applyAlignment="1">
      <alignment horizontal="justify" vertical="top" wrapText="1"/>
    </xf>
    <xf numFmtId="0" fontId="5" fillId="0" borderId="18" xfId="0" applyFont="1" applyBorder="1"/>
    <xf numFmtId="0" fontId="5" fillId="8" borderId="0" xfId="0" applyFont="1" applyFill="1" applyAlignment="1">
      <alignment horizontal="center"/>
    </xf>
    <xf numFmtId="16" fontId="0" fillId="0" borderId="1" xfId="0" quotePrefix="1" applyNumberFormat="1" applyBorder="1"/>
    <xf numFmtId="0" fontId="0" fillId="0" borderId="20" xfId="0" applyBorder="1"/>
    <xf numFmtId="0" fontId="0" fillId="0" borderId="21" xfId="0" applyBorder="1"/>
    <xf numFmtId="0" fontId="0" fillId="0" borderId="2" xfId="0" applyBorder="1"/>
    <xf numFmtId="0" fontId="7" fillId="0" borderId="13" xfId="2" applyFont="1" applyBorder="1" applyAlignment="1">
      <alignment horizontal="center" vertical="center"/>
    </xf>
    <xf numFmtId="0" fontId="7" fillId="0" borderId="12" xfId="2" applyFont="1" applyBorder="1" applyAlignment="1">
      <alignment horizontal="center" vertical="center"/>
    </xf>
    <xf numFmtId="0" fontId="7" fillId="0" borderId="5" xfId="2" applyFont="1" applyBorder="1" applyAlignment="1">
      <alignment horizontal="center" vertical="center"/>
    </xf>
    <xf numFmtId="0" fontId="7" fillId="0" borderId="11" xfId="2" applyFont="1" applyBorder="1" applyAlignment="1">
      <alignment horizontal="center" vertical="center"/>
    </xf>
    <xf numFmtId="0" fontId="40" fillId="0" borderId="1" xfId="0" applyFont="1" applyBorder="1" applyAlignment="1">
      <alignment horizontal="center" vertical="center" wrapText="1"/>
    </xf>
    <xf numFmtId="0" fontId="7" fillId="0" borderId="1" xfId="0" quotePrefix="1" applyFont="1" applyBorder="1" applyAlignment="1">
      <alignment horizontal="left" vertical="center" wrapText="1"/>
    </xf>
    <xf numFmtId="0" fontId="0" fillId="0" borderId="0" xfId="0" pivotButton="1"/>
    <xf numFmtId="0" fontId="0" fillId="0" borderId="1" xfId="0" applyBorder="1" applyAlignment="1">
      <alignment horizontal="center" vertical="center" wrapText="1"/>
    </xf>
    <xf numFmtId="0" fontId="10" fillId="0" borderId="9" xfId="0" applyFont="1" applyBorder="1"/>
    <xf numFmtId="0" fontId="0" fillId="0" borderId="9" xfId="0" applyBorder="1"/>
    <xf numFmtId="0" fontId="5" fillId="0" borderId="8" xfId="0" applyFont="1" applyBorder="1"/>
    <xf numFmtId="0" fontId="5" fillId="0" borderId="7" xfId="0" applyFont="1" applyBorder="1"/>
    <xf numFmtId="9" fontId="5" fillId="0" borderId="9" xfId="0" applyNumberFormat="1" applyFont="1" applyBorder="1" applyAlignment="1">
      <alignment horizontal="center"/>
    </xf>
    <xf numFmtId="0" fontId="0" fillId="0" borderId="17" xfId="0" applyBorder="1"/>
    <xf numFmtId="0" fontId="0" fillId="0" borderId="7" xfId="0" applyBorder="1"/>
    <xf numFmtId="0" fontId="0" fillId="0" borderId="15" xfId="0" applyBorder="1"/>
    <xf numFmtId="0" fontId="5" fillId="0" borderId="16" xfId="0" applyFont="1" applyBorder="1"/>
    <xf numFmtId="0" fontId="5" fillId="0" borderId="19" xfId="0" applyFont="1" applyBorder="1"/>
    <xf numFmtId="0" fontId="11" fillId="0" borderId="9" xfId="0" applyFont="1" applyBorder="1" applyAlignment="1">
      <alignment horizontal="left"/>
    </xf>
    <xf numFmtId="0" fontId="0" fillId="0" borderId="0" xfId="0" applyAlignment="1">
      <alignment wrapText="1"/>
    </xf>
    <xf numFmtId="0" fontId="43" fillId="0" borderId="9" xfId="0" applyFont="1" applyBorder="1"/>
    <xf numFmtId="0" fontId="43" fillId="0" borderId="17" xfId="0" applyFont="1" applyBorder="1"/>
    <xf numFmtId="0" fontId="7" fillId="0" borderId="1" xfId="4" applyFont="1" applyBorder="1" applyAlignment="1">
      <alignment horizontal="justify" wrapText="1"/>
    </xf>
    <xf numFmtId="0" fontId="43" fillId="0" borderId="8" xfId="0" applyFont="1" applyBorder="1"/>
    <xf numFmtId="0" fontId="43" fillId="0" borderId="7" xfId="0" applyFont="1" applyBorder="1"/>
    <xf numFmtId="0" fontId="44" fillId="0" borderId="0" xfId="0" applyFont="1" applyAlignment="1">
      <alignment horizontal="left"/>
    </xf>
    <xf numFmtId="0" fontId="44" fillId="0" borderId="0" xfId="0" applyFont="1"/>
    <xf numFmtId="10" fontId="44" fillId="0" borderId="0" xfId="13" applyNumberFormat="1" applyFont="1"/>
    <xf numFmtId="0" fontId="5" fillId="0" borderId="0" xfId="0" applyFont="1" applyAlignment="1">
      <alignment horizontal="right"/>
    </xf>
    <xf numFmtId="0" fontId="7" fillId="0" borderId="1" xfId="17" applyFont="1" applyBorder="1" applyAlignment="1">
      <alignment horizontal="justify" vertical="top" wrapText="1"/>
    </xf>
    <xf numFmtId="14" fontId="7" fillId="0" borderId="1" xfId="0" applyNumberFormat="1" applyFont="1" applyBorder="1" applyAlignment="1">
      <alignment vertical="center" wrapText="1"/>
    </xf>
    <xf numFmtId="0" fontId="45" fillId="0" borderId="9" xfId="0" applyFont="1" applyBorder="1" applyAlignment="1">
      <alignment horizontal="right"/>
    </xf>
    <xf numFmtId="0" fontId="0" fillId="0" borderId="0" xfId="0" applyAlignment="1">
      <alignment horizontal="center"/>
    </xf>
    <xf numFmtId="0" fontId="0" fillId="0" borderId="29" xfId="0" applyBorder="1" applyAlignment="1">
      <alignment horizontal="center"/>
    </xf>
    <xf numFmtId="0" fontId="5" fillId="0" borderId="1" xfId="0" applyFont="1" applyBorder="1" applyAlignment="1">
      <alignment vertical="center" wrapText="1"/>
    </xf>
    <xf numFmtId="0" fontId="7" fillId="0" borderId="13" xfId="17" applyFont="1" applyBorder="1" applyAlignment="1">
      <alignment horizontal="center" vertical="center"/>
    </xf>
    <xf numFmtId="0" fontId="7" fillId="0" borderId="2" xfId="4" applyFont="1" applyBorder="1" applyAlignment="1">
      <alignment horizontal="center" vertical="center" wrapText="1"/>
    </xf>
    <xf numFmtId="166" fontId="7" fillId="0" borderId="2" xfId="0" applyNumberFormat="1" applyFont="1" applyBorder="1" applyAlignment="1" applyProtection="1">
      <alignment horizontal="center" vertical="center"/>
      <protection locked="0"/>
    </xf>
    <xf numFmtId="166" fontId="7" fillId="0" borderId="2" xfId="0" applyNumberFormat="1" applyFont="1" applyBorder="1" applyAlignment="1" applyProtection="1">
      <alignment horizontal="center" vertical="center" wrapText="1"/>
      <protection locked="0"/>
    </xf>
    <xf numFmtId="0" fontId="7" fillId="0" borderId="2" xfId="0" applyFont="1" applyBorder="1" applyAlignment="1">
      <alignment horizontal="center" vertical="center" wrapText="1"/>
    </xf>
    <xf numFmtId="9" fontId="7" fillId="0" borderId="2" xfId="13" applyFont="1" applyBorder="1" applyAlignment="1">
      <alignment horizontal="center" vertical="center"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horizontal="center" vertical="center"/>
    </xf>
    <xf numFmtId="0" fontId="7" fillId="0" borderId="2" xfId="2" applyFont="1" applyBorder="1" applyAlignment="1">
      <alignment horizontal="center" vertical="center"/>
    </xf>
    <xf numFmtId="0" fontId="0" fillId="0" borderId="0" xfId="0" applyAlignment="1">
      <alignment horizontal="left" indent="1"/>
    </xf>
    <xf numFmtId="0" fontId="49" fillId="0" borderId="0" xfId="0" applyFont="1"/>
    <xf numFmtId="0" fontId="0" fillId="15" borderId="0" xfId="0" applyFill="1"/>
    <xf numFmtId="0" fontId="50" fillId="0" borderId="0" xfId="0" applyFont="1"/>
    <xf numFmtId="0" fontId="0" fillId="7" borderId="1" xfId="0" applyFill="1" applyBorder="1" applyProtection="1">
      <protection locked="0"/>
    </xf>
    <xf numFmtId="9" fontId="7" fillId="2" borderId="0" xfId="13" applyFont="1" applyFill="1" applyAlignment="1">
      <alignment horizontal="center"/>
    </xf>
    <xf numFmtId="0" fontId="46" fillId="0" borderId="16" xfId="0" applyFont="1" applyBorder="1" applyAlignment="1">
      <alignment vertical="top" wrapText="1"/>
    </xf>
    <xf numFmtId="0" fontId="46" fillId="0" borderId="18" xfId="0" applyFont="1" applyBorder="1" applyAlignment="1">
      <alignment vertical="top" wrapText="1"/>
    </xf>
    <xf numFmtId="0" fontId="46" fillId="0" borderId="15" xfId="0" applyFont="1" applyBorder="1" applyAlignment="1">
      <alignment vertical="top" wrapText="1"/>
    </xf>
    <xf numFmtId="0" fontId="46" fillId="0" borderId="9" xfId="0" applyFont="1" applyBorder="1" applyAlignment="1">
      <alignment vertical="top" wrapText="1"/>
    </xf>
    <xf numFmtId="0" fontId="46" fillId="0" borderId="0" xfId="0" applyFont="1" applyAlignment="1">
      <alignment vertical="top" wrapText="1"/>
    </xf>
    <xf numFmtId="0" fontId="46" fillId="0" borderId="8" xfId="0" applyFont="1" applyBorder="1" applyAlignment="1">
      <alignment vertical="top" wrapText="1"/>
    </xf>
    <xf numFmtId="0" fontId="46" fillId="0" borderId="17" xfId="0" applyFont="1" applyBorder="1" applyAlignment="1">
      <alignment vertical="top" wrapText="1"/>
    </xf>
    <xf numFmtId="0" fontId="46" fillId="0" borderId="19" xfId="0" applyFont="1" applyBorder="1" applyAlignment="1">
      <alignment vertical="top" wrapText="1"/>
    </xf>
    <xf numFmtId="0" fontId="46" fillId="0" borderId="7" xfId="0" applyFont="1" applyBorder="1" applyAlignment="1">
      <alignment vertical="top" wrapText="1"/>
    </xf>
    <xf numFmtId="0" fontId="46" fillId="7" borderId="16" xfId="0" applyFont="1" applyFill="1" applyBorder="1" applyAlignment="1">
      <alignment vertical="top" wrapText="1"/>
    </xf>
    <xf numFmtId="0" fontId="46" fillId="7" borderId="18" xfId="0" applyFont="1" applyFill="1" applyBorder="1" applyAlignment="1">
      <alignment vertical="top" wrapText="1"/>
    </xf>
    <xf numFmtId="0" fontId="46" fillId="7" borderId="15" xfId="0" applyFont="1" applyFill="1" applyBorder="1" applyAlignment="1">
      <alignment vertical="top" wrapText="1"/>
    </xf>
    <xf numFmtId="0" fontId="46" fillId="7" borderId="9" xfId="0" applyFont="1" applyFill="1" applyBorder="1" applyAlignment="1">
      <alignment vertical="top" wrapText="1"/>
    </xf>
    <xf numFmtId="0" fontId="46" fillId="7" borderId="0" xfId="0" applyFont="1" applyFill="1" applyAlignment="1">
      <alignment vertical="top" wrapText="1"/>
    </xf>
    <xf numFmtId="0" fontId="46" fillId="7" borderId="8" xfId="0" applyFont="1" applyFill="1" applyBorder="1" applyAlignment="1">
      <alignment vertical="top" wrapText="1"/>
    </xf>
    <xf numFmtId="0" fontId="46" fillId="7" borderId="17" xfId="0" applyFont="1" applyFill="1" applyBorder="1" applyAlignment="1">
      <alignment vertical="top" wrapText="1"/>
    </xf>
    <xf numFmtId="0" fontId="46" fillId="7" borderId="19" xfId="0" applyFont="1" applyFill="1" applyBorder="1" applyAlignment="1">
      <alignment vertical="top" wrapText="1"/>
    </xf>
    <xf numFmtId="0" fontId="46" fillId="7" borderId="7" xfId="0" applyFont="1" applyFill="1" applyBorder="1" applyAlignment="1">
      <alignment vertical="top" wrapText="1"/>
    </xf>
    <xf numFmtId="0" fontId="0" fillId="0" borderId="16" xfId="0" applyBorder="1"/>
    <xf numFmtId="0" fontId="0" fillId="2" borderId="0" xfId="0" applyFill="1"/>
    <xf numFmtId="0" fontId="5" fillId="0" borderId="0" xfId="0" applyFont="1" applyAlignment="1">
      <alignment horizontal="center"/>
    </xf>
    <xf numFmtId="0" fontId="14" fillId="2" borderId="0" xfId="0" applyFont="1" applyFill="1" applyAlignment="1">
      <alignment horizontal="center"/>
    </xf>
    <xf numFmtId="0" fontId="47" fillId="0" borderId="0" xfId="0" applyFont="1" applyAlignment="1">
      <alignment horizontal="right"/>
    </xf>
    <xf numFmtId="9" fontId="44" fillId="2" borderId="0" xfId="0" applyNumberFormat="1" applyFont="1" applyFill="1"/>
    <xf numFmtId="0" fontId="0" fillId="3" borderId="29" xfId="0" quotePrefix="1" applyFill="1" applyBorder="1" applyProtection="1">
      <protection locked="0"/>
    </xf>
    <xf numFmtId="0" fontId="54" fillId="0" borderId="0" xfId="0" applyFont="1" applyAlignment="1">
      <alignment vertical="top" wrapText="1"/>
    </xf>
    <xf numFmtId="0" fontId="51" fillId="18" borderId="4" xfId="0" applyFont="1" applyFill="1" applyBorder="1" applyAlignment="1">
      <alignment horizontal="left"/>
    </xf>
    <xf numFmtId="10" fontId="51" fillId="18" borderId="4" xfId="13" applyNumberFormat="1" applyFont="1" applyFill="1" applyBorder="1"/>
    <xf numFmtId="0" fontId="33" fillId="0" borderId="1" xfId="0" applyFont="1" applyBorder="1" applyAlignment="1">
      <alignment vertical="center" wrapText="1"/>
    </xf>
    <xf numFmtId="0" fontId="35" fillId="0" borderId="1" xfId="4" applyFont="1" applyBorder="1" applyAlignment="1">
      <alignment horizontal="left" vertical="center" wrapText="1"/>
    </xf>
    <xf numFmtId="0" fontId="1" fillId="0" borderId="20" xfId="17" applyFont="1" applyBorder="1" applyAlignment="1">
      <alignment horizontal="center" vertical="center"/>
    </xf>
    <xf numFmtId="0" fontId="5" fillId="0" borderId="1" xfId="0" applyFont="1"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wrapText="1"/>
    </xf>
    <xf numFmtId="0" fontId="0" fillId="0" borderId="1" xfId="0" applyBorder="1" applyAlignment="1">
      <alignment vertical="center" wrapText="1"/>
    </xf>
    <xf numFmtId="0" fontId="0" fillId="0" borderId="1" xfId="0" applyBorder="1" applyAlignment="1">
      <alignment horizontal="left" vertical="center" wrapText="1"/>
    </xf>
    <xf numFmtId="0" fontId="55" fillId="2" borderId="1" xfId="17" applyFont="1" applyFill="1" applyBorder="1" applyAlignment="1">
      <alignment horizontal="justify" vertical="center" wrapText="1"/>
    </xf>
    <xf numFmtId="0" fontId="55" fillId="0" borderId="0" xfId="0" applyFont="1" applyAlignment="1">
      <alignment vertical="center" wrapText="1"/>
    </xf>
    <xf numFmtId="0" fontId="55" fillId="0" borderId="1" xfId="0" applyFont="1" applyBorder="1" applyAlignment="1">
      <alignment horizontal="left" vertical="center" wrapText="1"/>
    </xf>
    <xf numFmtId="0" fontId="55" fillId="0" borderId="1" xfId="0" applyFont="1" applyBorder="1" applyAlignment="1">
      <alignment horizontal="justify" vertical="center" wrapText="1"/>
    </xf>
    <xf numFmtId="0" fontId="55" fillId="2" borderId="1" xfId="0" applyFont="1" applyFill="1" applyBorder="1" applyAlignment="1">
      <alignment vertical="center" wrapText="1"/>
    </xf>
    <xf numFmtId="0" fontId="55" fillId="0" borderId="2" xfId="0" applyFont="1" applyBorder="1" applyAlignment="1">
      <alignment vertical="center" wrapText="1"/>
    </xf>
    <xf numFmtId="0" fontId="31" fillId="2" borderId="1" xfId="4" applyFont="1" applyFill="1" applyBorder="1" applyAlignment="1">
      <alignment horizontal="justify" vertical="center" wrapText="1"/>
    </xf>
    <xf numFmtId="0" fontId="31" fillId="0" borderId="2" xfId="4" applyFont="1" applyBorder="1" applyAlignment="1">
      <alignment vertical="center" wrapText="1"/>
    </xf>
    <xf numFmtId="0" fontId="31" fillId="0" borderId="1" xfId="0" applyFont="1" applyBorder="1" applyAlignment="1">
      <alignment horizontal="center" vertical="center" wrapText="1"/>
    </xf>
    <xf numFmtId="0" fontId="31" fillId="0" borderId="2" xfId="4" applyFont="1" applyBorder="1" applyAlignment="1">
      <alignment horizontal="justify" vertical="center" wrapText="1"/>
    </xf>
    <xf numFmtId="0" fontId="55" fillId="0" borderId="1" xfId="0" applyFont="1" applyBorder="1" applyAlignment="1">
      <alignment vertical="center" wrapText="1"/>
    </xf>
    <xf numFmtId="0" fontId="30" fillId="0" borderId="1" xfId="4" applyFont="1" applyBorder="1" applyAlignment="1">
      <alignment horizontal="justify" vertical="center" wrapText="1"/>
    </xf>
    <xf numFmtId="0" fontId="58" fillId="2" borderId="1" xfId="0" applyFont="1" applyFill="1" applyBorder="1" applyAlignment="1">
      <alignment horizontal="center" vertical="center" wrapText="1"/>
    </xf>
    <xf numFmtId="0" fontId="57" fillId="0" borderId="1" xfId="0" applyFont="1" applyBorder="1" applyAlignment="1">
      <alignment vertical="center" wrapText="1"/>
    </xf>
    <xf numFmtId="0" fontId="31" fillId="0" borderId="1" xfId="4" applyFont="1" applyBorder="1" applyAlignment="1">
      <alignment vertical="center" wrapText="1"/>
    </xf>
    <xf numFmtId="0" fontId="57" fillId="0" borderId="1" xfId="0" applyFont="1" applyBorder="1" applyAlignment="1">
      <alignment horizontal="justify" vertical="center" wrapText="1"/>
    </xf>
    <xf numFmtId="0" fontId="0" fillId="0" borderId="2" xfId="0" applyBorder="1" applyAlignment="1">
      <alignment horizontal="center" vertical="center" wrapText="1"/>
    </xf>
    <xf numFmtId="0" fontId="1" fillId="0" borderId="13" xfId="17" applyFont="1" applyBorder="1" applyAlignment="1">
      <alignment horizontal="center" vertical="center"/>
    </xf>
    <xf numFmtId="0" fontId="1" fillId="0" borderId="25" xfId="17" applyFont="1" applyBorder="1" applyAlignment="1">
      <alignment horizontal="center" vertical="center"/>
    </xf>
    <xf numFmtId="0" fontId="1" fillId="0" borderId="5" xfId="17" applyFont="1" applyBorder="1" applyAlignment="1">
      <alignment horizontal="center" vertical="center"/>
    </xf>
    <xf numFmtId="0" fontId="0" fillId="0" borderId="2" xfId="0" applyBorder="1" applyAlignment="1">
      <alignment vertical="center" wrapText="1"/>
    </xf>
    <xf numFmtId="0" fontId="0" fillId="0" borderId="2" xfId="0" applyBorder="1" applyAlignment="1">
      <alignment horizontal="justify" vertical="center" wrapText="1"/>
    </xf>
    <xf numFmtId="0" fontId="55" fillId="0" borderId="2" xfId="0" applyFont="1" applyBorder="1" applyAlignment="1">
      <alignment horizontal="justify" vertical="center" wrapText="1"/>
    </xf>
    <xf numFmtId="0" fontId="57" fillId="0" borderId="2" xfId="0" applyFont="1" applyBorder="1" applyAlignment="1">
      <alignment horizontal="justify" vertical="center" wrapText="1"/>
    </xf>
    <xf numFmtId="0" fontId="0" fillId="0" borderId="2" xfId="0" applyBorder="1" applyAlignment="1">
      <alignment horizontal="left" vertical="center" wrapText="1"/>
    </xf>
    <xf numFmtId="0" fontId="51" fillId="16" borderId="0" xfId="0" applyFont="1" applyFill="1"/>
    <xf numFmtId="0" fontId="59" fillId="0" borderId="0" xfId="0" applyFont="1" applyAlignment="1">
      <alignment horizontal="left"/>
    </xf>
    <xf numFmtId="0" fontId="59" fillId="0" borderId="0" xfId="0" applyFont="1"/>
    <xf numFmtId="0" fontId="51" fillId="16" borderId="0" xfId="0" applyFont="1" applyFill="1" applyAlignment="1">
      <alignment horizontal="left"/>
    </xf>
    <xf numFmtId="0" fontId="0" fillId="6" borderId="1" xfId="0" applyFill="1" applyBorder="1" applyAlignment="1">
      <alignment horizontal="left"/>
    </xf>
    <xf numFmtId="0" fontId="0" fillId="6" borderId="1" xfId="0" applyFill="1" applyBorder="1"/>
    <xf numFmtId="0" fontId="7" fillId="0" borderId="12" xfId="0" applyFont="1" applyBorder="1" applyAlignment="1">
      <alignment horizontal="left" vertical="center" wrapText="1"/>
    </xf>
    <xf numFmtId="0" fontId="7" fillId="0" borderId="11" xfId="0" applyFont="1" applyBorder="1" applyAlignment="1">
      <alignment horizontal="left" vertical="center" wrapText="1"/>
    </xf>
    <xf numFmtId="0" fontId="52" fillId="17" borderId="0" xfId="0" applyFont="1" applyFill="1"/>
    <xf numFmtId="0" fontId="52" fillId="2" borderId="0" xfId="0" applyFont="1" applyFill="1"/>
    <xf numFmtId="0" fontId="44" fillId="2" borderId="0" xfId="0" applyFont="1" applyFill="1"/>
    <xf numFmtId="0" fontId="7" fillId="0" borderId="8" xfId="0" applyFont="1" applyBorder="1"/>
    <xf numFmtId="0" fontId="48" fillId="0" borderId="1" xfId="0" applyFont="1" applyBorder="1" applyAlignment="1">
      <alignment horizontal="justify" vertical="center" wrapText="1"/>
    </xf>
    <xf numFmtId="0" fontId="0" fillId="0" borderId="1" xfId="4" applyFont="1" applyBorder="1" applyAlignment="1">
      <alignment horizontal="justify" vertical="center" wrapText="1"/>
    </xf>
    <xf numFmtId="0" fontId="48" fillId="0" borderId="1" xfId="0" applyFont="1" applyBorder="1" applyAlignment="1">
      <alignment horizontal="justify" vertical="center"/>
    </xf>
    <xf numFmtId="0" fontId="60" fillId="0" borderId="1" xfId="4" applyFont="1" applyBorder="1" applyAlignment="1">
      <alignment horizontal="left" vertical="center" wrapText="1"/>
    </xf>
    <xf numFmtId="0" fontId="0" fillId="0" borderId="1" xfId="0" applyBorder="1" applyAlignment="1">
      <alignment horizontal="justify" vertical="center"/>
    </xf>
    <xf numFmtId="0" fontId="48" fillId="0" borderId="1" xfId="0" applyFont="1" applyBorder="1" applyAlignment="1">
      <alignment horizontal="left" vertical="center" wrapText="1"/>
    </xf>
    <xf numFmtId="1" fontId="7" fillId="0" borderId="1" xfId="4" applyNumberFormat="1" applyFont="1" applyBorder="1" applyAlignment="1">
      <alignment horizontal="center" vertical="center" wrapText="1"/>
    </xf>
    <xf numFmtId="0" fontId="0" fillId="0" borderId="1" xfId="0" applyBorder="1" applyAlignment="1">
      <alignment horizontal="center" vertical="center"/>
    </xf>
    <xf numFmtId="0" fontId="55" fillId="0" borderId="1" xfId="0" applyFont="1" applyBorder="1" applyAlignment="1">
      <alignment horizontal="center" vertical="center" wrapText="1"/>
    </xf>
    <xf numFmtId="0" fontId="48" fillId="0" borderId="1" xfId="0" applyFont="1" applyBorder="1" applyAlignment="1">
      <alignment vertical="center" wrapText="1"/>
    </xf>
    <xf numFmtId="0" fontId="62" fillId="0" borderId="1" xfId="0" applyFont="1" applyBorder="1" applyAlignment="1">
      <alignment horizontal="left" vertical="center" wrapText="1"/>
    </xf>
    <xf numFmtId="0" fontId="8" fillId="0" borderId="9" xfId="0" applyFont="1" applyBorder="1" applyAlignment="1">
      <alignment vertical="center" wrapText="1"/>
    </xf>
    <xf numFmtId="0" fontId="14" fillId="13" borderId="12" xfId="3" applyFont="1" applyFill="1" applyBorder="1" applyAlignment="1">
      <alignment horizontal="center" vertical="center" wrapText="1"/>
    </xf>
    <xf numFmtId="0" fontId="6" fillId="3" borderId="23" xfId="0" applyFont="1" applyFill="1" applyBorder="1" applyAlignment="1">
      <alignment horizontal="center" vertical="center"/>
    </xf>
    <xf numFmtId="0" fontId="6" fillId="3" borderId="5" xfId="0" applyFont="1" applyFill="1" applyBorder="1" applyAlignment="1">
      <alignment horizontal="center" vertical="center"/>
    </xf>
    <xf numFmtId="0" fontId="52" fillId="17" borderId="0" xfId="0" applyFont="1" applyFill="1" applyAlignment="1">
      <alignment horizontal="center"/>
    </xf>
    <xf numFmtId="0" fontId="44" fillId="17" borderId="0" xfId="0" applyFont="1" applyFill="1" applyAlignment="1">
      <alignment horizontal="center"/>
    </xf>
    <xf numFmtId="0" fontId="0" fillId="7" borderId="16" xfId="0" applyFill="1" applyBorder="1" applyAlignment="1">
      <alignment horizontal="left" vertical="top" wrapText="1"/>
    </xf>
    <xf numFmtId="0" fontId="0" fillId="7" borderId="15" xfId="0" applyFill="1" applyBorder="1" applyAlignment="1">
      <alignment horizontal="left" vertical="top" wrapText="1"/>
    </xf>
    <xf numFmtId="0" fontId="0" fillId="7" borderId="17" xfId="0" applyFill="1" applyBorder="1" applyAlignment="1">
      <alignment horizontal="left" vertical="top" wrapText="1"/>
    </xf>
    <xf numFmtId="0" fontId="0" fillId="7" borderId="7" xfId="0" applyFill="1" applyBorder="1" applyAlignment="1">
      <alignment horizontal="left" vertical="top" wrapText="1"/>
    </xf>
    <xf numFmtId="0" fontId="53" fillId="0" borderId="19" xfId="0" applyFont="1" applyBorder="1" applyAlignment="1">
      <alignment horizontal="right"/>
    </xf>
    <xf numFmtId="0" fontId="53" fillId="0" borderId="7" xfId="0" applyFont="1" applyBorder="1" applyAlignment="1">
      <alignment horizontal="right"/>
    </xf>
    <xf numFmtId="0" fontId="54" fillId="0" borderId="18" xfId="0" applyFont="1" applyBorder="1" applyAlignment="1">
      <alignment horizontal="center" vertical="center" wrapText="1"/>
    </xf>
    <xf numFmtId="0" fontId="54" fillId="0" borderId="0" xfId="0" applyFont="1" applyAlignment="1">
      <alignment horizontal="center" vertical="center" wrapText="1"/>
    </xf>
    <xf numFmtId="0" fontId="0" fillId="7" borderId="30" xfId="0" applyFill="1" applyBorder="1" applyAlignment="1">
      <alignment horizontal="center"/>
    </xf>
    <xf numFmtId="0" fontId="0" fillId="7" borderId="31" xfId="0" applyFill="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46" fillId="7" borderId="16" xfId="0" applyFont="1" applyFill="1" applyBorder="1" applyAlignment="1">
      <alignment horizontal="left" vertical="top" wrapText="1"/>
    </xf>
    <xf numFmtId="0" fontId="46" fillId="7" borderId="18" xfId="0" applyFont="1" applyFill="1" applyBorder="1" applyAlignment="1">
      <alignment horizontal="left" vertical="top" wrapText="1"/>
    </xf>
    <xf numFmtId="0" fontId="46" fillId="7" borderId="15" xfId="0" applyFont="1" applyFill="1" applyBorder="1" applyAlignment="1">
      <alignment horizontal="left" vertical="top" wrapText="1"/>
    </xf>
    <xf numFmtId="0" fontId="46" fillId="7" borderId="9" xfId="0" applyFont="1" applyFill="1" applyBorder="1" applyAlignment="1">
      <alignment horizontal="left" vertical="top" wrapText="1"/>
    </xf>
    <xf numFmtId="0" fontId="46" fillId="7" borderId="0" xfId="0" applyFont="1" applyFill="1" applyAlignment="1">
      <alignment horizontal="left" vertical="top" wrapText="1"/>
    </xf>
    <xf numFmtId="0" fontId="46" fillId="7" borderId="8" xfId="0" applyFont="1" applyFill="1" applyBorder="1" applyAlignment="1">
      <alignment horizontal="left" vertical="top" wrapText="1"/>
    </xf>
    <xf numFmtId="0" fontId="46" fillId="7" borderId="17" xfId="0" applyFont="1" applyFill="1" applyBorder="1" applyAlignment="1">
      <alignment horizontal="left" vertical="top" wrapText="1"/>
    </xf>
    <xf numFmtId="0" fontId="46" fillId="7" borderId="19" xfId="0" applyFont="1" applyFill="1" applyBorder="1" applyAlignment="1">
      <alignment horizontal="left" vertical="top" wrapText="1"/>
    </xf>
    <xf numFmtId="0" fontId="46" fillId="7" borderId="7" xfId="0" applyFont="1" applyFill="1" applyBorder="1" applyAlignment="1">
      <alignment horizontal="left" vertical="top" wrapText="1"/>
    </xf>
    <xf numFmtId="14" fontId="0" fillId="7" borderId="30" xfId="0" applyNumberFormat="1" applyFill="1" applyBorder="1" applyAlignment="1">
      <alignment horizontal="center"/>
    </xf>
    <xf numFmtId="14" fontId="0" fillId="7" borderId="31" xfId="0" applyNumberFormat="1" applyFill="1"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5" fillId="7" borderId="30" xfId="0" applyFont="1" applyFill="1" applyBorder="1" applyAlignment="1">
      <alignment horizontal="center"/>
    </xf>
    <xf numFmtId="0" fontId="5" fillId="7" borderId="31" xfId="0" applyFont="1" applyFill="1" applyBorder="1" applyAlignment="1">
      <alignment horizontal="center"/>
    </xf>
    <xf numFmtId="0" fontId="0" fillId="0" borderId="30" xfId="0" applyBorder="1" applyAlignment="1" applyProtection="1">
      <alignment horizontal="left"/>
      <protection locked="0"/>
    </xf>
    <xf numFmtId="0" fontId="0" fillId="0" borderId="32" xfId="0" applyBorder="1" applyAlignment="1" applyProtection="1">
      <alignment horizontal="left"/>
      <protection locked="0"/>
    </xf>
    <xf numFmtId="0" fontId="0" fillId="0" borderId="31" xfId="0" applyBorder="1" applyAlignment="1" applyProtection="1">
      <alignment horizontal="left"/>
      <protection locked="0"/>
    </xf>
    <xf numFmtId="0" fontId="0" fillId="0" borderId="16"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5" fillId="0" borderId="16" xfId="0" applyFont="1" applyBorder="1" applyAlignment="1">
      <alignment horizontal="center"/>
    </xf>
    <xf numFmtId="0" fontId="5" fillId="0" borderId="15" xfId="0" applyFont="1" applyBorder="1" applyAlignment="1">
      <alignment horizontal="center"/>
    </xf>
    <xf numFmtId="0" fontId="5" fillId="0" borderId="9" xfId="0" applyFont="1" applyBorder="1" applyAlignment="1">
      <alignment horizontal="center"/>
    </xf>
    <xf numFmtId="0" fontId="5" fillId="0" borderId="8" xfId="0" applyFont="1" applyBorder="1" applyAlignment="1">
      <alignment horizontal="center"/>
    </xf>
    <xf numFmtId="0" fontId="10" fillId="0" borderId="9" xfId="0" applyFont="1" applyBorder="1" applyAlignment="1">
      <alignment horizontal="center"/>
    </xf>
    <xf numFmtId="0" fontId="10" fillId="0" borderId="8" xfId="0" applyFont="1" applyBorder="1" applyAlignment="1">
      <alignment horizontal="center"/>
    </xf>
    <xf numFmtId="0" fontId="5" fillId="0" borderId="18"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5" fillId="0" borderId="21" xfId="0" applyFont="1" applyBorder="1" applyAlignment="1">
      <alignment horizontal="center"/>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12" xfId="0" applyBorder="1" applyAlignment="1">
      <alignment horizontal="left" vertical="center"/>
    </xf>
    <xf numFmtId="0" fontId="0" fillId="0" borderId="2" xfId="0" applyBorder="1" applyAlignment="1">
      <alignment horizontal="left" vertical="center"/>
    </xf>
    <xf numFmtId="0" fontId="0" fillId="0" borderId="10" xfId="0" applyBorder="1" applyAlignment="1">
      <alignment horizontal="left" vertical="center"/>
    </xf>
    <xf numFmtId="0" fontId="0" fillId="0" borderId="24" xfId="0" applyBorder="1" applyAlignment="1">
      <alignment horizontal="right" vertical="center"/>
    </xf>
    <xf numFmtId="0" fontId="12" fillId="0" borderId="9" xfId="0" applyFont="1" applyBorder="1" applyAlignment="1">
      <alignment horizontal="center"/>
    </xf>
    <xf numFmtId="0" fontId="12" fillId="0" borderId="8" xfId="0" applyFont="1" applyBorder="1" applyAlignment="1">
      <alignment horizontal="center"/>
    </xf>
    <xf numFmtId="10" fontId="0" fillId="0" borderId="0" xfId="13" applyNumberFormat="1" applyFont="1" applyAlignment="1">
      <alignment horizontal="right" vertical="center"/>
    </xf>
    <xf numFmtId="0" fontId="42" fillId="0" borderId="9" xfId="0" applyFont="1" applyBorder="1" applyAlignment="1">
      <alignment horizontal="left" wrapText="1"/>
    </xf>
    <xf numFmtId="0" fontId="42" fillId="0" borderId="8" xfId="0" applyFont="1" applyBorder="1" applyAlignment="1">
      <alignment horizontal="left" wrapText="1"/>
    </xf>
    <xf numFmtId="0" fontId="42" fillId="0" borderId="27" xfId="0" applyFont="1" applyBorder="1" applyAlignment="1">
      <alignment horizontal="left" wrapText="1"/>
    </xf>
    <xf numFmtId="0" fontId="42" fillId="0" borderId="28" xfId="0" applyFont="1" applyBorder="1" applyAlignment="1">
      <alignment horizontal="left" wrapText="1"/>
    </xf>
    <xf numFmtId="0" fontId="11" fillId="0" borderId="9" xfId="0" applyFont="1" applyBorder="1" applyAlignment="1">
      <alignment horizontal="center" wrapText="1"/>
    </xf>
    <xf numFmtId="0" fontId="12" fillId="0" borderId="0" xfId="0" applyFont="1" applyAlignment="1">
      <alignment horizontal="center"/>
    </xf>
  </cellXfs>
  <cellStyles count="23">
    <cellStyle name="Millares" xfId="16" builtinId="3"/>
    <cellStyle name="Millares 2" xfId="22" xr:uid="{00000000-0005-0000-0000-000001000000}"/>
    <cellStyle name="Moneda 2" xfId="15" xr:uid="{00000000-0005-0000-0000-000003000000}"/>
    <cellStyle name="Moneda 2 2" xfId="21" xr:uid="{00000000-0005-0000-0000-000004000000}"/>
    <cellStyle name="Moneda 3" xfId="20" xr:uid="{00000000-0005-0000-0000-000005000000}"/>
    <cellStyle name="Normal" xfId="0" builtinId="0"/>
    <cellStyle name="Normal 10" xfId="9" xr:uid="{00000000-0005-0000-0000-000007000000}"/>
    <cellStyle name="Normal 10 2 2 2 2 2 2 2 2 2" xfId="14" xr:uid="{00000000-0005-0000-0000-000008000000}"/>
    <cellStyle name="Normal 2" xfId="5" xr:uid="{00000000-0005-0000-0000-000009000000}"/>
    <cellStyle name="Normal 2 2 3" xfId="8" xr:uid="{00000000-0005-0000-0000-00000A000000}"/>
    <cellStyle name="Normal 2 4" xfId="6" xr:uid="{00000000-0005-0000-0000-00000B000000}"/>
    <cellStyle name="Normal 2 4 3" xfId="7" xr:uid="{00000000-0005-0000-0000-00000C000000}"/>
    <cellStyle name="Normal 3 2" xfId="3" xr:uid="{00000000-0005-0000-0000-00000D000000}"/>
    <cellStyle name="Normal 4" xfId="1" xr:uid="{00000000-0005-0000-0000-00000E000000}"/>
    <cellStyle name="Normal 4 2" xfId="4" xr:uid="{00000000-0005-0000-0000-00000F000000}"/>
    <cellStyle name="Normal 4 2 4" xfId="2" xr:uid="{00000000-0005-0000-0000-000010000000}"/>
    <cellStyle name="Normal 5" xfId="12" xr:uid="{00000000-0005-0000-0000-000011000000}"/>
    <cellStyle name="Normal 8" xfId="10" xr:uid="{00000000-0005-0000-0000-000012000000}"/>
    <cellStyle name="Normal 9" xfId="11" xr:uid="{00000000-0005-0000-0000-000013000000}"/>
    <cellStyle name="Normal_Codificación Hallazgos 2007" xfId="17" xr:uid="{00000000-0005-0000-0000-000014000000}"/>
    <cellStyle name="Normal_Codificación Hallazgos 2007 3" xfId="18" xr:uid="{00000000-0005-0000-0000-000015000000}"/>
    <cellStyle name="Normal_Formato codificacion Hallazgos INCO 2007" xfId="19" xr:uid="{00000000-0005-0000-0000-000016000000}"/>
    <cellStyle name="Porcentaje" xfId="13" builtinId="5"/>
  </cellStyles>
  <dxfs count="664">
    <dxf>
      <fill>
        <patternFill patternType="none">
          <bgColor auto="1"/>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sz val="12"/>
      </font>
    </dxf>
    <dxf>
      <font>
        <sz val="12"/>
      </font>
    </dxf>
    <dxf>
      <font>
        <sz val="12"/>
      </font>
    </dxf>
    <dxf>
      <font>
        <sz val="12"/>
      </font>
    </dxf>
    <dxf>
      <font>
        <sz val="12"/>
      </font>
    </dxf>
    <dxf>
      <font>
        <sz val="12"/>
      </font>
    </dxf>
    <dxf>
      <font>
        <sz val="12"/>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b/>
      </font>
    </dxf>
    <dxf>
      <font>
        <b/>
      </font>
    </dxf>
    <dxf>
      <font>
        <color theme="0"/>
      </font>
    </dxf>
    <dxf>
      <font>
        <color theme="0"/>
      </font>
    </dxf>
    <dxf>
      <font>
        <b/>
      </font>
    </dxf>
    <dxf>
      <font>
        <b/>
      </font>
    </dxf>
    <dxf>
      <font>
        <b/>
      </font>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7"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b/>
        <color theme="1"/>
      </font>
      <fill>
        <patternFill>
          <fgColor theme="4" tint="-0.24994659260841701"/>
        </patternFill>
      </fill>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ill>
        <patternFill>
          <fgColor theme="4" tint="-0.24994659260841701"/>
          <bgColor theme="4" tint="-0.24994659260841701"/>
        </patternFill>
      </fill>
    </dxf>
    <dxf>
      <fill>
        <patternFill>
          <bgColor theme="4" tint="-0.24994659260841701"/>
        </patternFill>
      </fill>
    </dxf>
  </dxfs>
  <tableStyles count="3" defaultTableStyle="TableStyleMedium2" defaultPivotStyle="PivotStyleLight16">
    <tableStyle name="Estilo de segmentación de datos 1" pivot="0" table="0" count="1" xr9:uid="{00000000-0011-0000-FFFF-FFFF00000000}">
      <tableStyleElement type="headerRow" dxfId="663"/>
    </tableStyle>
    <tableStyle name="Estilo de segmentación de datos 2" pivot="0" table="0" count="1" xr9:uid="{00000000-0011-0000-FFFF-FFFF01000000}">
      <tableStyleElement type="headerRow" dxfId="662"/>
    </tableStyle>
    <tableStyle name="SlicerStyleDark1 2" pivot="0" table="0" count="10" xr9:uid="{00000000-0011-0000-FFFF-FFFF02000000}">
      <tableStyleElement type="wholeTable" dxfId="661"/>
      <tableStyleElement type="headerRow" dxfId="660"/>
    </tableStyle>
  </tableStyles>
  <colors>
    <mruColors>
      <color rgb="FF92D05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5.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microsoft.com/office/2007/relationships/slicerCache" Target="slicerCaches/slicerCache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07/relationships/slicerCache" Target="slicerCaches/slicerCache7.xml"/><Relationship Id="rId28"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6.xml"/><Relationship Id="rId27" Type="http://schemas.openxmlformats.org/officeDocument/2006/relationships/sharedStrings" Target="sharedStrings.xml"/><Relationship Id="rId30"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r:id="rId1"/>
</file>

<file path=xl/activeX/activeX2.xml><?xml version="1.0" encoding="utf-8"?>
<ax:ocx xmlns:ax="http://schemas.microsoft.com/office/2006/activeX" xmlns:r="http://schemas.openxmlformats.org/officeDocument/2006/relationships" ax:classid="{8BD21D10-EC42-11CE-9E0D-00AA006002F3}" r:id="rId1"/>
</file>

<file path=xl/activeX/activeX3.xml><?xml version="1.0" encoding="utf-8"?>
<ax:ocx xmlns:ax="http://schemas.microsoft.com/office/2006/activeX" xmlns:r="http://schemas.openxmlformats.org/officeDocument/2006/relationships" ax:classid="{8BD21D10-EC42-11CE-9E0D-00AA006002F3}"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ENERO 2019 web.xlsx]Análisis!TablaDinámica2</c:name>
    <c:fmtId val="3"/>
  </c:pivotSource>
  <c:chart>
    <c:autoTitleDeleted val="0"/>
    <c:pivotFmts>
      <c:pivotFmt>
        <c:idx val="0"/>
      </c:pivotFmt>
      <c:pivotFmt>
        <c:idx val="1"/>
      </c:pivotFmt>
      <c:pivotFmt>
        <c:idx val="2"/>
      </c:pivotFmt>
      <c:pivotFmt>
        <c:idx val="3"/>
      </c:pivotFmt>
      <c:pivotFmt>
        <c:idx val="4"/>
      </c:pivotFmt>
      <c:pivotFmt>
        <c:idx val="5"/>
      </c:pivotFmt>
      <c:pivotFmt>
        <c:idx val="6"/>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Análisis!$B$18:$B$19</c:f>
              <c:strCache>
                <c:ptCount val="1"/>
                <c:pt idx="0">
                  <c:v>CUMPLIDA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Análisis!$A$20:$A$38</c:f>
              <c:multiLvlStrCache>
                <c:ptCount val="14"/>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lvl>
                <c:lvl>
                  <c:pt idx="0">
                    <c:v>2016</c:v>
                  </c:pt>
                  <c:pt idx="2">
                    <c:v>2017</c:v>
                  </c:pt>
                  <c:pt idx="6">
                    <c:v>2018</c:v>
                  </c:pt>
                  <c:pt idx="10">
                    <c:v>2019</c:v>
                  </c:pt>
                </c:lvl>
              </c:multiLvlStrCache>
            </c:multiLvlStrRef>
          </c:cat>
          <c:val>
            <c:numRef>
              <c:f>Análisis!$B$20:$B$38</c:f>
              <c:numCache>
                <c:formatCode>General</c:formatCode>
                <c:ptCount val="14"/>
                <c:pt idx="0">
                  <c:v>1</c:v>
                </c:pt>
                <c:pt idx="1">
                  <c:v>2</c:v>
                </c:pt>
                <c:pt idx="2">
                  <c:v>42</c:v>
                </c:pt>
                <c:pt idx="3">
                  <c:v>78</c:v>
                </c:pt>
                <c:pt idx="4">
                  <c:v>19</c:v>
                </c:pt>
                <c:pt idx="5">
                  <c:v>64</c:v>
                </c:pt>
                <c:pt idx="6">
                  <c:v>27</c:v>
                </c:pt>
                <c:pt idx="7">
                  <c:v>38</c:v>
                </c:pt>
                <c:pt idx="8">
                  <c:v>20</c:v>
                </c:pt>
                <c:pt idx="9">
                  <c:v>38</c:v>
                </c:pt>
              </c:numCache>
            </c:numRef>
          </c:val>
          <c:smooth val="0"/>
          <c:extLst>
            <c:ext xmlns:c16="http://schemas.microsoft.com/office/drawing/2014/chart" uri="{C3380CC4-5D6E-409C-BE32-E72D297353CC}">
              <c16:uniqueId val="{0000000D-4FE5-487E-AADF-3341E5C8F5CF}"/>
            </c:ext>
          </c:extLst>
        </c:ser>
        <c:ser>
          <c:idx val="1"/>
          <c:order val="1"/>
          <c:tx>
            <c:strRef>
              <c:f>Análisis!$C$18:$C$19</c:f>
              <c:strCache>
                <c:ptCount val="1"/>
                <c:pt idx="0">
                  <c:v>EN TERMINO</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Análisis!$A$20:$A$38</c:f>
              <c:multiLvlStrCache>
                <c:ptCount val="14"/>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lvl>
                <c:lvl>
                  <c:pt idx="0">
                    <c:v>2016</c:v>
                  </c:pt>
                  <c:pt idx="2">
                    <c:v>2017</c:v>
                  </c:pt>
                  <c:pt idx="6">
                    <c:v>2018</c:v>
                  </c:pt>
                  <c:pt idx="10">
                    <c:v>2019</c:v>
                  </c:pt>
                </c:lvl>
              </c:multiLvlStrCache>
            </c:multiLvlStrRef>
          </c:cat>
          <c:val>
            <c:numRef>
              <c:f>Análisis!$C$20:$C$38</c:f>
              <c:numCache>
                <c:formatCode>General</c:formatCode>
                <c:ptCount val="14"/>
                <c:pt idx="10">
                  <c:v>27</c:v>
                </c:pt>
                <c:pt idx="11">
                  <c:v>36</c:v>
                </c:pt>
                <c:pt idx="12">
                  <c:v>7</c:v>
                </c:pt>
                <c:pt idx="13">
                  <c:v>39</c:v>
                </c:pt>
              </c:numCache>
            </c:numRef>
          </c:val>
          <c:smooth val="0"/>
          <c:extLst>
            <c:ext xmlns:c16="http://schemas.microsoft.com/office/drawing/2014/chart" uri="{C3380CC4-5D6E-409C-BE32-E72D297353CC}">
              <c16:uniqueId val="{00000000-A378-4437-82F5-366806319A3F}"/>
            </c:ext>
          </c:extLst>
        </c:ser>
        <c:dLbls>
          <c:dLblPos val="ctr"/>
          <c:showLegendKey val="0"/>
          <c:showVal val="1"/>
          <c:showCatName val="0"/>
          <c:showSerName val="0"/>
          <c:showPercent val="0"/>
          <c:showBubbleSize val="0"/>
        </c:dLbls>
        <c:marker val="1"/>
        <c:smooth val="0"/>
        <c:axId val="-1209633536"/>
        <c:axId val="-1209632992"/>
      </c:lineChart>
      <c:catAx>
        <c:axId val="-120963353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209632992"/>
        <c:crosses val="autoZero"/>
        <c:auto val="1"/>
        <c:lblAlgn val="ctr"/>
        <c:lblOffset val="100"/>
        <c:noMultiLvlLbl val="0"/>
      </c:catAx>
      <c:valAx>
        <c:axId val="-1209632992"/>
        <c:scaling>
          <c:orientation val="minMax"/>
        </c:scaling>
        <c:delete val="1"/>
        <c:axPos val="l"/>
        <c:numFmt formatCode="General" sourceLinked="1"/>
        <c:majorTickMark val="none"/>
        <c:minorTickMark val="none"/>
        <c:tickLblPos val="nextTo"/>
        <c:crossAx val="-12096335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ENERO 2019 web.xlsx]Análisis!TablaDinámica4</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6.5584215766132686E-2"/>
          <c:y val="0.22703779901601609"/>
          <c:w val="0.72981808308444207"/>
          <c:h val="0.57163212697721988"/>
        </c:manualLayout>
      </c:layout>
      <c:lineChart>
        <c:grouping val="standard"/>
        <c:varyColors val="0"/>
        <c:ser>
          <c:idx val="0"/>
          <c:order val="0"/>
          <c:tx>
            <c:strRef>
              <c:f>Análisis!$G$18:$G$19</c:f>
              <c:strCache>
                <c:ptCount val="1"/>
                <c:pt idx="0">
                  <c:v>CUMPLIDA</c:v>
                </c:pt>
              </c:strCache>
            </c:strRef>
          </c:tx>
          <c:spPr>
            <a:ln w="38100" cap="rnd">
              <a:solidFill>
                <a:schemeClr val="accent1"/>
              </a:solidFill>
              <a:round/>
            </a:ln>
            <a:effectLst>
              <a:glow rad="63500">
                <a:schemeClr val="accent1">
                  <a:satMod val="175000"/>
                  <a:alpha val="40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Análisis!$F$20:$F$27</c:f>
              <c:strCache>
                <c:ptCount val="7"/>
                <c:pt idx="0">
                  <c:v>Compartidos</c:v>
                </c:pt>
                <c:pt idx="1">
                  <c:v>Presidencia</c:v>
                </c:pt>
                <c:pt idx="2">
                  <c:v>VGC2</c:v>
                </c:pt>
                <c:pt idx="3">
                  <c:v>VPRE2</c:v>
                </c:pt>
                <c:pt idx="4">
                  <c:v>VEj2</c:v>
                </c:pt>
                <c:pt idx="5">
                  <c:v>VJur2</c:v>
                </c:pt>
                <c:pt idx="6">
                  <c:v>VAF2</c:v>
                </c:pt>
              </c:strCache>
            </c:strRef>
          </c:cat>
          <c:val>
            <c:numRef>
              <c:f>Análisis!$G$20:$G$27</c:f>
              <c:numCache>
                <c:formatCode>General</c:formatCode>
                <c:ptCount val="7"/>
                <c:pt idx="0">
                  <c:v>15</c:v>
                </c:pt>
                <c:pt idx="1">
                  <c:v>1</c:v>
                </c:pt>
                <c:pt idx="2">
                  <c:v>136</c:v>
                </c:pt>
                <c:pt idx="3">
                  <c:v>17</c:v>
                </c:pt>
                <c:pt idx="4">
                  <c:v>134</c:v>
                </c:pt>
                <c:pt idx="5">
                  <c:v>21</c:v>
                </c:pt>
                <c:pt idx="6">
                  <c:v>5</c:v>
                </c:pt>
              </c:numCache>
            </c:numRef>
          </c:val>
          <c:smooth val="0"/>
          <c:extLst>
            <c:ext xmlns:c16="http://schemas.microsoft.com/office/drawing/2014/chart" uri="{C3380CC4-5D6E-409C-BE32-E72D297353CC}">
              <c16:uniqueId val="{00000000-E1C7-4F38-BADC-F91C954F8403}"/>
            </c:ext>
          </c:extLst>
        </c:ser>
        <c:ser>
          <c:idx val="1"/>
          <c:order val="1"/>
          <c:tx>
            <c:strRef>
              <c:f>Análisis!$H$18:$H$19</c:f>
              <c:strCache>
                <c:ptCount val="1"/>
                <c:pt idx="0">
                  <c:v>EN TERMINO</c:v>
                </c:pt>
              </c:strCache>
            </c:strRef>
          </c:tx>
          <c:spPr>
            <a:ln w="28575" cap="rnd">
              <a:solidFill>
                <a:schemeClr val="accent2"/>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Análisis!$F$20:$F$27</c:f>
              <c:strCache>
                <c:ptCount val="7"/>
                <c:pt idx="0">
                  <c:v>Compartidos</c:v>
                </c:pt>
                <c:pt idx="1">
                  <c:v>Presidencia</c:v>
                </c:pt>
                <c:pt idx="2">
                  <c:v>VGC2</c:v>
                </c:pt>
                <c:pt idx="3">
                  <c:v>VPRE2</c:v>
                </c:pt>
                <c:pt idx="4">
                  <c:v>VEj2</c:v>
                </c:pt>
                <c:pt idx="5">
                  <c:v>VJur2</c:v>
                </c:pt>
                <c:pt idx="6">
                  <c:v>VAF2</c:v>
                </c:pt>
              </c:strCache>
            </c:strRef>
          </c:cat>
          <c:val>
            <c:numRef>
              <c:f>Análisis!$H$20:$H$27</c:f>
              <c:numCache>
                <c:formatCode>General</c:formatCode>
                <c:ptCount val="7"/>
                <c:pt idx="0">
                  <c:v>26</c:v>
                </c:pt>
                <c:pt idx="2">
                  <c:v>36</c:v>
                </c:pt>
                <c:pt idx="3">
                  <c:v>12</c:v>
                </c:pt>
                <c:pt idx="4">
                  <c:v>26</c:v>
                </c:pt>
                <c:pt idx="5">
                  <c:v>4</c:v>
                </c:pt>
                <c:pt idx="6">
                  <c:v>5</c:v>
                </c:pt>
              </c:numCache>
            </c:numRef>
          </c:val>
          <c:smooth val="0"/>
          <c:extLst>
            <c:ext xmlns:c16="http://schemas.microsoft.com/office/drawing/2014/chart" uri="{C3380CC4-5D6E-409C-BE32-E72D297353CC}">
              <c16:uniqueId val="{00000000-6BD0-4256-8CB1-FA08EA66601A}"/>
            </c:ext>
          </c:extLst>
        </c:ser>
        <c:dLbls>
          <c:showLegendKey val="0"/>
          <c:showVal val="0"/>
          <c:showCatName val="0"/>
          <c:showSerName val="0"/>
          <c:showPercent val="0"/>
          <c:showBubbleSize val="0"/>
        </c:dLbls>
        <c:smooth val="0"/>
        <c:axId val="-1209631904"/>
        <c:axId val="-1209630272"/>
      </c:lineChart>
      <c:catAx>
        <c:axId val="-120963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crossAx val="-1209630272"/>
        <c:crosses val="autoZero"/>
        <c:auto val="1"/>
        <c:lblAlgn val="ctr"/>
        <c:lblOffset val="100"/>
        <c:noMultiLvlLbl val="0"/>
      </c:catAx>
      <c:valAx>
        <c:axId val="-1209630272"/>
        <c:scaling>
          <c:orientation val="minMax"/>
        </c:scaling>
        <c:delete val="1"/>
        <c:axPos val="l"/>
        <c:numFmt formatCode="General" sourceLinked="1"/>
        <c:majorTickMark val="none"/>
        <c:minorTickMark val="none"/>
        <c:tickLblPos val="nextTo"/>
        <c:crossAx val="-12096319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75000"/>
              </a:schemeClr>
            </a:solidFill>
            <a:ln>
              <a:noFill/>
            </a:ln>
          </c:spPr>
          <c:dPt>
            <c:idx val="0"/>
            <c:bubble3D val="0"/>
            <c:spPr>
              <a:solidFill>
                <a:schemeClr val="accent1">
                  <a:lumMod val="75000"/>
                </a:schemeClr>
              </a:solidFill>
              <a:ln w="19050">
                <a:noFill/>
              </a:ln>
              <a:effectLst/>
            </c:spPr>
            <c:extLst>
              <c:ext xmlns:c16="http://schemas.microsoft.com/office/drawing/2014/chart" uri="{C3380CC4-5D6E-409C-BE32-E72D297353CC}">
                <c16:uniqueId val="{00000001-871A-48DE-9967-16BD49FDFB17}"/>
              </c:ext>
            </c:extLst>
          </c:dPt>
          <c:dPt>
            <c:idx val="1"/>
            <c:bubble3D val="0"/>
            <c:spPr>
              <a:solidFill>
                <a:schemeClr val="accent1">
                  <a:lumMod val="75000"/>
                </a:schemeClr>
              </a:solidFill>
              <a:ln w="19050">
                <a:noFill/>
              </a:ln>
              <a:effectLst/>
            </c:spPr>
            <c:extLst>
              <c:ext xmlns:c16="http://schemas.microsoft.com/office/drawing/2014/chart" uri="{C3380CC4-5D6E-409C-BE32-E72D297353CC}">
                <c16:uniqueId val="{00000003-871A-48DE-9967-16BD49FDFB17}"/>
              </c:ext>
            </c:extLst>
          </c:dPt>
          <c:dPt>
            <c:idx val="2"/>
            <c:bubble3D val="0"/>
            <c:spPr>
              <a:solidFill>
                <a:schemeClr val="accent1">
                  <a:lumMod val="75000"/>
                </a:schemeClr>
              </a:solidFill>
              <a:ln w="19050">
                <a:noFill/>
              </a:ln>
              <a:effectLst/>
            </c:spPr>
            <c:extLst>
              <c:ext xmlns:c16="http://schemas.microsoft.com/office/drawing/2014/chart" uri="{C3380CC4-5D6E-409C-BE32-E72D297353CC}">
                <c16:uniqueId val="{00000005-871A-48DE-9967-16BD49FDFB17}"/>
              </c:ext>
            </c:extLst>
          </c:dPt>
          <c:dPt>
            <c:idx val="3"/>
            <c:bubble3D val="0"/>
            <c:spPr>
              <a:solidFill>
                <a:schemeClr val="accent1">
                  <a:lumMod val="75000"/>
                </a:schemeClr>
              </a:solidFill>
              <a:ln w="19050">
                <a:noFill/>
              </a:ln>
              <a:effectLst/>
            </c:spPr>
            <c:extLst>
              <c:ext xmlns:c16="http://schemas.microsoft.com/office/drawing/2014/chart" uri="{C3380CC4-5D6E-409C-BE32-E72D297353CC}">
                <c16:uniqueId val="{00000007-871A-48DE-9967-16BD49FDFB17}"/>
              </c:ext>
            </c:extLst>
          </c:dPt>
          <c:dPt>
            <c:idx val="4"/>
            <c:bubble3D val="0"/>
            <c:spPr>
              <a:solidFill>
                <a:schemeClr val="accent1">
                  <a:lumMod val="75000"/>
                </a:schemeClr>
              </a:solidFill>
              <a:ln w="19050">
                <a:noFill/>
              </a:ln>
              <a:effectLst/>
            </c:spPr>
            <c:extLst>
              <c:ext xmlns:c16="http://schemas.microsoft.com/office/drawing/2014/chart" uri="{C3380CC4-5D6E-409C-BE32-E72D297353CC}">
                <c16:uniqueId val="{00000009-871A-48DE-9967-16BD49FDFB17}"/>
              </c:ext>
            </c:extLst>
          </c:dPt>
          <c:dPt>
            <c:idx val="5"/>
            <c:bubble3D val="0"/>
            <c:spPr>
              <a:solidFill>
                <a:schemeClr val="accent1">
                  <a:lumMod val="75000"/>
                </a:schemeClr>
              </a:solidFill>
              <a:ln w="19050">
                <a:noFill/>
              </a:ln>
              <a:effectLst/>
            </c:spPr>
            <c:extLst>
              <c:ext xmlns:c16="http://schemas.microsoft.com/office/drawing/2014/chart" uri="{C3380CC4-5D6E-409C-BE32-E72D297353CC}">
                <c16:uniqueId val="{0000000B-871A-48DE-9967-16BD49FDFB17}"/>
              </c:ext>
            </c:extLst>
          </c:dPt>
          <c:dPt>
            <c:idx val="6"/>
            <c:bubble3D val="0"/>
            <c:spPr>
              <a:solidFill>
                <a:schemeClr val="accent1">
                  <a:lumMod val="75000"/>
                </a:schemeClr>
              </a:solidFill>
              <a:ln w="19050">
                <a:noFill/>
              </a:ln>
              <a:effectLst/>
            </c:spPr>
            <c:extLst>
              <c:ext xmlns:c16="http://schemas.microsoft.com/office/drawing/2014/chart" uri="{C3380CC4-5D6E-409C-BE32-E72D297353CC}">
                <c16:uniqueId val="{0000000D-871A-48DE-9967-16BD49FDFB17}"/>
              </c:ext>
            </c:extLst>
          </c:dPt>
          <c:dPt>
            <c:idx val="7"/>
            <c:bubble3D val="0"/>
            <c:spPr>
              <a:solidFill>
                <a:schemeClr val="accent1">
                  <a:lumMod val="75000"/>
                </a:schemeClr>
              </a:solidFill>
              <a:ln w="19050">
                <a:noFill/>
              </a:ln>
              <a:effectLst/>
            </c:spPr>
            <c:extLst>
              <c:ext xmlns:c16="http://schemas.microsoft.com/office/drawing/2014/chart" uri="{C3380CC4-5D6E-409C-BE32-E72D297353CC}">
                <c16:uniqueId val="{0000000F-871A-48DE-9967-16BD49FDFB17}"/>
              </c:ext>
            </c:extLst>
          </c:dPt>
          <c:dPt>
            <c:idx val="8"/>
            <c:bubble3D val="0"/>
            <c:spPr>
              <a:solidFill>
                <a:schemeClr val="accent1">
                  <a:lumMod val="75000"/>
                </a:schemeClr>
              </a:solidFill>
              <a:ln w="19050">
                <a:noFill/>
              </a:ln>
              <a:effectLst/>
            </c:spPr>
            <c:extLst>
              <c:ext xmlns:c16="http://schemas.microsoft.com/office/drawing/2014/chart" uri="{C3380CC4-5D6E-409C-BE32-E72D297353CC}">
                <c16:uniqueId val="{00000011-871A-48DE-9967-16BD49FDFB17}"/>
              </c:ext>
            </c:extLst>
          </c:dPt>
          <c:dPt>
            <c:idx val="9"/>
            <c:bubble3D val="0"/>
            <c:spPr>
              <a:solidFill>
                <a:schemeClr val="accent1">
                  <a:lumMod val="75000"/>
                </a:schemeClr>
              </a:solidFill>
              <a:ln w="19050">
                <a:noFill/>
              </a:ln>
              <a:effectLst/>
            </c:spPr>
            <c:extLst>
              <c:ext xmlns:c16="http://schemas.microsoft.com/office/drawing/2014/chart" uri="{C3380CC4-5D6E-409C-BE32-E72D297353CC}">
                <c16:uniqueId val="{00000013-871A-48DE-9967-16BD49FDFB17}"/>
              </c:ext>
            </c:extLst>
          </c:dPt>
          <c:dPt>
            <c:idx val="10"/>
            <c:bubble3D val="0"/>
            <c:spPr>
              <a:solidFill>
                <a:schemeClr val="accent1">
                  <a:lumMod val="75000"/>
                </a:schemeClr>
              </a:solidFill>
              <a:ln w="19050">
                <a:noFill/>
              </a:ln>
              <a:effectLst/>
            </c:spPr>
            <c:extLst>
              <c:ext xmlns:c16="http://schemas.microsoft.com/office/drawing/2014/chart" uri="{C3380CC4-5D6E-409C-BE32-E72D297353CC}">
                <c16:uniqueId val="{00000015-871A-48DE-9967-16BD49FDFB17}"/>
              </c:ext>
            </c:extLst>
          </c:dPt>
          <c:dPt>
            <c:idx val="11"/>
            <c:bubble3D val="0"/>
            <c:spPr>
              <a:solidFill>
                <a:schemeClr val="accent1">
                  <a:lumMod val="75000"/>
                </a:schemeClr>
              </a:solidFill>
              <a:ln w="19050">
                <a:noFill/>
              </a:ln>
              <a:effectLst/>
            </c:spPr>
            <c:extLst>
              <c:ext xmlns:c16="http://schemas.microsoft.com/office/drawing/2014/chart" uri="{C3380CC4-5D6E-409C-BE32-E72D297353CC}">
                <c16:uniqueId val="{00000017-871A-48DE-9967-16BD49FDFB17}"/>
              </c:ext>
            </c:extLst>
          </c:dPt>
          <c:dPt>
            <c:idx val="12"/>
            <c:bubble3D val="0"/>
            <c:spPr>
              <a:solidFill>
                <a:schemeClr val="accent1">
                  <a:lumMod val="75000"/>
                </a:schemeClr>
              </a:solidFill>
              <a:ln w="19050">
                <a:noFill/>
              </a:ln>
              <a:effectLst/>
            </c:spPr>
            <c:extLst>
              <c:ext xmlns:c16="http://schemas.microsoft.com/office/drawing/2014/chart" uri="{C3380CC4-5D6E-409C-BE32-E72D297353CC}">
                <c16:uniqueId val="{00000019-871A-48DE-9967-16BD49FDFB17}"/>
              </c:ext>
            </c:extLst>
          </c:dPt>
          <c:dPt>
            <c:idx val="13"/>
            <c:bubble3D val="0"/>
            <c:spPr>
              <a:solidFill>
                <a:schemeClr val="accent1">
                  <a:lumMod val="75000"/>
                </a:schemeClr>
              </a:solidFill>
              <a:ln w="19050">
                <a:noFill/>
              </a:ln>
              <a:effectLst/>
            </c:spPr>
            <c:extLst>
              <c:ext xmlns:c16="http://schemas.microsoft.com/office/drawing/2014/chart" uri="{C3380CC4-5D6E-409C-BE32-E72D297353CC}">
                <c16:uniqueId val="{0000001B-871A-48DE-9967-16BD49FDFB17}"/>
              </c:ext>
            </c:extLst>
          </c:dPt>
          <c:dPt>
            <c:idx val="14"/>
            <c:bubble3D val="0"/>
            <c:spPr>
              <a:solidFill>
                <a:schemeClr val="accent1">
                  <a:lumMod val="75000"/>
                </a:schemeClr>
              </a:solidFill>
              <a:ln w="19050">
                <a:noFill/>
              </a:ln>
              <a:effectLst/>
            </c:spPr>
            <c:extLst>
              <c:ext xmlns:c16="http://schemas.microsoft.com/office/drawing/2014/chart" uri="{C3380CC4-5D6E-409C-BE32-E72D297353CC}">
                <c16:uniqueId val="{0000001D-871A-48DE-9967-16BD49FDFB17}"/>
              </c:ext>
            </c:extLst>
          </c:dPt>
          <c:dPt>
            <c:idx val="15"/>
            <c:bubble3D val="0"/>
            <c:spPr>
              <a:solidFill>
                <a:schemeClr val="accent1">
                  <a:lumMod val="75000"/>
                </a:schemeClr>
              </a:solidFill>
              <a:ln w="19050">
                <a:noFill/>
              </a:ln>
              <a:effectLst/>
            </c:spPr>
            <c:extLst>
              <c:ext xmlns:c16="http://schemas.microsoft.com/office/drawing/2014/chart" uri="{C3380CC4-5D6E-409C-BE32-E72D297353CC}">
                <c16:uniqueId val="{0000001F-871A-48DE-9967-16BD49FDFB17}"/>
              </c:ext>
            </c:extLst>
          </c:dPt>
          <c:dPt>
            <c:idx val="16"/>
            <c:bubble3D val="0"/>
            <c:spPr>
              <a:solidFill>
                <a:schemeClr val="accent1">
                  <a:lumMod val="75000"/>
                </a:schemeClr>
              </a:solidFill>
              <a:ln w="19050">
                <a:noFill/>
              </a:ln>
              <a:effectLst/>
            </c:spPr>
            <c:extLst>
              <c:ext xmlns:c16="http://schemas.microsoft.com/office/drawing/2014/chart" uri="{C3380CC4-5D6E-409C-BE32-E72D297353CC}">
                <c16:uniqueId val="{00000021-871A-48DE-9967-16BD49FDFB17}"/>
              </c:ext>
            </c:extLst>
          </c:dPt>
          <c:dPt>
            <c:idx val="17"/>
            <c:bubble3D val="0"/>
            <c:spPr>
              <a:solidFill>
                <a:schemeClr val="accent1">
                  <a:lumMod val="75000"/>
                </a:schemeClr>
              </a:solidFill>
              <a:ln w="19050">
                <a:noFill/>
              </a:ln>
              <a:effectLst/>
            </c:spPr>
            <c:extLst>
              <c:ext xmlns:c16="http://schemas.microsoft.com/office/drawing/2014/chart" uri="{C3380CC4-5D6E-409C-BE32-E72D297353CC}">
                <c16:uniqueId val="{00000023-871A-48DE-9967-16BD49FDFB17}"/>
              </c:ext>
            </c:extLst>
          </c:dPt>
          <c:dPt>
            <c:idx val="18"/>
            <c:bubble3D val="0"/>
            <c:spPr>
              <a:solidFill>
                <a:schemeClr val="accent1">
                  <a:lumMod val="75000"/>
                </a:schemeClr>
              </a:solidFill>
              <a:ln w="19050">
                <a:noFill/>
              </a:ln>
              <a:effectLst/>
            </c:spPr>
            <c:extLst>
              <c:ext xmlns:c16="http://schemas.microsoft.com/office/drawing/2014/chart" uri="{C3380CC4-5D6E-409C-BE32-E72D297353CC}">
                <c16:uniqueId val="{00000025-871A-48DE-9967-16BD49FDFB17}"/>
              </c:ext>
            </c:extLst>
          </c:dPt>
          <c:dPt>
            <c:idx val="19"/>
            <c:bubble3D val="0"/>
            <c:spPr>
              <a:solidFill>
                <a:schemeClr val="accent1">
                  <a:lumMod val="75000"/>
                </a:schemeClr>
              </a:solidFill>
              <a:ln w="19050">
                <a:noFill/>
              </a:ln>
              <a:effectLst/>
            </c:spPr>
            <c:extLst>
              <c:ext xmlns:c16="http://schemas.microsoft.com/office/drawing/2014/chart" uri="{C3380CC4-5D6E-409C-BE32-E72D297353CC}">
                <c16:uniqueId val="{00000027-871A-48DE-9967-16BD49FDFB1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1-F80D-4C10-BCA8-0AA032C9E85F}"/>
            </c:ext>
          </c:extLst>
        </c:ser>
        <c:dLbls>
          <c:showLegendKey val="0"/>
          <c:showVal val="0"/>
          <c:showCatName val="0"/>
          <c:showSerName val="0"/>
          <c:showPercent val="0"/>
          <c:showBubbleSize val="0"/>
          <c:showLeaderLines val="1"/>
        </c:dLbls>
        <c:firstSliceAng val="0"/>
        <c:holeSize val="65"/>
      </c:doughnutChart>
      <c:doughnut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4-F80D-4C10-BCA8-0AA032C9E85F}"/>
              </c:ext>
            </c:extLst>
          </c:dPt>
          <c:dPt>
            <c:idx val="1"/>
            <c:bubble3D val="0"/>
            <c:spPr>
              <a:solidFill>
                <a:schemeClr val="bg1">
                  <a:alpha val="80000"/>
                </a:schemeClr>
              </a:solidFill>
              <a:ln w="19050">
                <a:solidFill>
                  <a:schemeClr val="lt1"/>
                </a:solidFill>
              </a:ln>
              <a:effectLst/>
            </c:spPr>
            <c:extLst>
              <c:ext xmlns:c16="http://schemas.microsoft.com/office/drawing/2014/chart" uri="{C3380CC4-5D6E-409C-BE32-E72D297353CC}">
                <c16:uniqueId val="{00000006-F80D-4C10-BCA8-0AA032C9E85F}"/>
              </c:ext>
            </c:extLst>
          </c:dPt>
          <c:val>
            <c:numRef>
              <c:f>Consulta!$N$29:$N$30</c:f>
              <c:numCache>
                <c:formatCode>0%</c:formatCode>
                <c:ptCount val="2"/>
                <c:pt idx="0">
                  <c:v>0</c:v>
                </c:pt>
                <c:pt idx="1">
                  <c:v>0</c:v>
                </c:pt>
              </c:numCache>
            </c:numRef>
          </c:val>
          <c:extLst>
            <c:ext xmlns:c16="http://schemas.microsoft.com/office/drawing/2014/chart" uri="{C3380CC4-5D6E-409C-BE32-E72D297353CC}">
              <c16:uniqueId val="{00000003-F80D-4C10-BCA8-0AA032C9E85F}"/>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cumplimiento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'Resumen 31 Enero 2019'!$A$86:$A$98</c:f>
              <c:numCache>
                <c:formatCode>mmm\-yy</c:formatCode>
                <c:ptCount val="13"/>
                <c:pt idx="0">
                  <c:v>43435</c:v>
                </c:pt>
                <c:pt idx="1">
                  <c:v>43466</c:v>
                </c:pt>
              </c:numCache>
            </c:numRef>
          </c:cat>
          <c:val>
            <c:numRef>
              <c:f>'Resumen 31 Enero 2019'!$B$86:$B$98</c:f>
              <c:numCache>
                <c:formatCode>General</c:formatCode>
                <c:ptCount val="13"/>
                <c:pt idx="0">
                  <c:v>329</c:v>
                </c:pt>
                <c:pt idx="1">
                  <c:v>329</c:v>
                </c:pt>
              </c:numCache>
            </c:numRef>
          </c:val>
          <c:smooth val="0"/>
          <c:extLst>
            <c:ext xmlns:c16="http://schemas.microsoft.com/office/drawing/2014/chart" uri="{C3380CC4-5D6E-409C-BE32-E72D297353CC}">
              <c16:uniqueId val="{00000000-3C9E-4BF7-A48F-6ED249459A29}"/>
            </c:ext>
          </c:extLst>
        </c:ser>
        <c:dLbls>
          <c:showLegendKey val="0"/>
          <c:showVal val="0"/>
          <c:showCatName val="0"/>
          <c:showSerName val="0"/>
          <c:showPercent val="0"/>
          <c:showBubbleSize val="0"/>
        </c:dLbls>
        <c:marker val="1"/>
        <c:smooth val="0"/>
        <c:axId val="-1102713360"/>
        <c:axId val="-1102705744"/>
      </c:lineChart>
      <c:dateAx>
        <c:axId val="-110271336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02705744"/>
        <c:crosses val="autoZero"/>
        <c:auto val="1"/>
        <c:lblOffset val="100"/>
        <c:baseTimeUnit val="months"/>
      </c:dateAx>
      <c:valAx>
        <c:axId val="-1102705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0271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plotArea>
      <cx:plotAreaRegion>
        <cx:series layoutId="funnel" uniqueId="{EB194B1F-2842-4C95-80CC-091DFE282F60}">
          <cx:tx>
            <cx:txData>
              <cx:f>_xlchart.v2.1</cx:f>
              <cx:v>Cuenta de N h</cx:v>
            </cx:txData>
          </cx:tx>
          <cx:dataLabels>
            <cx:txPr>
              <a:bodyPr spcFirstLastPara="1" vertOverflow="ellipsis" horzOverflow="overflow" wrap="square" lIns="0" tIns="0" rIns="0" bIns="0" anchor="ctr" anchorCtr="1"/>
              <a:lstStyle/>
              <a:p>
                <a:pPr algn="ctr" rtl="0">
                  <a:defRPr sz="1800" b="1">
                    <a:solidFill>
                      <a:schemeClr val="bg1"/>
                    </a:solidFill>
                  </a:defRPr>
                </a:pPr>
                <a:endParaRPr lang="es-ES" sz="1800" b="1" i="0" u="none" strike="noStrike" baseline="0">
                  <a:solidFill>
                    <a:schemeClr val="bg1"/>
                  </a:solidFill>
                  <a:latin typeface="Calibri"/>
                </a:endParaRPr>
              </a:p>
            </cx:txPr>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file:///C:\Program%20Files%20(x86)\WinSCP\WinSCP.exe" TargetMode="External"/><Relationship Id="rId5" Type="http://schemas.openxmlformats.org/officeDocument/2006/relationships/image" Target="../media/image7.jpeg"/><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9</xdr:col>
      <xdr:colOff>361950</xdr:colOff>
      <xdr:row>17</xdr:row>
      <xdr:rowOff>19049</xdr:rowOff>
    </xdr:from>
    <xdr:to>
      <xdr:col>11</xdr:col>
      <xdr:colOff>666750</xdr:colOff>
      <xdr:row>36</xdr:row>
      <xdr:rowOff>47624</xdr:rowOff>
    </xdr:to>
    <mc:AlternateContent xmlns:mc="http://schemas.openxmlformats.org/markup-compatibility/2006" xmlns:a14="http://schemas.microsoft.com/office/drawing/2010/main">
      <mc:Choice Requires="a14">
        <xdr:graphicFrame macro="">
          <xdr:nvGraphicFramePr>
            <xdr:cNvPr id="2" name="Fecha terminación Meta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Fecha terminación Metas 1"/>
            </a:graphicData>
          </a:graphic>
        </xdr:graphicFrame>
      </mc:Choice>
      <mc:Fallback xmlns="">
        <xdr:sp macro="" textlink="">
          <xdr:nvSpPr>
            <xdr:cNvPr id="0" name=""/>
            <xdr:cNvSpPr>
              <a:spLocks noTextEdit="1"/>
            </xdr:cNvSpPr>
          </xdr:nvSpPr>
          <xdr:spPr>
            <a:xfrm>
              <a:off x="8782050" y="3295649"/>
              <a:ext cx="1828800" cy="36480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133350</xdr:colOff>
      <xdr:row>16</xdr:row>
      <xdr:rowOff>171450</xdr:rowOff>
    </xdr:from>
    <xdr:to>
      <xdr:col>14</xdr:col>
      <xdr:colOff>438150</xdr:colOff>
      <xdr:row>24</xdr:row>
      <xdr:rowOff>152400</xdr:rowOff>
    </xdr:to>
    <mc:AlternateContent xmlns:mc="http://schemas.openxmlformats.org/markup-compatibility/2006" xmlns:a14="http://schemas.microsoft.com/office/drawing/2010/main">
      <mc:Choice Requires="a14">
        <xdr:graphicFrame macro="">
          <xdr:nvGraphicFramePr>
            <xdr:cNvPr id="3" name="Años">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Años"/>
            </a:graphicData>
          </a:graphic>
        </xdr:graphicFrame>
      </mc:Choice>
      <mc:Fallback xmlns="">
        <xdr:sp macro="" textlink="">
          <xdr:nvSpPr>
            <xdr:cNvPr id="0" name=""/>
            <xdr:cNvSpPr>
              <a:spLocks noTextEdit="1"/>
            </xdr:cNvSpPr>
          </xdr:nvSpPr>
          <xdr:spPr>
            <a:xfrm>
              <a:off x="10839450" y="3257550"/>
              <a:ext cx="1828800" cy="15049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6</xdr:col>
      <xdr:colOff>750794</xdr:colOff>
      <xdr:row>3</xdr:row>
      <xdr:rowOff>185034</xdr:rowOff>
    </xdr:from>
    <xdr:to>
      <xdr:col>10</xdr:col>
      <xdr:colOff>0</xdr:colOff>
      <xdr:row>9</xdr:row>
      <xdr:rowOff>185034</xdr:rowOff>
    </xdr:to>
    <xdr:sp macro="" textlink="">
      <xdr:nvSpPr>
        <xdr:cNvPr id="2" name="Rectángulo 1">
          <a:extLst>
            <a:ext uri="{FF2B5EF4-FFF2-40B4-BE49-F238E27FC236}">
              <a16:creationId xmlns:a16="http://schemas.microsoft.com/office/drawing/2014/main" id="{00000000-0008-0000-0300-000002000000}"/>
            </a:ext>
          </a:extLst>
        </xdr:cNvPr>
        <xdr:cNvSpPr/>
      </xdr:nvSpPr>
      <xdr:spPr>
        <a:xfrm>
          <a:off x="7604148" y="533510"/>
          <a:ext cx="2315791" cy="1115122"/>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 VIGENTES</a:t>
          </a:r>
        </a:p>
      </xdr:txBody>
    </xdr:sp>
    <xdr:clientData/>
  </xdr:twoCellAnchor>
  <xdr:twoCellAnchor>
    <xdr:from>
      <xdr:col>7</xdr:col>
      <xdr:colOff>78441</xdr:colOff>
      <xdr:row>5</xdr:row>
      <xdr:rowOff>112057</xdr:rowOff>
    </xdr:from>
    <xdr:to>
      <xdr:col>9</xdr:col>
      <xdr:colOff>549088</xdr:colOff>
      <xdr:row>8</xdr:row>
      <xdr:rowOff>89646</xdr:rowOff>
    </xdr:to>
    <xdr:sp macro="" textlink="Análisis!D10">
      <xdr:nvSpPr>
        <xdr:cNvPr id="3" name="CuadroTexto 2">
          <a:extLst>
            <a:ext uri="{FF2B5EF4-FFF2-40B4-BE49-F238E27FC236}">
              <a16:creationId xmlns:a16="http://schemas.microsoft.com/office/drawing/2014/main" id="{00000000-0008-0000-0300-000003000000}"/>
            </a:ext>
          </a:extLst>
        </xdr:cNvPr>
        <xdr:cNvSpPr txBox="1"/>
      </xdr:nvSpPr>
      <xdr:spPr>
        <a:xfrm>
          <a:off x="7698441" y="1064557"/>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289266A-83F6-486C-B637-F8C07C05ACB3}" type="TxLink">
            <a:rPr lang="en-US" sz="2800" b="1" i="0" u="none" strike="noStrike">
              <a:solidFill>
                <a:srgbClr val="000000"/>
              </a:solidFill>
              <a:latin typeface="Segoe UI Light" panose="020B0502040204020203" pitchFamily="34" charset="0"/>
              <a:cs typeface="Segoe UI Light" panose="020B0502040204020203" pitchFamily="34" charset="0"/>
            </a:rPr>
            <a:pPr algn="ctr"/>
            <a:t>438</a:t>
          </a:fld>
          <a:endParaRPr lang="es-CO" sz="2800" b="1">
            <a:latin typeface="Segoe UI Light" panose="020B0502040204020203" pitchFamily="34" charset="0"/>
            <a:cs typeface="Segoe UI Light" panose="020B0502040204020203" pitchFamily="34" charset="0"/>
          </a:endParaRPr>
        </a:p>
      </xdr:txBody>
    </xdr:sp>
    <xdr:clientData/>
  </xdr:twoCellAnchor>
  <xdr:twoCellAnchor>
    <xdr:from>
      <xdr:col>10</xdr:col>
      <xdr:colOff>118782</xdr:colOff>
      <xdr:row>4</xdr:row>
      <xdr:rowOff>17929</xdr:rowOff>
    </xdr:from>
    <xdr:to>
      <xdr:col>13</xdr:col>
      <xdr:colOff>129988</xdr:colOff>
      <xdr:row>10</xdr:row>
      <xdr:rowOff>17929</xdr:rowOff>
    </xdr:to>
    <xdr:sp macro="" textlink="">
      <xdr:nvSpPr>
        <xdr:cNvPr id="4" name="Rectángulo 3">
          <a:extLst>
            <a:ext uri="{FF2B5EF4-FFF2-40B4-BE49-F238E27FC236}">
              <a16:creationId xmlns:a16="http://schemas.microsoft.com/office/drawing/2014/main" id="{00000000-0008-0000-0300-000004000000}"/>
            </a:ext>
          </a:extLst>
        </xdr:cNvPr>
        <xdr:cNvSpPr/>
      </xdr:nvSpPr>
      <xdr:spPr>
        <a:xfrm>
          <a:off x="10024782" y="779929"/>
          <a:ext cx="2297206" cy="1143000"/>
        </a:xfrm>
        <a:prstGeom prst="rect">
          <a:avLst/>
        </a:prstGeom>
        <a:solidFill>
          <a:schemeClr val="accent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chemeClr val="bg1"/>
              </a:solidFill>
              <a:latin typeface="Franklin Gothic Demi Cond" panose="020B0706030402020204" pitchFamily="34" charset="0"/>
              <a:ea typeface="+mn-ea"/>
              <a:cs typeface="+mn-cs"/>
            </a:rPr>
            <a:t>HALLAZGOS CUMPLIDOS</a:t>
          </a:r>
        </a:p>
      </xdr:txBody>
    </xdr:sp>
    <xdr:clientData/>
  </xdr:twoCellAnchor>
  <xdr:twoCellAnchor>
    <xdr:from>
      <xdr:col>10</xdr:col>
      <xdr:colOff>253254</xdr:colOff>
      <xdr:row>5</xdr:row>
      <xdr:rowOff>107574</xdr:rowOff>
    </xdr:from>
    <xdr:to>
      <xdr:col>12</xdr:col>
      <xdr:colOff>723901</xdr:colOff>
      <xdr:row>8</xdr:row>
      <xdr:rowOff>85163</xdr:rowOff>
    </xdr:to>
    <xdr:sp macro="" textlink="Análisis!B10">
      <xdr:nvSpPr>
        <xdr:cNvPr id="5" name="CuadroTexto 4">
          <a:extLst>
            <a:ext uri="{FF2B5EF4-FFF2-40B4-BE49-F238E27FC236}">
              <a16:creationId xmlns:a16="http://schemas.microsoft.com/office/drawing/2014/main" id="{00000000-0008-0000-0300-000005000000}"/>
            </a:ext>
          </a:extLst>
        </xdr:cNvPr>
        <xdr:cNvSpPr txBox="1"/>
      </xdr:nvSpPr>
      <xdr:spPr>
        <a:xfrm>
          <a:off x="10122531" y="853508"/>
          <a:ext cx="1985466" cy="562860"/>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6D3F37F9-2C35-4B97-95C4-F6348DF074FA}" type="TxLink">
            <a:rPr lang="en-US" sz="2800" b="1" i="0" u="none" strike="noStrike">
              <a:solidFill>
                <a:schemeClr val="bg1"/>
              </a:solidFill>
              <a:latin typeface="Segoe UI Light" panose="020B0502040204020203" pitchFamily="34" charset="0"/>
              <a:ea typeface="+mn-ea"/>
              <a:cs typeface="Segoe UI Light" panose="020B0502040204020203" pitchFamily="34" charset="0"/>
            </a:rPr>
            <a:pPr marL="0" indent="0" algn="ctr"/>
            <a:t>329</a:t>
          </a:fld>
          <a:endParaRPr lang="es-CO" sz="2800" b="1" i="0" u="none" strike="noStrike">
            <a:solidFill>
              <a:schemeClr val="bg1"/>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13</xdr:col>
      <xdr:colOff>259976</xdr:colOff>
      <xdr:row>4</xdr:row>
      <xdr:rowOff>24653</xdr:rowOff>
    </xdr:from>
    <xdr:to>
      <xdr:col>16</xdr:col>
      <xdr:colOff>271182</xdr:colOff>
      <xdr:row>10</xdr:row>
      <xdr:rowOff>24653</xdr:rowOff>
    </xdr:to>
    <xdr:sp macro="" textlink="">
      <xdr:nvSpPr>
        <xdr:cNvPr id="6" name="Rectángulo 5">
          <a:extLst>
            <a:ext uri="{FF2B5EF4-FFF2-40B4-BE49-F238E27FC236}">
              <a16:creationId xmlns:a16="http://schemas.microsoft.com/office/drawing/2014/main" id="{00000000-0008-0000-0300-000006000000}"/>
            </a:ext>
          </a:extLst>
        </xdr:cNvPr>
        <xdr:cNvSpPr/>
      </xdr:nvSpPr>
      <xdr:spPr>
        <a:xfrm>
          <a:off x="12451976" y="786653"/>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a:t>
          </a:r>
          <a:r>
            <a:rPr lang="es-CO" sz="1600" baseline="0">
              <a:solidFill>
                <a:sysClr val="windowText" lastClr="000000"/>
              </a:solidFill>
              <a:latin typeface="Franklin Gothic Demi Cond" panose="020B0706030402020204" pitchFamily="34" charset="0"/>
            </a:rPr>
            <a:t> EN TÉRMINO</a:t>
          </a:r>
          <a:endParaRPr lang="es-CO" sz="1600">
            <a:solidFill>
              <a:sysClr val="windowText" lastClr="000000"/>
            </a:solidFill>
            <a:latin typeface="Franklin Gothic Demi Cond" panose="020B0706030402020204" pitchFamily="34" charset="0"/>
          </a:endParaRPr>
        </a:p>
      </xdr:txBody>
    </xdr:sp>
    <xdr:clientData/>
  </xdr:twoCellAnchor>
  <xdr:twoCellAnchor>
    <xdr:from>
      <xdr:col>13</xdr:col>
      <xdr:colOff>405654</xdr:colOff>
      <xdr:row>5</xdr:row>
      <xdr:rowOff>103092</xdr:rowOff>
    </xdr:from>
    <xdr:to>
      <xdr:col>16</xdr:col>
      <xdr:colOff>114301</xdr:colOff>
      <xdr:row>8</xdr:row>
      <xdr:rowOff>80681</xdr:rowOff>
    </xdr:to>
    <xdr:sp macro="" textlink="Análisis!C10">
      <xdr:nvSpPr>
        <xdr:cNvPr id="7" name="CuadroTexto 6">
          <a:extLst>
            <a:ext uri="{FF2B5EF4-FFF2-40B4-BE49-F238E27FC236}">
              <a16:creationId xmlns:a16="http://schemas.microsoft.com/office/drawing/2014/main" id="{00000000-0008-0000-0300-000007000000}"/>
            </a:ext>
          </a:extLst>
        </xdr:cNvPr>
        <xdr:cNvSpPr txBox="1"/>
      </xdr:nvSpPr>
      <xdr:spPr>
        <a:xfrm>
          <a:off x="12597654" y="1055592"/>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438400A7-0C40-4CEB-B1DF-F8A02D2630E3}" type="TxLink">
            <a:rPr lang="en-US" sz="2800" b="1" i="0" u="none" strike="noStrike">
              <a:solidFill>
                <a:srgbClr val="000000"/>
              </a:solidFill>
              <a:latin typeface="Segoe UI Light" panose="020B0502040204020203" pitchFamily="34" charset="0"/>
              <a:ea typeface="+mn-ea"/>
              <a:cs typeface="Segoe UI Light" panose="020B0502040204020203" pitchFamily="34" charset="0"/>
            </a:rPr>
            <a:pPr marL="0" indent="0" algn="ctr"/>
            <a:t>109</a:t>
          </a:fld>
          <a:endParaRPr lang="es-CO" sz="2800" b="1" i="0" u="none" strike="noStrike">
            <a:solidFill>
              <a:srgbClr val="000000"/>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11</xdr:col>
      <xdr:colOff>745933</xdr:colOff>
      <xdr:row>8</xdr:row>
      <xdr:rowOff>51546</xdr:rowOff>
    </xdr:from>
    <xdr:to>
      <xdr:col>13</xdr:col>
      <xdr:colOff>11205</xdr:colOff>
      <xdr:row>9</xdr:row>
      <xdr:rowOff>91807</xdr:rowOff>
    </xdr:to>
    <xdr:sp macro="" textlink="Análisis!B11">
      <xdr:nvSpPr>
        <xdr:cNvPr id="8" name="CuadroTexto 7">
          <a:extLst>
            <a:ext uri="{FF2B5EF4-FFF2-40B4-BE49-F238E27FC236}">
              <a16:creationId xmlns:a16="http://schemas.microsoft.com/office/drawing/2014/main" id="{00000000-0008-0000-0300-000008000000}"/>
            </a:ext>
          </a:extLst>
        </xdr:cNvPr>
        <xdr:cNvSpPr txBox="1"/>
      </xdr:nvSpPr>
      <xdr:spPr>
        <a:xfrm>
          <a:off x="11372620" y="1382751"/>
          <a:ext cx="780091" cy="23535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600801-72A4-4752-B43A-8D7A7B6B78DB}" type="TxLink">
            <a:rPr lang="en-US" sz="1400" b="1" i="0" u="none" strike="noStrike">
              <a:solidFill>
                <a:schemeClr val="bg1"/>
              </a:solidFill>
              <a:latin typeface="Calibri"/>
            </a:rPr>
            <a:pPr/>
            <a:t>75,11%</a:t>
          </a:fld>
          <a:endParaRPr lang="es-CO" sz="1400" b="1">
            <a:solidFill>
              <a:schemeClr val="bg1"/>
            </a:solidFill>
          </a:endParaRPr>
        </a:p>
      </xdr:txBody>
    </xdr:sp>
    <xdr:clientData/>
  </xdr:twoCellAnchor>
  <xdr:twoCellAnchor>
    <xdr:from>
      <xdr:col>15</xdr:col>
      <xdr:colOff>114760</xdr:colOff>
      <xdr:row>8</xdr:row>
      <xdr:rowOff>51547</xdr:rowOff>
    </xdr:from>
    <xdr:to>
      <xdr:col>16</xdr:col>
      <xdr:colOff>181536</xdr:colOff>
      <xdr:row>9</xdr:row>
      <xdr:rowOff>160663</xdr:rowOff>
    </xdr:to>
    <xdr:sp macro="" textlink="Análisis!C11">
      <xdr:nvSpPr>
        <xdr:cNvPr id="9" name="CuadroTexto 8">
          <a:extLst>
            <a:ext uri="{FF2B5EF4-FFF2-40B4-BE49-F238E27FC236}">
              <a16:creationId xmlns:a16="http://schemas.microsoft.com/office/drawing/2014/main" id="{00000000-0008-0000-0300-000009000000}"/>
            </a:ext>
          </a:extLst>
        </xdr:cNvPr>
        <xdr:cNvSpPr txBox="1"/>
      </xdr:nvSpPr>
      <xdr:spPr>
        <a:xfrm>
          <a:off x="13771085" y="1382752"/>
          <a:ext cx="824186" cy="304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FE56F0-FA6E-462C-B0CF-7649120B0799}" type="TxLink">
            <a:rPr lang="en-US" sz="1400" b="1" i="0" u="none" strike="noStrike">
              <a:solidFill>
                <a:schemeClr val="accent1">
                  <a:lumMod val="75000"/>
                </a:schemeClr>
              </a:solidFill>
              <a:latin typeface="Calibri"/>
            </a:rPr>
            <a:pPr/>
            <a:t>24,89%</a:t>
          </a:fld>
          <a:endParaRPr lang="es-CO" sz="1400" b="1">
            <a:solidFill>
              <a:schemeClr val="accent1">
                <a:lumMod val="75000"/>
              </a:schemeClr>
            </a:solidFill>
          </a:endParaRPr>
        </a:p>
      </xdr:txBody>
    </xdr:sp>
    <xdr:clientData/>
  </xdr:twoCellAnchor>
  <xdr:twoCellAnchor>
    <xdr:from>
      <xdr:col>15</xdr:col>
      <xdr:colOff>469364</xdr:colOff>
      <xdr:row>14</xdr:row>
      <xdr:rowOff>93959</xdr:rowOff>
    </xdr:from>
    <xdr:to>
      <xdr:col>20</xdr:col>
      <xdr:colOff>332801</xdr:colOff>
      <xdr:row>21</xdr:row>
      <xdr:rowOff>83345</xdr:rowOff>
    </xdr:to>
    <xdr:graphicFrame macro="">
      <xdr:nvGraphicFramePr>
        <xdr:cNvPr id="10" name="Gráfico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569178</xdr:colOff>
      <xdr:row>14</xdr:row>
      <xdr:rowOff>114036</xdr:rowOff>
    </xdr:from>
    <xdr:to>
      <xdr:col>15</xdr:col>
      <xdr:colOff>419453</xdr:colOff>
      <xdr:row>31</xdr:row>
      <xdr:rowOff>185855</xdr:rowOff>
    </xdr:to>
    <mc:AlternateContent xmlns:mc="http://schemas.openxmlformats.org/markup-compatibility/2006" xmlns:a14="http://schemas.microsoft.com/office/drawing/2010/main">
      <mc:Choice Requires="a14">
        <xdr:graphicFrame macro="">
          <xdr:nvGraphicFramePr>
            <xdr:cNvPr id="13" name="AUDITORIA">
              <a:extLst>
                <a:ext uri="{FF2B5EF4-FFF2-40B4-BE49-F238E27FC236}">
                  <a16:creationId xmlns:a16="http://schemas.microsoft.com/office/drawing/2014/main" id="{00000000-0008-0000-0300-00000D000000}"/>
                </a:ext>
              </a:extLst>
            </xdr:cNvPr>
            <xdr:cNvGraphicFramePr/>
          </xdr:nvGraphicFramePr>
          <xdr:xfrm>
            <a:off x="0" y="0"/>
            <a:ext cx="0" cy="0"/>
          </xdr:xfrm>
          <a:graphic>
            <a:graphicData uri="http://schemas.microsoft.com/office/drawing/2010/slicer">
              <sle:slicer xmlns:sle="http://schemas.microsoft.com/office/drawing/2010/slicer" name="AUDITORIA"/>
            </a:graphicData>
          </a:graphic>
        </xdr:graphicFrame>
      </mc:Choice>
      <mc:Fallback xmlns="">
        <xdr:sp macro="" textlink="">
          <xdr:nvSpPr>
            <xdr:cNvPr id="0" name=""/>
            <xdr:cNvSpPr>
              <a:spLocks noTextEdit="1"/>
            </xdr:cNvSpPr>
          </xdr:nvSpPr>
          <xdr:spPr>
            <a:xfrm>
              <a:off x="12789056" y="2506902"/>
              <a:ext cx="1383568" cy="402120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285617</xdr:colOff>
      <xdr:row>6</xdr:row>
      <xdr:rowOff>16429</xdr:rowOff>
    </xdr:from>
    <xdr:to>
      <xdr:col>1</xdr:col>
      <xdr:colOff>1802055</xdr:colOff>
      <xdr:row>13</xdr:row>
      <xdr:rowOff>162622</xdr:rowOff>
    </xdr:to>
    <mc:AlternateContent xmlns:mc="http://schemas.openxmlformats.org/markup-compatibility/2006" xmlns:a14="http://schemas.microsoft.com/office/drawing/2010/main">
      <mc:Choice Requires="a14">
        <xdr:graphicFrame macro="">
          <xdr:nvGraphicFramePr>
            <xdr:cNvPr id="14" name="INCIDENCIA PRIORIZADA">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INCIDENCIA PRIORIZADA"/>
            </a:graphicData>
          </a:graphic>
        </xdr:graphicFrame>
      </mc:Choice>
      <mc:Fallback xmlns="">
        <xdr:sp macro="" textlink="">
          <xdr:nvSpPr>
            <xdr:cNvPr id="0" name=""/>
            <xdr:cNvSpPr>
              <a:spLocks noTextEdit="1"/>
            </xdr:cNvSpPr>
          </xdr:nvSpPr>
          <xdr:spPr>
            <a:xfrm>
              <a:off x="285617" y="922466"/>
              <a:ext cx="1806834" cy="144716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15</xdr:col>
      <xdr:colOff>465451</xdr:colOff>
      <xdr:row>21</xdr:row>
      <xdr:rowOff>149579</xdr:rowOff>
    </xdr:from>
    <xdr:to>
      <xdr:col>20</xdr:col>
      <xdr:colOff>332802</xdr:colOff>
      <xdr:row>31</xdr:row>
      <xdr:rowOff>185855</xdr:rowOff>
    </xdr:to>
    <mc:AlternateContent xmlns:mc="http://schemas.openxmlformats.org/markup-compatibility/2006" xmlns:a14="http://schemas.microsoft.com/office/drawing/2010/main">
      <mc:Choice Requires="a14">
        <xdr:graphicFrame macro="">
          <xdr:nvGraphicFramePr>
            <xdr:cNvPr id="15" name="key concept">
              <a:extLst>
                <a:ext uri="{FF2B5EF4-FFF2-40B4-BE49-F238E27FC236}">
                  <a16:creationId xmlns:a16="http://schemas.microsoft.com/office/drawing/2014/main" id="{00000000-0008-0000-0300-00000F000000}"/>
                </a:ext>
              </a:extLst>
            </xdr:cNvPr>
            <xdr:cNvGraphicFramePr/>
          </xdr:nvGraphicFramePr>
          <xdr:xfrm>
            <a:off x="0" y="0"/>
            <a:ext cx="0" cy="0"/>
          </xdr:xfrm>
          <a:graphic>
            <a:graphicData uri="http://schemas.microsoft.com/office/drawing/2010/slicer">
              <sle:slicer xmlns:sle="http://schemas.microsoft.com/office/drawing/2010/slicer" name="key concept"/>
            </a:graphicData>
          </a:graphic>
        </xdr:graphicFrame>
      </mc:Choice>
      <mc:Fallback xmlns="">
        <xdr:sp macro="" textlink="">
          <xdr:nvSpPr>
            <xdr:cNvPr id="0" name=""/>
            <xdr:cNvSpPr>
              <a:spLocks noTextEdit="1"/>
            </xdr:cNvSpPr>
          </xdr:nvSpPr>
          <xdr:spPr>
            <a:xfrm>
              <a:off x="14121776" y="4166145"/>
              <a:ext cx="3654399" cy="25194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1869564</xdr:colOff>
      <xdr:row>6</xdr:row>
      <xdr:rowOff>22251</xdr:rowOff>
    </xdr:from>
    <xdr:to>
      <xdr:col>6</xdr:col>
      <xdr:colOff>381424</xdr:colOff>
      <xdr:row>13</xdr:row>
      <xdr:rowOff>174238</xdr:rowOff>
    </xdr:to>
    <mc:AlternateContent xmlns:mc="http://schemas.openxmlformats.org/markup-compatibility/2006" xmlns:a14="http://schemas.microsoft.com/office/drawing/2010/main">
      <mc:Choice Requires="a14">
        <xdr:graphicFrame macro="">
          <xdr:nvGraphicFramePr>
            <xdr:cNvPr id="16" name="AREA RESPONSABLE -COMPARTIDOS">
              <a:extLst>
                <a:ext uri="{FF2B5EF4-FFF2-40B4-BE49-F238E27FC236}">
                  <a16:creationId xmlns:a16="http://schemas.microsoft.com/office/drawing/2014/main" id="{00000000-0008-0000-0300-000010000000}"/>
                </a:ext>
              </a:extLst>
            </xdr:cNvPr>
            <xdr:cNvGraphicFramePr/>
          </xdr:nvGraphicFramePr>
          <xdr:xfrm>
            <a:off x="0" y="0"/>
            <a:ext cx="0" cy="0"/>
          </xdr:xfrm>
          <a:graphic>
            <a:graphicData uri="http://schemas.microsoft.com/office/drawing/2010/slicer">
              <sle:slicer xmlns:sle="http://schemas.microsoft.com/office/drawing/2010/slicer" name="AREA RESPONSABLE -COMPARTIDOS"/>
            </a:graphicData>
          </a:graphic>
        </xdr:graphicFrame>
      </mc:Choice>
      <mc:Fallback xmlns="">
        <xdr:sp macro="" textlink="">
          <xdr:nvSpPr>
            <xdr:cNvPr id="0" name=""/>
            <xdr:cNvSpPr>
              <a:spLocks noTextEdit="1"/>
            </xdr:cNvSpPr>
          </xdr:nvSpPr>
          <xdr:spPr>
            <a:xfrm>
              <a:off x="2159960" y="928288"/>
              <a:ext cx="5074818" cy="145296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xdr:col>
      <xdr:colOff>960678</xdr:colOff>
      <xdr:row>0</xdr:row>
      <xdr:rowOff>45904</xdr:rowOff>
    </xdr:from>
    <xdr:to>
      <xdr:col>6</xdr:col>
      <xdr:colOff>358765</xdr:colOff>
      <xdr:row>5</xdr:row>
      <xdr:rowOff>46463</xdr:rowOff>
    </xdr:to>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1251074" y="45904"/>
          <a:ext cx="5961045" cy="7207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5400">
              <a:solidFill>
                <a:schemeClr val="accent1">
                  <a:lumMod val="75000"/>
                </a:schemeClr>
              </a:solidFill>
              <a:latin typeface="Franklin Gothic Demi Cond" panose="020B0706030402020204" pitchFamily="34" charset="0"/>
            </a:rPr>
            <a:t>PMI</a:t>
          </a:r>
          <a:r>
            <a:rPr lang="es-CO" sz="5400">
              <a:latin typeface="Franklin Gothic Demi Cond" panose="020B0706030402020204" pitchFamily="34" charset="0"/>
            </a:rPr>
            <a:t> Dashboard</a:t>
          </a:r>
        </a:p>
      </xdr:txBody>
    </xdr:sp>
    <xdr:clientData/>
  </xdr:twoCellAnchor>
  <xdr:twoCellAnchor>
    <xdr:from>
      <xdr:col>3</xdr:col>
      <xdr:colOff>316249</xdr:colOff>
      <xdr:row>14</xdr:row>
      <xdr:rowOff>166688</xdr:rowOff>
    </xdr:from>
    <xdr:to>
      <xdr:col>11</xdr:col>
      <xdr:colOff>625296</xdr:colOff>
      <xdr:row>32</xdr:row>
      <xdr:rowOff>71437</xdr:rowOff>
    </xdr:to>
    <xdr:graphicFrame macro="">
      <xdr:nvGraphicFramePr>
        <xdr:cNvPr id="20" name="Gráfico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149188</xdr:colOff>
      <xdr:row>0</xdr:row>
      <xdr:rowOff>1</xdr:rowOff>
    </xdr:from>
    <xdr:to>
      <xdr:col>1</xdr:col>
      <xdr:colOff>860695</xdr:colOff>
      <xdr:row>5</xdr:row>
      <xdr:rowOff>106563</xdr:rowOff>
    </xdr:to>
    <xdr:pic>
      <xdr:nvPicPr>
        <xdr:cNvPr id="22" name="Imagen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9188" y="1"/>
          <a:ext cx="1009880" cy="852496"/>
        </a:xfrm>
        <a:prstGeom prst="rect">
          <a:avLst/>
        </a:prstGeom>
      </xdr:spPr>
    </xdr:pic>
    <xdr:clientData/>
  </xdr:twoCellAnchor>
  <xdr:twoCellAnchor>
    <xdr:from>
      <xdr:col>6</xdr:col>
      <xdr:colOff>745934</xdr:colOff>
      <xdr:row>11</xdr:row>
      <xdr:rowOff>114759</xdr:rowOff>
    </xdr:from>
    <xdr:to>
      <xdr:col>8</xdr:col>
      <xdr:colOff>137711</xdr:colOff>
      <xdr:row>13</xdr:row>
      <xdr:rowOff>34428</xdr:rowOff>
    </xdr:to>
    <xdr:sp macro="[0]!Restaurar" textlink="">
      <xdr:nvSpPr>
        <xdr:cNvPr id="24" name="Rectángulo: esquinas redondeadas 23">
          <a:extLst>
            <a:ext uri="{FF2B5EF4-FFF2-40B4-BE49-F238E27FC236}">
              <a16:creationId xmlns:a16="http://schemas.microsoft.com/office/drawing/2014/main" id="{00000000-0008-0000-0300-000018000000}"/>
            </a:ext>
          </a:extLst>
        </xdr:cNvPr>
        <xdr:cNvSpPr/>
      </xdr:nvSpPr>
      <xdr:spPr>
        <a:xfrm>
          <a:off x="7585573" y="2031235"/>
          <a:ext cx="906596" cy="309850"/>
        </a:xfrm>
        <a:prstGeom prst="roundRect">
          <a:avLst/>
        </a:prstGeom>
        <a:solidFill>
          <a:schemeClr val="accent1">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RESTAURAR</a:t>
          </a:r>
        </a:p>
      </xdr:txBody>
    </xdr:sp>
    <xdr:clientData/>
  </xdr:twoCellAnchor>
  <xdr:twoCellAnchor editAs="oneCell">
    <xdr:from>
      <xdr:col>16</xdr:col>
      <xdr:colOff>390460</xdr:colOff>
      <xdr:row>9</xdr:row>
      <xdr:rowOff>10918</xdr:rowOff>
    </xdr:from>
    <xdr:to>
      <xdr:col>20</xdr:col>
      <xdr:colOff>172419</xdr:colOff>
      <xdr:row>14</xdr:row>
      <xdr:rowOff>11616</xdr:rowOff>
    </xdr:to>
    <mc:AlternateContent xmlns:mc="http://schemas.openxmlformats.org/markup-compatibility/2006" xmlns:a14="http://schemas.microsoft.com/office/drawing/2010/main">
      <mc:Choice Requires="a14">
        <xdr:graphicFrame macro="">
          <xdr:nvGraphicFramePr>
            <xdr:cNvPr id="26" name="Fecha terminación Metas 2">
              <a:extLst>
                <a:ext uri="{FF2B5EF4-FFF2-40B4-BE49-F238E27FC236}">
                  <a16:creationId xmlns:a16="http://schemas.microsoft.com/office/drawing/2014/main" id="{00000000-0008-0000-0300-00001A000000}"/>
                </a:ext>
              </a:extLst>
            </xdr:cNvPr>
            <xdr:cNvGraphicFramePr/>
          </xdr:nvGraphicFramePr>
          <xdr:xfrm>
            <a:off x="0" y="0"/>
            <a:ext cx="0" cy="0"/>
          </xdr:xfrm>
          <a:graphic>
            <a:graphicData uri="http://schemas.microsoft.com/office/drawing/2010/slicer">
              <sle:slicer xmlns:sle="http://schemas.microsoft.com/office/drawing/2010/slicer" name="Fecha terminación Metas 2"/>
            </a:graphicData>
          </a:graphic>
        </xdr:graphicFrame>
      </mc:Choice>
      <mc:Fallback xmlns="">
        <xdr:sp macro="" textlink="">
          <xdr:nvSpPr>
            <xdr:cNvPr id="0" name=""/>
            <xdr:cNvSpPr>
              <a:spLocks noTextEdit="1"/>
            </xdr:cNvSpPr>
          </xdr:nvSpPr>
          <xdr:spPr>
            <a:xfrm>
              <a:off x="14910277" y="1474516"/>
              <a:ext cx="2848544" cy="92996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16</xdr:col>
      <xdr:colOff>390459</xdr:colOff>
      <xdr:row>5</xdr:row>
      <xdr:rowOff>139114</xdr:rowOff>
    </xdr:from>
    <xdr:to>
      <xdr:col>20</xdr:col>
      <xdr:colOff>149466</xdr:colOff>
      <xdr:row>8</xdr:row>
      <xdr:rowOff>162062</xdr:rowOff>
    </xdr:to>
    <mc:AlternateContent xmlns:mc="http://schemas.openxmlformats.org/markup-compatibility/2006" xmlns:a14="http://schemas.microsoft.com/office/drawing/2010/main">
      <mc:Choice Requires="a14">
        <xdr:graphicFrame macro="">
          <xdr:nvGraphicFramePr>
            <xdr:cNvPr id="27" name="Años 1">
              <a:extLst>
                <a:ext uri="{FF2B5EF4-FFF2-40B4-BE49-F238E27FC236}">
                  <a16:creationId xmlns:a16="http://schemas.microsoft.com/office/drawing/2014/main" id="{00000000-0008-0000-0300-00001B000000}"/>
                </a:ext>
              </a:extLst>
            </xdr:cNvPr>
            <xdr:cNvGraphicFramePr/>
          </xdr:nvGraphicFramePr>
          <xdr:xfrm>
            <a:off x="0" y="0"/>
            <a:ext cx="0" cy="0"/>
          </xdr:xfrm>
          <a:graphic>
            <a:graphicData uri="http://schemas.microsoft.com/office/drawing/2010/slicer">
              <sle:slicer xmlns:sle="http://schemas.microsoft.com/office/drawing/2010/slicer" name="Años 1"/>
            </a:graphicData>
          </a:graphic>
        </xdr:graphicFrame>
      </mc:Choice>
      <mc:Fallback xmlns="">
        <xdr:sp macro="" textlink="">
          <xdr:nvSpPr>
            <xdr:cNvPr id="0" name=""/>
            <xdr:cNvSpPr>
              <a:spLocks noTextEdit="1"/>
            </xdr:cNvSpPr>
          </xdr:nvSpPr>
          <xdr:spPr>
            <a:xfrm>
              <a:off x="14910276" y="859297"/>
              <a:ext cx="2825592" cy="5805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7</xdr:col>
          <xdr:colOff>371475</xdr:colOff>
          <xdr:row>5</xdr:row>
          <xdr:rowOff>114300</xdr:rowOff>
        </xdr:from>
        <xdr:to>
          <xdr:col>9</xdr:col>
          <xdr:colOff>219075</xdr:colOff>
          <xdr:row>8</xdr:row>
          <xdr:rowOff>76200</xdr:rowOff>
        </xdr:to>
        <xdr:sp macro="" textlink="">
          <xdr:nvSpPr>
            <xdr:cNvPr id="120834" name="TextBox1" hidden="1">
              <a:extLst>
                <a:ext uri="{63B3BB69-23CF-44E3-9099-C40C66FF867C}">
                  <a14:compatExt spid="_x0000_s120834"/>
                </a:ext>
                <a:ext uri="{FF2B5EF4-FFF2-40B4-BE49-F238E27FC236}">
                  <a16:creationId xmlns:a16="http://schemas.microsoft.com/office/drawing/2014/main" id="{00000000-0008-0000-0300-000002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731799</xdr:colOff>
      <xdr:row>14</xdr:row>
      <xdr:rowOff>97806</xdr:rowOff>
    </xdr:from>
    <xdr:to>
      <xdr:col>13</xdr:col>
      <xdr:colOff>522713</xdr:colOff>
      <xdr:row>31</xdr:row>
      <xdr:rowOff>185855</xdr:rowOff>
    </xdr:to>
    <mc:AlternateContent xmlns:mc="http://schemas.openxmlformats.org/markup-compatibility/2006" xmlns:a14="http://schemas.microsoft.com/office/drawing/2010/main">
      <mc:Choice Requires="a14">
        <xdr:graphicFrame macro="">
          <xdr:nvGraphicFramePr>
            <xdr:cNvPr id="11" name="% Cumplimiento">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microsoft.com/office/drawing/2010/slicer">
              <sle:slicer xmlns:sle="http://schemas.microsoft.com/office/drawing/2010/slicer" name="% Cumplimiento"/>
            </a:graphicData>
          </a:graphic>
        </xdr:graphicFrame>
      </mc:Choice>
      <mc:Fallback xmlns="">
        <xdr:sp macro="" textlink="">
          <xdr:nvSpPr>
            <xdr:cNvPr id="0" name=""/>
            <xdr:cNvSpPr>
              <a:spLocks noTextEdit="1"/>
            </xdr:cNvSpPr>
          </xdr:nvSpPr>
          <xdr:spPr>
            <a:xfrm>
              <a:off x="11594015" y="2490672"/>
              <a:ext cx="1148576" cy="403743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105937</xdr:colOff>
      <xdr:row>10</xdr:row>
      <xdr:rowOff>98503</xdr:rowOff>
    </xdr:from>
    <xdr:to>
      <xdr:col>16</xdr:col>
      <xdr:colOff>278781</xdr:colOff>
      <xdr:row>13</xdr:row>
      <xdr:rowOff>162622</xdr:rowOff>
    </xdr:to>
    <mc:AlternateContent xmlns:mc="http://schemas.openxmlformats.org/markup-compatibility/2006" xmlns:a14="http://schemas.microsoft.com/office/drawing/2010/main">
      <mc:Choice Requires="a14">
        <xdr:graphicFrame macro="">
          <xdr:nvGraphicFramePr>
            <xdr:cNvPr id="12" name="PROYECTO / PROCESO">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PROYECTO / PROCESO"/>
            </a:graphicData>
          </a:graphic>
        </xdr:graphicFrame>
      </mc:Choice>
      <mc:Fallback xmlns="">
        <xdr:sp macro="" textlink="">
          <xdr:nvSpPr>
            <xdr:cNvPr id="0" name=""/>
            <xdr:cNvSpPr>
              <a:spLocks noTextEdit="1"/>
            </xdr:cNvSpPr>
          </xdr:nvSpPr>
          <xdr:spPr>
            <a:xfrm>
              <a:off x="10025876" y="1747954"/>
              <a:ext cx="4772722" cy="62168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0.77594</cdr:x>
      <cdr:y>0.63735</cdr:y>
    </cdr:from>
    <cdr:to>
      <cdr:x>0.98327</cdr:x>
      <cdr:y>0.77074</cdr:y>
    </cdr:to>
    <cdr:sp macro="" textlink="">
      <cdr:nvSpPr>
        <cdr:cNvPr id="2" name="CuadroTexto 17">
          <a:extLst xmlns:a="http://schemas.openxmlformats.org/drawingml/2006/main">
            <a:ext uri="{FF2B5EF4-FFF2-40B4-BE49-F238E27FC236}">
              <a16:creationId xmlns:a16="http://schemas.microsoft.com/office/drawing/2014/main" id="{36E448FA-9DB2-44CE-A98A-7D270BE5E080}"/>
            </a:ext>
          </a:extLst>
        </cdr:cNvPr>
        <cdr:cNvSpPr txBox="1"/>
      </cdr:nvSpPr>
      <cdr:spPr>
        <a:xfrm xmlns:a="http://schemas.openxmlformats.org/drawingml/2006/main">
          <a:off x="4970357" y="2390359"/>
          <a:ext cx="1328049" cy="5002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2">
                  <a:lumMod val="75000"/>
                </a:schemeClr>
              </a:solidFill>
              <a:latin typeface="Franklin Gothic Demi Cond" panose="020B0706030402020204" pitchFamily="34" charset="0"/>
            </a:rPr>
            <a:t>En término</a:t>
          </a:r>
        </a:p>
      </cdr:txBody>
    </cdr:sp>
  </cdr:relSizeAnchor>
  <cdr:relSizeAnchor xmlns:cdr="http://schemas.openxmlformats.org/drawingml/2006/chartDrawing">
    <cdr:from>
      <cdr:x>0.77371</cdr:x>
      <cdr:y>0.4982</cdr:y>
    </cdr:from>
    <cdr:to>
      <cdr:x>0.96571</cdr:x>
      <cdr:y>0.63159</cdr:y>
    </cdr:to>
    <cdr:sp macro="" textlink="">
      <cdr:nvSpPr>
        <cdr:cNvPr id="3" name="CuadroTexto 16">
          <a:extLst xmlns:a="http://schemas.openxmlformats.org/drawingml/2006/main">
            <a:ext uri="{FF2B5EF4-FFF2-40B4-BE49-F238E27FC236}">
              <a16:creationId xmlns:a16="http://schemas.microsoft.com/office/drawing/2014/main" id="{95C6AD87-9015-4D44-8565-8603C5B46656}"/>
            </a:ext>
          </a:extLst>
        </cdr:cNvPr>
        <cdr:cNvSpPr txBox="1"/>
      </cdr:nvSpPr>
      <cdr:spPr>
        <a:xfrm xmlns:a="http://schemas.openxmlformats.org/drawingml/2006/main">
          <a:off x="4920087" y="1890707"/>
          <a:ext cx="1220956" cy="5062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1">
                  <a:lumMod val="75000"/>
                </a:schemeClr>
              </a:solidFill>
              <a:latin typeface="Franklin Gothic Demi Cond" panose="020B0706030402020204" pitchFamily="34" charset="0"/>
            </a:rPr>
            <a:t>Cumplidos</a:t>
          </a:r>
        </a:p>
      </cdr:txBody>
    </cdr:sp>
  </cdr:relSizeAnchor>
  <cdr:relSizeAnchor xmlns:cdr="http://schemas.openxmlformats.org/drawingml/2006/chartDrawing">
    <cdr:from>
      <cdr:x>0.01487</cdr:x>
      <cdr:y>0</cdr:y>
    </cdr:from>
    <cdr:to>
      <cdr:x>0.55762</cdr:x>
      <cdr:y>0.09206</cdr:y>
    </cdr:to>
    <cdr:sp macro="" textlink="">
      <cdr:nvSpPr>
        <cdr:cNvPr id="4" name="CuadroTexto 3">
          <a:extLst xmlns:a="http://schemas.openxmlformats.org/drawingml/2006/main">
            <a:ext uri="{FF2B5EF4-FFF2-40B4-BE49-F238E27FC236}">
              <a16:creationId xmlns:a16="http://schemas.microsoft.com/office/drawing/2014/main" id="{FD40978A-0422-4E0B-9CB4-2B1B757CD393}"/>
            </a:ext>
          </a:extLst>
        </cdr:cNvPr>
        <cdr:cNvSpPr txBox="1"/>
      </cdr:nvSpPr>
      <cdr:spPr>
        <a:xfrm xmlns:a="http://schemas.openxmlformats.org/drawingml/2006/main">
          <a:off x="95250" y="0"/>
          <a:ext cx="3476625" cy="34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800">
              <a:latin typeface="Franklin Gothic Demi Cond" panose="020B0706030402020204" pitchFamily="34" charset="0"/>
            </a:rPr>
            <a:t>Gráfica del</a:t>
          </a:r>
          <a:r>
            <a:rPr lang="es-CO" sz="1800" baseline="0">
              <a:latin typeface="Franklin Gothic Demi Cond" panose="020B0706030402020204" pitchFamily="34" charset="0"/>
            </a:rPr>
            <a:t> estado de los hallazgos</a:t>
          </a:r>
          <a:endParaRPr lang="es-CO" sz="1800">
            <a:latin typeface="Franklin Gothic Demi Cond" panose="020B07060304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447675</xdr:colOff>
          <xdr:row>27</xdr:row>
          <xdr:rowOff>180975</xdr:rowOff>
        </xdr:from>
        <xdr:to>
          <xdr:col>17</xdr:col>
          <xdr:colOff>676275</xdr:colOff>
          <xdr:row>29</xdr:row>
          <xdr:rowOff>28575</xdr:rowOff>
        </xdr:to>
        <xdr:sp macro="" textlink="">
          <xdr:nvSpPr>
            <xdr:cNvPr id="48131" name="Botón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Limpiar</a:t>
              </a:r>
            </a:p>
          </xdr:txBody>
        </xdr:sp>
        <xdr:clientData fPrintsWithSheet="0"/>
      </xdr:twoCellAnchor>
    </mc:Choice>
    <mc:Fallback/>
  </mc:AlternateContent>
  <xdr:twoCellAnchor editAs="oneCell">
    <xdr:from>
      <xdr:col>14</xdr:col>
      <xdr:colOff>123825</xdr:colOff>
      <xdr:row>27</xdr:row>
      <xdr:rowOff>95250</xdr:rowOff>
    </xdr:from>
    <xdr:to>
      <xdr:col>15</xdr:col>
      <xdr:colOff>381000</xdr:colOff>
      <xdr:row>29</xdr:row>
      <xdr:rowOff>95250</xdr:rowOff>
    </xdr:to>
    <xdr:pic>
      <xdr:nvPicPr>
        <xdr:cNvPr id="3" name="Gráfico 2" descr="Disco">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01100" y="5029200"/>
          <a:ext cx="400050" cy="400050"/>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295275</xdr:colOff>
          <xdr:row>27</xdr:row>
          <xdr:rowOff>180975</xdr:rowOff>
        </xdr:from>
        <xdr:to>
          <xdr:col>20</xdr:col>
          <xdr:colOff>542925</xdr:colOff>
          <xdr:row>29</xdr:row>
          <xdr:rowOff>28575</xdr:rowOff>
        </xdr:to>
        <xdr:sp macro="" textlink="">
          <xdr:nvSpPr>
            <xdr:cNvPr id="48132" name="Botón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Guardar segui/</a:t>
              </a:r>
            </a:p>
          </xdr:txBody>
        </xdr:sp>
        <xdr:clientData fPrintsWithSheet="0"/>
      </xdr:twoCellAnchor>
    </mc:Choice>
    <mc:Fallback/>
  </mc:AlternateContent>
  <xdr:twoCellAnchor>
    <xdr:from>
      <xdr:col>12</xdr:col>
      <xdr:colOff>514350</xdr:colOff>
      <xdr:row>25</xdr:row>
      <xdr:rowOff>104776</xdr:rowOff>
    </xdr:from>
    <xdr:to>
      <xdr:col>15</xdr:col>
      <xdr:colOff>123825</xdr:colOff>
      <xdr:row>31</xdr:row>
      <xdr:rowOff>104775</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9525</xdr:colOff>
          <xdr:row>5</xdr:row>
          <xdr:rowOff>19050</xdr:rowOff>
        </xdr:from>
        <xdr:to>
          <xdr:col>7</xdr:col>
          <xdr:colOff>504825</xdr:colOff>
          <xdr:row>19</xdr:row>
          <xdr:rowOff>190500</xdr:rowOff>
        </xdr:to>
        <xdr:sp macro="" textlink="">
          <xdr:nvSpPr>
            <xdr:cNvPr id="48133" name="TextBox1"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9525</xdr:rowOff>
        </xdr:from>
        <xdr:to>
          <xdr:col>7</xdr:col>
          <xdr:colOff>504825</xdr:colOff>
          <xdr:row>29</xdr:row>
          <xdr:rowOff>190500</xdr:rowOff>
        </xdr:to>
        <xdr:sp macro="" textlink="">
          <xdr:nvSpPr>
            <xdr:cNvPr id="48135" name="TextBox2"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21</xdr:col>
      <xdr:colOff>160866</xdr:colOff>
      <xdr:row>1</xdr:row>
      <xdr:rowOff>32464</xdr:rowOff>
    </xdr:from>
    <xdr:to>
      <xdr:col>22</xdr:col>
      <xdr:colOff>92178</xdr:colOff>
      <xdr:row>4</xdr:row>
      <xdr:rowOff>76200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09991" y="80089"/>
          <a:ext cx="693312" cy="586661"/>
        </a:xfrm>
        <a:prstGeom prst="rect">
          <a:avLst/>
        </a:prstGeom>
      </xdr:spPr>
    </xdr:pic>
    <xdr:clientData/>
  </xdr:twoCellAnchor>
  <xdr:twoCellAnchor>
    <xdr:from>
      <xdr:col>17</xdr:col>
      <xdr:colOff>570476</xdr:colOff>
      <xdr:row>1</xdr:row>
      <xdr:rowOff>70977</xdr:rowOff>
    </xdr:from>
    <xdr:to>
      <xdr:col>21</xdr:col>
      <xdr:colOff>242734</xdr:colOff>
      <xdr:row>3</xdr:row>
      <xdr:rowOff>111945</xdr:rowOff>
    </xdr:to>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0190726" y="118602"/>
          <a:ext cx="2101133" cy="383868"/>
        </a:xfrm>
        <a:prstGeom prst="rect">
          <a:avLst/>
        </a:prstGeom>
        <a:solidFill>
          <a:schemeClr val="lt1"/>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chemeClr val="accent1">
                  <a:lumMod val="75000"/>
                </a:schemeClr>
              </a:solidFill>
              <a:latin typeface="Franklin Gothic Demi Cond" panose="020B0706030402020204" pitchFamily="34" charset="0"/>
            </a:rPr>
            <a:t>PMI</a:t>
          </a:r>
          <a:r>
            <a:rPr lang="es-CO" sz="2000">
              <a:latin typeface="Franklin Gothic Demi Cond" panose="020B0706030402020204" pitchFamily="34" charset="0"/>
            </a:rPr>
            <a:t> Search engine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9525</xdr:colOff>
      <xdr:row>2</xdr:row>
      <xdr:rowOff>0</xdr:rowOff>
    </xdr:from>
    <xdr:to>
      <xdr:col>14</xdr:col>
      <xdr:colOff>742950</xdr:colOff>
      <xdr:row>16</xdr:row>
      <xdr:rowOff>104775</xdr:rowOff>
    </xdr:to>
    <mc:AlternateContent xmlns:mc="http://schemas.openxmlformats.org/markup-compatibility/2006">
      <mc:Choice xmlns:cx2="http://schemas.microsoft.com/office/drawing/2015/10/21/chartex" Requires="cx2">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6097250" y="381000"/>
              <a:ext cx="4572000" cy="277177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104776</xdr:colOff>
      <xdr:row>82</xdr:row>
      <xdr:rowOff>28575</xdr:rowOff>
    </xdr:from>
    <xdr:to>
      <xdr:col>3</xdr:col>
      <xdr:colOff>676276</xdr:colOff>
      <xdr:row>91</xdr:row>
      <xdr:rowOff>171449</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313.491008680554" createdVersion="6" refreshedVersion="6" minRefreshableVersion="3" recordCount="733" xr:uid="{00000000-000A-0000-FFFF-FFFF00000000}">
  <cacheSource type="worksheet">
    <worksheetSource ref="A10:AT377" sheet="PMI"/>
  </cacheSource>
  <cacheFields count="53">
    <cacheField name="N h" numFmtId="0">
      <sharedItems containsSemiMixedTypes="0" containsString="0" containsNumber="1" containsInteger="1" minValue="3" maxValue="1222" count="733">
        <n v="3"/>
        <n v="4"/>
        <n v="7"/>
        <n v="9"/>
        <n v="10"/>
        <n v="13"/>
        <n v="14"/>
        <n v="15"/>
        <n v="17"/>
        <n v="22"/>
        <n v="36"/>
        <n v="44"/>
        <n v="47"/>
        <n v="49"/>
        <n v="51"/>
        <n v="62"/>
        <n v="64"/>
        <n v="67"/>
        <n v="73"/>
        <n v="74"/>
        <n v="81"/>
        <n v="83"/>
        <n v="86"/>
        <n v="93"/>
        <n v="115"/>
        <n v="122"/>
        <n v="126"/>
        <n v="134"/>
        <n v="144"/>
        <n v="160"/>
        <n v="178"/>
        <n v="183"/>
        <n v="184"/>
        <n v="194"/>
        <n v="202"/>
        <n v="209"/>
        <n v="215"/>
        <n v="223"/>
        <n v="225"/>
        <n v="226"/>
        <n v="238"/>
        <n v="242"/>
        <n v="244"/>
        <n v="246"/>
        <n v="251"/>
        <n v="252"/>
        <n v="254"/>
        <n v="256"/>
        <n v="257"/>
        <n v="258"/>
        <n v="266"/>
        <n v="275"/>
        <n v="276"/>
        <n v="277"/>
        <n v="279"/>
        <n v="304"/>
        <n v="306"/>
        <n v="342"/>
        <n v="345"/>
        <n v="347"/>
        <n v="360"/>
        <n v="363"/>
        <n v="367"/>
        <n v="368"/>
        <n v="369"/>
        <n v="370"/>
        <n v="371"/>
        <n v="372"/>
        <n v="373"/>
        <n v="374"/>
        <n v="376"/>
        <n v="377"/>
        <n v="378"/>
        <n v="379"/>
        <n v="380"/>
        <n v="381"/>
        <n v="382"/>
        <n v="383"/>
        <n v="384"/>
        <n v="385"/>
        <n v="388"/>
        <n v="389"/>
        <n v="390"/>
        <n v="391"/>
        <n v="392"/>
        <n v="394"/>
        <n v="397"/>
        <n v="399"/>
        <n v="400"/>
        <n v="404"/>
        <n v="408"/>
        <n v="409"/>
        <n v="410"/>
        <n v="411"/>
        <n v="412"/>
        <n v="413"/>
        <n v="414"/>
        <n v="418"/>
        <n v="425"/>
        <n v="426"/>
        <n v="428"/>
        <n v="430"/>
        <n v="432"/>
        <n v="433"/>
        <n v="439"/>
        <n v="440"/>
        <n v="443"/>
        <n v="444"/>
        <n v="445"/>
        <n v="446"/>
        <n v="449"/>
        <n v="451"/>
        <n v="453"/>
        <n v="461"/>
        <n v="465"/>
        <n v="466"/>
        <n v="467"/>
        <n v="468"/>
        <n v="469"/>
        <n v="472"/>
        <n v="473"/>
        <n v="474"/>
        <n v="475"/>
        <n v="479"/>
        <n v="480"/>
        <n v="482"/>
        <n v="486"/>
        <n v="487"/>
        <n v="488"/>
        <n v="490"/>
        <n v="491"/>
        <n v="492"/>
        <n v="498"/>
        <n v="499"/>
        <n v="500"/>
        <n v="501"/>
        <n v="505"/>
        <n v="508"/>
        <n v="510"/>
        <n v="512"/>
        <n v="513"/>
        <n v="514"/>
        <n v="515"/>
        <n v="517"/>
        <n v="518"/>
        <n v="519"/>
        <n v="520"/>
        <n v="521"/>
        <n v="522"/>
        <n v="523"/>
        <n v="524"/>
        <n v="525"/>
        <n v="526"/>
        <n v="527"/>
        <n v="528"/>
        <n v="529"/>
        <n v="530"/>
        <n v="531"/>
        <n v="533"/>
        <n v="534"/>
        <n v="554"/>
        <n v="555"/>
        <n v="559"/>
        <n v="560"/>
        <n v="561"/>
        <n v="563"/>
        <n v="564"/>
        <n v="566"/>
        <n v="568"/>
        <n v="570"/>
        <n v="572"/>
        <n v="573"/>
        <n v="574"/>
        <n v="575"/>
        <n v="576"/>
        <n v="577"/>
        <n v="578"/>
        <n v="579"/>
        <n v="580"/>
        <n v="581"/>
        <n v="582"/>
        <n v="583"/>
        <n v="586"/>
        <n v="587"/>
        <n v="589"/>
        <n v="590"/>
        <n v="591"/>
        <n v="592"/>
        <n v="594"/>
        <n v="595"/>
        <n v="597"/>
        <n v="599"/>
        <n v="602"/>
        <n v="605"/>
        <n v="609"/>
        <n v="612"/>
        <n v="613"/>
        <n v="614"/>
        <n v="616"/>
        <n v="617"/>
        <n v="621"/>
        <n v="623"/>
        <n v="624"/>
        <n v="625"/>
        <n v="626"/>
        <n v="627"/>
        <n v="628"/>
        <n v="629"/>
        <n v="632"/>
        <n v="633"/>
        <n v="634"/>
        <n v="635"/>
        <n v="636"/>
        <n v="637"/>
        <n v="638"/>
        <n v="639"/>
        <n v="640"/>
        <n v="641"/>
        <n v="642"/>
        <n v="643"/>
        <n v="644"/>
        <n v="645"/>
        <n v="646"/>
        <n v="647"/>
        <n v="648"/>
        <n v="649"/>
        <n v="650"/>
        <n v="651"/>
        <n v="653"/>
        <n v="655"/>
        <n v="656"/>
        <n v="657"/>
        <n v="658"/>
        <n v="660"/>
        <n v="661"/>
        <n v="663"/>
        <n v="664"/>
        <n v="665"/>
        <n v="666"/>
        <n v="667"/>
        <n v="668"/>
        <n v="669"/>
        <n v="670"/>
        <n v="671"/>
        <n v="672"/>
        <n v="673"/>
        <n v="674"/>
        <n v="675"/>
        <n v="676"/>
        <n v="677"/>
        <n v="679"/>
        <n v="680"/>
        <n v="682"/>
        <n v="690"/>
        <n v="698"/>
        <n v="709"/>
        <n v="712"/>
        <n v="713"/>
        <n v="716"/>
        <n v="717"/>
        <n v="718"/>
        <n v="719"/>
        <n v="720"/>
        <n v="721"/>
        <n v="722"/>
        <n v="723"/>
        <n v="727"/>
        <n v="728"/>
        <n v="729"/>
        <n v="730"/>
        <n v="731"/>
        <n v="732"/>
        <n v="734"/>
        <n v="735"/>
        <n v="736"/>
        <n v="738"/>
        <n v="739"/>
        <n v="741"/>
        <n v="743"/>
        <n v="744"/>
        <n v="745"/>
        <n v="747"/>
        <n v="748"/>
        <n v="749"/>
        <n v="750"/>
        <n v="751"/>
        <n v="752"/>
        <n v="754"/>
        <n v="755"/>
        <n v="756"/>
        <n v="757"/>
        <n v="758"/>
        <n v="759"/>
        <n v="760"/>
        <n v="761"/>
        <n v="762"/>
        <n v="763"/>
        <n v="764"/>
        <n v="765"/>
        <n v="767"/>
        <n v="769"/>
        <n v="770"/>
        <n v="773"/>
        <n v="777"/>
        <n v="778"/>
        <n v="779"/>
        <n v="780"/>
        <n v="781"/>
        <n v="782"/>
        <n v="783"/>
        <n v="785"/>
        <n v="786"/>
        <n v="787"/>
        <n v="788"/>
        <n v="789"/>
        <n v="791"/>
        <n v="792"/>
        <n v="793"/>
        <n v="794"/>
        <n v="795"/>
        <n v="796"/>
        <n v="797"/>
        <n v="798"/>
        <n v="799"/>
        <n v="800"/>
        <n v="801"/>
        <n v="803"/>
        <n v="804"/>
        <n v="806"/>
        <n v="808"/>
        <n v="809"/>
        <n v="810"/>
        <n v="812"/>
        <n v="813"/>
        <n v="814"/>
        <n v="817"/>
        <n v="818"/>
        <n v="819"/>
        <n v="821"/>
        <n v="823"/>
        <n v="824"/>
        <n v="825"/>
        <n v="826"/>
        <n v="827"/>
        <n v="828"/>
        <n v="829"/>
        <n v="830"/>
        <n v="831"/>
        <n v="832"/>
        <n v="833"/>
        <n v="835"/>
        <n v="836"/>
        <n v="837"/>
        <n v="838"/>
        <n v="839"/>
        <n v="840"/>
        <n v="841"/>
        <n v="842"/>
        <n v="843"/>
        <n v="844"/>
        <n v="845"/>
        <n v="846"/>
        <n v="847"/>
        <n v="848"/>
        <n v="849"/>
        <n v="851"/>
        <n v="852"/>
        <n v="853"/>
        <n v="854"/>
        <n v="856"/>
        <n v="857"/>
        <n v="858"/>
        <n v="859"/>
        <n v="860"/>
        <n v="862"/>
        <n v="863"/>
        <n v="864"/>
        <n v="865"/>
        <n v="866"/>
        <n v="867"/>
        <n v="868"/>
        <n v="869"/>
        <n v="870"/>
        <n v="871"/>
        <n v="872"/>
        <n v="873"/>
        <n v="874"/>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sharedItems>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18-07-17T00:00:00"/>
    </cacheField>
    <cacheField name="Fecha terminación Metas" numFmtId="166">
      <sharedItems containsSemiMixedTypes="0" containsNonDate="0" containsDate="1" containsString="0" minDate="2014-01-31T00:00:00" maxDate="2020-01-01T00:00:00" count="56">
        <d v="2016-07-31T00:00:00"/>
        <d v="2017-06-30T00:00:00"/>
        <d v="2018-10-31T00:00:00"/>
        <d v="2015-06-30T00:00:00"/>
        <d v="2014-12-31T00:00:00"/>
        <d v="2015-03-30T00:00:00"/>
        <d v="2016-08-31T00:00:00"/>
        <d v="2017-11-30T00:00:00"/>
        <d v="2016-11-30T00:00:00"/>
        <d v="2016-12-31T00:00:00"/>
        <d v="2018-03-31T00:00:00"/>
        <d v="2018-11-30T00:00:00"/>
        <d v="2014-09-30T00:00:00"/>
        <d v="2014-10-31T00:00:00"/>
        <d v="2015-04-30T00:00:00"/>
        <d v="2017-09-30T00:00:00"/>
        <d v="2018-06-30T00:00:00"/>
        <d v="2014-07-31T00:00:00"/>
        <d v="2015-12-31T00:00:00"/>
        <d v="2017-03-31T00:00:00"/>
        <d v="2017-12-31T00:00:00"/>
        <d v="2017-02-28T00:00:00"/>
        <d v="2014-06-30T00:00:00"/>
        <d v="2015-03-31T00:00:00"/>
        <d v="2019-12-31T00:00:00"/>
        <d v="2014-08-30T00:00:00"/>
        <d v="2014-03-31T00:00:00"/>
        <d v="2016-09-30T00:00:00"/>
        <d v="2017-08-31T00:00:00"/>
        <d v="2016-10-31T00:00:00"/>
        <d v="2014-11-30T00:00:00"/>
        <d v="2018-07-31T00:00:00"/>
        <d v="2016-03-31T00:00:00"/>
        <d v="2016-06-30T00:00:00"/>
        <d v="2019-05-31T00:00:00"/>
        <d v="2014-08-31T00:00:00"/>
        <d v="2014-01-31T00:00:00"/>
        <d v="2018-12-31T00:00:00"/>
        <d v="2017-10-31T00:00:00"/>
        <d v="2017-05-31T00:00:00"/>
        <d v="2014-04-30T00:00:00"/>
        <d v="2019-04-30T00:00:00"/>
        <d v="2018-08-31T00:00:00"/>
        <d v="2019-07-31T00:00:00"/>
        <d v="2015-03-15T00:00:00"/>
        <d v="2017-04-30T00:00:00"/>
        <d v="2017-01-31T00:00:00"/>
        <d v="2015-05-15T00:00:00"/>
        <d v="2015-05-30T00:00:00"/>
        <d v="2016-03-01T00:00:00"/>
        <d v="2017-07-31T00:00:00"/>
        <d v="2018-09-30T00:00:00"/>
        <d v="2019-02-28T00:00:00"/>
        <d v="2018-02-28T00:00:00"/>
        <d v="2018-04-30T00:00:00"/>
        <d v="2018-05-31T00:00:00"/>
      </sharedItems>
    </cacheField>
    <cacheField name="LLAVE PROYECTO" numFmtId="0">
      <sharedItems/>
    </cacheField>
    <cacheField name="PROYECTO / PROCESO" numFmtId="0">
      <sharedItems count="85">
        <s v="Armenia - Pereira - Manizales"/>
        <s v="Férrea del Pacífico"/>
        <s v="Férrea del Atlánt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i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leoducto Central OCENSA "/>
        <s v="Gestión Administrativa y Financiera"/>
        <s v="Ruta del Sol I - Ruta del Sol II - Ruta del Sol III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haredItems>
    </cacheField>
    <cacheField name="AREA RESPONSABLE FINAL" numFmtId="0">
      <sharedItems count="15">
        <s v="Vicepresidencia de Gestión Contractual"/>
        <s v="Vicepresidencia Jurídica"/>
        <s v="Vicepresidencia Ejecutiv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 Vicepresidencia de Gestión Contractual"/>
        <s v="Vicepresidencia de Gestión Contractual - Vicepresidencia Jurídica - Vicepresidencia Administrativa y Financiera - Vicepresidencia Ejecutiva - Oficina de Control Interno" u="1"/>
        <s v="Vicepresidencia de Gestión Contractual- Viceperesidencia Ejecutiva" u="1"/>
      </sharedItems>
    </cacheField>
    <cacheField name="AREA RESPONSABLE FUNCIONAL" numFmtId="0">
      <sharedItems/>
    </cacheField>
    <cacheField name="FUNCIONARIO RESPONSABLE " numFmtId="0">
      <sharedItems/>
    </cacheField>
    <cacheField name="AREA RESPONSABLE -COMPARTIDOS" numFmtId="0">
      <sharedItems count="12">
        <s v="Vicepresidencia de Gestión Contractual"/>
        <s v="VGC"/>
        <s v="Compartidos"/>
        <s v="Vicepresidencia Jurídica"/>
        <s v="VPRE"/>
        <s v="Vicepresidencia Ejecutiva"/>
        <s v="VEj"/>
        <s v="Vicepresidencia de Planeación, Riesgos y Entorno"/>
        <s v="VJur"/>
        <s v="VAF"/>
        <s v="Vicepresidencia Administrativa y Financiera"/>
        <s v="Presidencia"/>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ount="37">
        <n v="1"/>
        <n v="0.2"/>
        <n v="0.42857142857142855"/>
        <n v="0.2857142857142857"/>
        <n v="0.8571428571428571"/>
        <n v="0.5"/>
        <n v="0.81818181818181823"/>
        <n v="0.83333333333333337"/>
        <n v="0.33333333333333331"/>
        <n v="0.4"/>
        <n v="0"/>
        <n v="0.5714285714285714"/>
        <n v="0.75"/>
        <n v="0.9"/>
        <n v="0.375"/>
        <n v="0.44444444444444442"/>
        <n v="0.625"/>
        <n v="0.77777777777777779"/>
        <n v="0.25"/>
        <n v="0.6"/>
        <n v="0.875"/>
        <n v="0.66666666666666663"/>
        <n v="0.7142857142857143"/>
        <n v="0.1111111111111111"/>
        <n v="0.22222222222222221"/>
        <n v="0.93333333333333335" u="1"/>
        <n v="0.16666666666666666" u="1"/>
        <n v="0.55555555555555558" u="1"/>
        <n v="0.7" u="1"/>
        <n v="0.88888888888888884" u="1"/>
        <n v="0.8" u="1"/>
        <n v="0.63636363636363635" u="1"/>
        <n v="0.90909090909090906" u="1"/>
        <n v="0.125" u="1"/>
        <n v="0.14285714285714285" u="1"/>
        <n v="6.8965517241379309E-2" u="1"/>
        <n v="0.7857142857142857" u="1"/>
      </sharedItems>
    </cacheField>
    <cacheField name="SEGUIMIENTO PRIMER SEMESTRE 2015" numFmtId="0">
      <sharedItems containsBlank="1" longText="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TIPO DE PROCESO" numFmtId="0">
      <sharedItems containsBlank="1"/>
    </cacheField>
    <cacheField name="CUENTA CON FALLO" numFmtId="0">
      <sharedItems containsBlank="1" count="7">
        <m/>
        <s v="SI"/>
        <s v="NO"/>
        <s v="1._x000a_SI_x000a_---------------------------------_x000a_2._x000a_NO"/>
        <s v="1._x000a_SI_x000a_---------------------------------_x000a_2. _x000a_NO"/>
        <s v="br"/>
        <s v="1._x000a_NO _x000a_---------------------------------_x000a_2._x000a_NO" u="1"/>
      </sharedItems>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unt="21">
        <s v="2012R"/>
        <s v="2007R"/>
        <s v="2007E"/>
        <s v="2008R"/>
        <s v="2009E"/>
        <s v="2009R"/>
        <s v="2010E"/>
        <s v="2010R"/>
        <s v="2011E"/>
        <s v="2011R"/>
        <s v="2012E"/>
        <s v="2013E"/>
        <s v="2013R"/>
        <s v="2014E"/>
        <s v="2014R"/>
        <s v="2015R"/>
        <s v="2016E"/>
        <s v="2017D"/>
        <s v="2016R"/>
        <s v="2017E"/>
        <s v="2016C"/>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EN TERMINO"/>
        <s v="VENCIDA"/>
      </sharedItems>
    </cacheField>
    <cacheField name="INCIDENCIA PRIORIZADA" numFmtId="0">
      <sharedItems count="4">
        <s v="ADMINISTRATIVA"/>
        <s v="DISCIPLINARIA"/>
        <s v="PENAL"/>
        <s v="FISCAL"/>
      </sharedItems>
    </cacheField>
    <cacheField name="Documento de Efectividad de la CGR" numFmtId="0">
      <sharedItems containsBlank="1"/>
    </cacheField>
    <cacheField name="Para revisión Dr. Medellín" numFmtId="0">
      <sharedItems containsBlank="1" count="170">
        <m/>
        <s v="SI _x000a_INF 2 Rad. 2016-40_x000a_9-054482 pag. 29"/>
        <s v="SI INF _x000a_2 Rad. 2016-409-054482 pag. 23"/>
        <s v="Estudio I_x000a__x000a_INF. 3 MM&amp;D Rad. No. 2016-409-061729-2 Pag. 13"/>
        <s v="INF 6. MM&amp;D  Rad. No. 2016-409-089297-2 pag. 8"/>
        <s v="SI_x000a_INF 2 Rad. 2016-409-054482 pag.  31"/>
        <s v="Estudio I_x000a__x000a_INF. 3 MM&amp;D Rad. No. 2016-409-061729-2 Pag. 17"/>
        <s v="Estudio III_x000a__x000a_INF. 8 MM&amp;D Rad. No. 2016-409-100777-2 Pag. 5_x000a__x000a_"/>
        <s v="Estudio I_x000a__x000a__x000a_INF. 3 MM&amp;D Rad. No. 2016-409-061729-2 Pag. 23"/>
        <s v="INF. 8 MM&amp;D Rad. No. 2016-409-100777-2 Pag. 50"/>
        <s v="INF 6. MM&amp;D  Rad. No. 2016-409-089297-2 pag. 5"/>
        <s v="Estudio II_x000a_INF 1 MM&amp;D Rad. RADICADO NO. 2016-409-054480-2 pag. 22_x000a__x000a_INF.4_x000a_RADICADO NO. 2016-409-077657-2 Pag. 49_x000a__x000a_CONCEPTO JURÍDICO_x000a_Rad._x000a_2017-409-012640-2_x000a_"/>
        <s v="Estudio II_x000a_INF 1 MM&amp;D Rad. RADICADO NO. 2016-409-054480-2 pag. 24 y 28_x000a_INF.4_x000a_RADICADO NO. 2016-409-077657-2 Pag. 54"/>
        <s v="INF 5 MM&amp;D Rad. No. 2016-409-089295-2 Pag. 17"/>
        <s v="Estudio I_x000a__x000a_INF. 3 MM&amp;D Rad. No. 2016-409-061729-2 Pag. 23"/>
        <s v="SI_x000a_INF 1 MM&amp;D Rad. RADICADO NO. 2016-409-054480-2 pag. 26_x000a_"/>
        <s v="SI"/>
        <s v="INF 5 MM&amp;D Rad. No. 2016-409-089295-2 Pag. 53"/>
        <s v="INF 5 MM&amp;D Rad. No. 2016-409-089295-2 Pag. 55"/>
        <s v="SI INF _x000a_2 Rad. 2016-409-054482 pag. 24"/>
        <s v="INF 5 MM&amp;D Rad. No. 2016-409-089295-2 Pag. 56"/>
        <s v="INF 5 MM&amp;D Rad. No. 2016-409-089295-2 Pag. 20"/>
        <s v="INF 5 MM&amp;D Rad. No. 2016-409-089295-2 Pag. 23"/>
        <s v="INF 5 MM&amp;D Rad. No. 2016-409-089295-2 Pag. 57"/>
        <s v="Estudio I_x000a__x000a__x000a_INF. 3 MM&amp;D Rad. No. 2016-409-061729-2 Pag. 2 "/>
        <s v="Estudio III_x000a__x000a_INF 9 Rad. 2016-409-119125-2_x000a_pag. 24_x000a_"/>
        <s v="SI_x000a_INF 1 MM&amp;D Rad. RADICADO NO. 2016-409-054480-2 pag. 30_x000a_"/>
        <s v="Estudio II_x000a_INF.4_x000a_RADICADO NO. 2016-409-077657-2_x000a_Pag. 81"/>
        <s v="INF 9 Rad. 2016-409-119125-2_x000a_pag. 26"/>
        <s v="Estudio II_x000a_INF 1 MM&amp;D Rad. RADICADO NO. 2016-409-054480-2 pag. 31_x000a_INF.4_x000a_RADICADO NO. 2016-409-077657-2 Pag. 83"/>
        <s v="Estudio III_x000a__x000a_INF 1 Rad. RADICADO NO. 2016-409-054480-2 pag. 32_x000a__x000a_INF 9 Rad. 2016-409-119125-2_x000a_pag. 23"/>
        <s v="CONCEPTO JURÍDICO_x000a_Rad._x000a_2017-409-012640-2_x000a_"/>
        <s v="Estudio III_x000a_INF. 7_x000a_MM&amp;D_x000a_Rad. No. 2016-409-092155-2 Pag.35"/>
        <s v="Estudio I_x000a__x000a_INF 3  MM&amp;D Rad. 2016-409-061729-2 pag. 20 "/>
        <s v="Estudio I_x000a__x000a_INF. 3 MM&amp;D Rad. No. 2016-409-061729-2 Pag. 21"/>
        <s v="Estudio III"/>
        <s v="Estudio II_x000a_INF.4_x000a_RADICADO NO. 2016-409-077657-2_x000a_Pag. 4"/>
        <s v="INF 6. MM&amp;D  Rad. No. 2016-409-089297-2 pag. 6"/>
        <s v="INF. 8 MM&amp;D Rad. No. 2016-409-100777-2 Pag. 51"/>
        <s v="INF 8  MM&amp;D Rad.  2016-409-100777-2 pag. 79"/>
        <s v="INF. 8 MM&amp;D Rad. No. 2016-409-100777-2 Pag. 53"/>
        <s v="INF. 8 MM&amp;D Rad. No. 2016-409-100777-2 Pag. 66"/>
        <s v="INF. 8 MM&amp;D Rad. No. 2016-409-100777-2 Pag. 80"/>
        <s v="INF 8  MM&amp;D Rad.  2016-409-100777-2 pag. 81"/>
        <s v="INF 8  MM&amp;D Rad.  2016-409-100777-2 pag. 83"/>
        <s v="INF 9 Rad. 2016-409-119125-2_x000a_pag. 27"/>
        <s v="INF 5 MM&amp;D Rad. No. 2016-409-089295-2 Pag. 5"/>
        <s v="INF 5 MM&amp;D Rad. No. 2016-409-089295-2 Pag. 9"/>
        <s v="INF 5 MM&amp;D Rad. No. 2016-409-089295-2 Pag. 10"/>
        <s v="Estudio I_x000a__x000a_INF. 3 MM&amp;D Rad. No. 2016-409-061729-2 Pag. 6"/>
        <s v="Estudio II_x000a__x000a_INF 2 Rad. 2016-409-054482 pag. 3_x000a__x000a_ INF.4_x000a_RADICADO NO. 2016-409-077657-2 Pag. 8_x000a__x000a_CONCEPTO JURÍDICO_x000a_Rad._x000a_2017-409-012640-2_x000a_"/>
        <s v="Estudio II_x000a__x000a_INF 2 Rad. 2016-409-054482 pag.  3_x000a__x000a_INF.4_x000a_RADICADO NO. 2016-409-077657-2 Pag. 15"/>
        <s v="Estudio I_x000a__x000a_INF. 3 MM&amp;D Rad. No. 2016-409-061729-2 Pag. 10"/>
        <s v="SI_x000a_INF 1 MM&amp;D Rad. RADICADO NO. 2016-409-054480-2 pag. 33"/>
        <s v="SI_x000a_INF 1 MM&amp;D Rad. RADICADO NO. 2016-409-054480-2 pag. 35"/>
        <s v="SI_x000a__x000a_CONCEPTO JURÍDICO _x000a_MM&amp;D Rad. 2016-409-118083-2"/>
        <s v="INF 6. MM&amp;D  Rad. No. 2016-409-089297-2 pag. 9"/>
        <s v="Estudio III_x000a__x000a_ INF 2 Rad. 2016-409-054482 pag.  7_x000a__x000a_INF 6. MM&amp;D  Rad. No. 2016-409-089297-2 pag. 12"/>
        <s v="INF 6. MM&amp;D  Rad. No. 2016-409-089297-2 pag. 16"/>
        <s v="Estudio II_x000a_ _x000a_INF 2 Rad. 2016-409-054482 pag. 9_x000a__x000a_ INF.4_x000a_RADICADO NO. 2016-409-077657-2  Pag. 20_x000a__x000a_Concepto MM&amp;D_x000a_Rad. 2017-409-034572-2"/>
        <s v="INF 6. MM&amp;D  Rad. No. 2016-409-089297-2 pag. 17"/>
        <s v="INF 6. MM&amp;D  Rad. No. 2016-409-089297-2 pag. 19"/>
        <s v="Estudio I_x000a__x000a_INF. 3 MM&amp;D Rad. No. 2016-409-061729-2 Pag.  11 "/>
        <s v="INF. 7_x000a_MM&amp;D_x000a_Rad. No. 2016-409-092155-2 Pag. 38"/>
        <s v="Estudio III, INF. 7 MM&amp;D  Rad. No. 2016-409-092155-2 Pag. 12"/>
        <s v="Estudio II_x000a_INF 1 MM&amp;D Rad. RADICADO NO. 2016-409-054480-2 pag. 36_x000a_INF.4_x000a_RADICADO NO. 2016-409-077657-2 Pag. 59_x000a__x000a_CONCEPTO JURÍDICO_x000a_Rad._x000a_2017-409-012640-2_x000a_"/>
        <s v="Estudio II_x000a_INF 1 MM&amp;D Rad. RADICADO NO. 2016-409-054480-2 pag. 38_x000a_INF.4_x000a_RADICADO NO. 2016-409-077657-2_x000a__x000a_CONCEPTO JURÍDICO_x000a_Rad._x000a_2017-409-012640-2_x000a_"/>
        <s v="INF 6 MM&amp;D Rad. No. 2016-409-089297-2 Pag. 44_x000a__x000a_CONCEPTO JURÍDICO_x000a_Rad._x000a_2017-409-012640-2_x000a_"/>
        <s v="INF 6 MM&amp;D Rad. No. 2016-409-089297-2 Pag. 49"/>
        <s v="INF 8  MM&amp;D Rad.  2016-409-100777-2 pag. 31"/>
        <s v="Estudio III_x000a__x000a_INF. 8 MM&amp;D Rad. No. 2016-409-100777-2 Pag. 7_x000a__x000a_"/>
        <s v="Estudio III_x000a__x000a_INF. 8 MM&amp;D Rad. No. 2016-409-100777-2 Pag. 9_x000a__x000a_"/>
        <s v="INF 6 MM&amp;D Rad. No. 2016-409-089297-2 Pag. 50"/>
        <s v="Estudio III, INF. 7 MM&amp;D  Rad. No. 2016-409-092155-2 Pag. 14"/>
        <s v="INF 5  MM&amp;D Rad. No. 2016-409-089295-2 Pag. 25"/>
        <s v="INF 5  MM&amp;D Rad. No. 2016-409-089295-2 Pag. 27"/>
        <s v="INF 5 MM&amp;D Rad. No. 2016-409-089295-2 Pag. 29"/>
        <s v="INF 5  MM&amp;D Rad. No. 2016-409-089295-2 Pag. 31"/>
        <s v="INF 5  MM&amp;D Rad. No. 2016-409-089295-2 Pag. 33"/>
        <s v="INF 5  MM&amp;D Rad. No. 2016-409-089295-2 Pag. 34"/>
        <s v="INF 5  MM&amp;D Rad. No. 2016-409-089295-2 Pag. 35"/>
        <s v="INF 5 MM&amp;D Rad. No. 2016-409-089295-2 Pag. 37"/>
        <s v="Estudio III_x000a__x000a_INF 5  MM&amp;D Rad. No. 2016-409-089295-2 Pag. 38"/>
        <s v="Estudio II_x000a_INF.4_x000a_RADICADO NO. 2016-409-077657-2  Pag. 73"/>
        <s v="INF 5  MM&amp;D Rad. No. 2016-409-089295-2 Pag. 39"/>
        <s v="INF 5  MM&amp;D Rad. No. 2016-409-089295-2 Pag. 41"/>
        <s v="INF 5  MM&amp;D Rad. No. 2016-409-089295-2 Pag. 43"/>
        <s v="INF 5  MM&amp;D Rad. No. 2016-409-089295-2 Pag. 44"/>
        <s v="INF 5 MM&amp;D Rad. No. 2016-409-089295-2 Pag. 44"/>
        <s v="INF 5 MM&amp;D Rad. No. 2016-409-089295-2 Pag. 46"/>
        <s v="INF 5  MM&amp;D Rad. No. 2016-409-089295-2 Pag. 47"/>
        <s v="INF 5 MM&amp;D Rad. No. 2016-409-089295-2 Pag. 49"/>
        <s v="INF 5  MM&amp;D Rad. No. 2016-409-089295-2 Pag. 50_x000a__x000a_CONCEPTO JURÍDICO_x000a_Rad._x000a_2017-409-012640-2_x000a_"/>
        <s v="INF 9 Rad. 2016-409-119125-2_x000a_pag. 8"/>
        <s v="INF 9 Rad. 2016-409-119125-2_x000a_pag. 10"/>
        <s v="Estudio I_x000a__x000a_ INF 2 Rad. 2016-409-054482 pag. 11_x000a__x000a_INF 9 Rad. 2016-409-119125-2_x000a_pag. 4_x000a__x000a_CONCEPTO JURÍDICO_x000a_Rad. 2016-409-117442-2"/>
        <s v="INF 9 Rad. 2016-409-119125-2_x000a_pag. 12"/>
        <s v="INF 9 Rad. 2016-409-119125-2_x000a_pag. 13"/>
        <s v="INF 9 Rad. 2016-409-119125-2_x000a_pag. 14"/>
        <s v="INF 9 Rad. 2016-409-119125-2_x000a_pag. 16"/>
        <s v="INF 9 Rad. 2016-409-119125-2_x000a_pag. 17"/>
        <s v="INF 9 Rad. 2016-409-119125-2_x000a_pag. 18"/>
        <s v="INF 9 Rad. 2016-409-119125-2_x000a_pag. 19"/>
        <s v="INF 9 Rad. 2016-409-119125-2_x000a_pag. 6"/>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INF 9 Rad. 2016-409-119125-2_x000a_pag. 22"/>
        <s v="INF. 8 MM&amp;D Rad. No. 2016-409-100777-2 Pag. 14"/>
        <s v="INF. 8 MM&amp;D Rad. No. 2016-409-100777-2 Pag.16"/>
        <s v="INF. 8 MM&amp;D Rad. No. 2016-409-100777-2 Pag. 17"/>
        <s v="INF. 8 MM&amp;D Rad. No. 2016-409-100777-2 Pag. 20"/>
        <s v="INF. 8 MM&amp;D Rad. No. 2016-409-100777-2 Pag. 21"/>
        <s v="INF. 8 MM&amp;D Rad. No. 2016-409-100777-2 Pag. 23"/>
        <s v="INF. 8 MM&amp;D Rad. No. 2016-409-100777-2 Pag. 25"/>
        <s v="INF. 8 MM&amp;D Rad. No. 2016-409-100777-2 Pag. 26"/>
        <s v="INF. 8 MM&amp;D Rad. No. 2016-409-100777-2 Pag. 28"/>
        <s v="INF. 8 MM&amp;D Rad. No. 2016-409-100777-2 Pag. 30"/>
        <s v="Estudio II_x000a__x000a_INF 2 Rad. 2016-409-054482 pag. 33_x000a__x000a_INF.4_x000a_RADICADO NO. 2016-409-077657-2 Pag. 28"/>
        <s v="Estudio II_x000a__x000a_INF 2 Rad. 2016-409-054482 pag. 35_x000a__x000a_INF.4_x000a_RADICADO NO. 2016-409-077657-2 pag. 32"/>
        <s v="INF 5 MM&amp;D Rad. No. 2016-409-089295-2 Pag. 12"/>
        <s v="INF 5 MM&amp;D Rad. No. 2016-409-089295-2 Pag. 14"/>
        <s v="INF 5 MM&amp;D Rad. No. 2016-409-089295-2 Pag. 16"/>
        <s v="Estudio III_x000a_INF 1 MM&amp;D Rad. RADICADO NO. 2016-409-054480-2 pag. 4_x000a__x000a_INF 6. rad. No. 2016-409-089297-2 pag. 20"/>
        <s v="SI _x000a__x000a_INF 6. rad. No. 2016-409-089297-2 pag. 22"/>
        <s v="SI _x000a_INF 6. rad. No. 2016-409-089297-2 pag. 24"/>
        <s v="Estudio III_x000a_INF 1 MM&amp;D Rad. 2016-409-054480-2 pag. 5_x000a__x000a_INF 6. rad. No. 2016-409-089297-2 pag. 27"/>
        <s v="INF 6. rad. No. 2016-409-089297-2 pag. 28"/>
        <s v="SI _x000a_INF 6. rad. No. 2016-409-089297-2 pag. 30"/>
        <s v="INF 6. rad. No. 2016-409-089297-2 pag. 32"/>
        <s v="INF 6. rad. No. 2016-409-089297-2 pag. 34"/>
        <s v="INF 6. rad. No. 2016-409-089297-2 pag. 35"/>
        <s v="INF 6. rad. No. 2016-409-089297-2 pag. 37"/>
        <s v="INF 6. rad. No. 2016-409-089297-2 pag. 39"/>
        <s v="Estudio II_x000a_INF 1 MM&amp;D Rad. 2016-409-054480-2 pag. 7_x000a_INF.4_x000a_RADICADO NO. 2016-409-077657-2 Pag. 70"/>
        <s v="INF. 7_x000a_MM&amp;D_x000a_Rad. No. 2016-409-092155-2 Pag. 17"/>
        <s v="INF. 7_x000a_MM&amp;D_x000a_Rad. No. 2016-409-092155-2 Pag. 18"/>
        <s v="INF. 7_x000a_MM&amp;D_x000a_Rad. No. 2016-409-092155-2 Pag. 19"/>
        <s v="INF. 7_x000a_MM&amp;D_x000a_Rad. No. 2016-409-092155-2 Pag. 21"/>
        <s v="INF. 7_x000a_MM&amp;D_x000a_Rad. No. 2016-409-092155-2 Pag. 22"/>
        <s v="INF. 7_x000a_MM&amp;D_x000a_Rad. No. 2016-409-092155-2 Pag. 24"/>
        <s v="INF. 7_x000a_MM&amp;D_x000a_Rad. No. 2016-409-092155-2 Pag. 25"/>
        <s v="INF. 7_x000a_MM&amp;D_x000a_Rad. No. 2016-409-092155-2 Pag. 26"/>
        <s v="INF. 7_x000a_MM&amp;D_x000a_Rad. No. 2016-409-092155-2 Pag. 28"/>
        <s v="INF. 7_x000a_MM&amp;D_x000a_Rad. N,. 2016-409-092155-2 Pag. 28"/>
        <s v="Estudio II_x000a_INF 1 MM&amp;D Rad. RADICADO NO. 2016-409-054480-2 pag. 9_x000a__x000a_INF.4_x000a_RADICADO NO. 2016-409-077657-2_x000a__x000a_CONCEPTO JURÍDICO_x000a_Rad. _x000a_2016-409-118081-2_x000a_"/>
        <s v="Estudio III_x000a_INF 1 MM&amp;D Rad. RADICADO NO. 2016-409-054480-2 pag. 11_x000a__x000a_Inf. 8 pag. 34"/>
        <s v="Estudio II_x000a_INF 1 MM&amp;D Rad. RADICADO NO. 2016-409-054480-2 pag. 12_x000a_INF.4_x000a_RADICADO NO. 2016-409-077657-2 pag. 75"/>
        <s v="Estudio III_x000a__x000a_INF 1 MM&amp;D Rad. RADICADO NO. 2016-409-054480-2 pag. 14_x000a__x000a_INF. 8 MM&amp;D Rad. No. 2016-409-100777-2 Pag. 35_x000a__x000a_"/>
        <s v="INF. 8 MM&amp;D Rad. No. 2016-409-100777-2 Pag. 37"/>
        <s v="INF. 8 MM&amp;D Rad. No. 2016-409-100777-2 Pag. 38"/>
        <s v="Estudio II_x000a__x000a_INF 2 Rad. 2016-409-054482 pag. 15_x000a__x000a_INF.4_x000a_RADICADO NO. 2016-409-077657-2 Pag. 35_x000a__x000a_CONCEPTO JURÍDICO_x000a_Rad._x000a_2016-409-118085-2 "/>
        <s v="Estudio II_x000a__x000a_INF 2 Rad. 2016-409-054482 pag.16_x000a__x000a_ INF.4_x000a_RADICADO NO. 2016-409-077657-2 Pag. 39_x000a__x000a_CONCEPTO JURÍDICO_x000a_Rad. _x000a_2016-409-115771-2"/>
        <s v="Estudio III_x000a__x000a_ INF 2 Rad. 2016-409-054482 pag. 18 _x000a__x000a_INF. 8 MM&amp;D Rad. No. 2016-409-100777-2 Pag. 11"/>
        <s v="INF 8 MM&amp;D Rad No. 2016-409-100777-2 Pag 40"/>
        <s v="INF 8 MM&amp;D Rad No. 2016-409-100777-2 Pag 42"/>
        <s v="Estudio III_x000a_INF 1 MM&amp;D Rad. RADICADO NO. 2016-409-054480-2 pag. 15_x000a__x000a_INF 8 MM&amp;D Rad No. 2016-409-100777-2 Pag 43"/>
        <s v="SI_x000a_INF 1 MM&amp;D Rad. RADICADO NO. 2016-409-054480-2 pag. 17_x000a__x000a_INF 8 MM&amp;D Rad No. 2016-409-100777-2 Pag 46_x000a_"/>
        <s v="Estudio III INF 2 Rad. 2016-409-054482 pag. 20"/>
        <s v="Estudio III INF 2 Rad. 2016-409-054482 pag. 21"/>
        <s v="Estudio III_x000a__x000a_INF 2 MM&amp;D Rad. No. 2016-409-054482-2 Pag. 26"/>
        <s v="INF 9 Rad. 2016-409-119125-2_x000a_pag. 7"/>
        <s v="INF 6. rad. No. 2016-409-089297-2 pag. 41"/>
        <s v="INF 6. rad. No. 2016-409-089297-2 pag. 42"/>
        <s v="INF. 7_x000a_MM&amp;D_x000a_Rad. No. 2016-409-092155-2 Pag. 29 "/>
        <s v="INF. 7_x000a_MM&amp;D_x000a_Rad. No. 2016-409-092155-2 Pag.31_x000a__x000a_Concepto Jurídico_x000a_Rad._x000a_2017- 409-012639-2"/>
        <s v="INF. 7_x000a_MM&amp;D_x000a_Rad. No. 2016-409-092155-2 Pag. 32"/>
        <s v="INF. 7_x000a_MM&amp;D_x000a_Rad. No. 2016-409-092155-2 Pag. 34"/>
        <s v="Estudio III INF 2 Rad. 2016-409-054482 pag. 27 "/>
        <s v="Estudio II_x000a_INF 2 Rad. 2016-409-054482 pag. INF.4_x000a_RADICADO NO. 2016-409-077657-2 Pag. 45"/>
        <s v="Estudio II_x000a__x000a_INF 1 MM&amp;D Rad. RADICADO NO. 2016-409-054480-2 pag. 19_x000a__x000a_INF.4_x000a_RADICADO NO. 2016-409-077657-2 Pag. 91_x000a__x000a_Concepto Jurídico _x000a_MM&amp;D Rad. 2016-409-118083-2"/>
        <s v="CONCEPTO JURÍDICO _x000a_MM&amp;D Rad. 2016-409-118083-2"/>
      </sharedItems>
    </cacheField>
    <cacheField name="Área acogió recomendación" numFmtId="0">
      <sharedItems containsBlank="1" count="4">
        <m/>
        <s v="NO"/>
        <s v="SI"/>
        <s v="N/A"/>
      </sharedItems>
    </cacheField>
    <cacheField name="Impacto de la recomendación" numFmtId="0">
      <sharedItems containsBlank="1" containsMixedTypes="1" containsNumber="1" containsInteger="1" minValue="0" maxValue="0" count="5">
        <m/>
        <s v="De ajuste al plan"/>
        <s v="No hay impacto"/>
        <s v="De gran impacto"/>
        <n v="0"/>
      </sharedItems>
    </cacheField>
    <cacheField name="Efectividad " numFmtId="0">
      <sharedItems count="3">
        <s v="EFECTIVO"/>
        <s v="NO EFECTIVO"/>
        <s v="NO REVISADO CGR"/>
      </sharedItems>
    </cacheField>
    <cacheField name="key concept" numFmtId="0">
      <sharedItems containsBlank="1" count="17">
        <s v="Problemas en actuaciones contractuales"/>
        <s v="Casos sometidos a Tribunal arbitramento"/>
        <s v="Falta de seguimiento y control"/>
        <m/>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 v="Deficiancias en actuaciones contractuales" u="1"/>
        <s v="Problemas en la gestión administrativa y financiera" u="1"/>
      </sharedItems>
    </cacheField>
    <cacheField name="Subcategoria" numFmtId="0">
      <sharedItems containsBlank="1"/>
    </cacheField>
    <cacheField name="Modo" numFmtId="0">
      <sharedItems containsBlank="1" count="14">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haredItems>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497.496619675927" createdVersion="6" refreshedVersion="6" minRefreshableVersion="3" recordCount="803" xr:uid="{F43FCAD3-3AD1-4A74-9350-1099086107E3}">
  <cacheSource type="worksheet">
    <worksheetSource ref="A10:AT448" sheet="PMI"/>
  </cacheSource>
  <cacheFields count="54">
    <cacheField name="N h" numFmtId="0">
      <sharedItems containsSemiMixedTypes="0" containsString="0" containsNumber="1" containsInteger="1" minValue="3" maxValue="1293" count="803">
        <n v="3"/>
        <n v="7"/>
        <n v="9"/>
        <n v="10"/>
        <n v="13"/>
        <n v="14"/>
        <n v="15"/>
        <n v="17"/>
        <n v="22"/>
        <n v="36"/>
        <n v="44"/>
        <n v="47"/>
        <n v="49"/>
        <n v="51"/>
        <n v="62"/>
        <n v="64"/>
        <n v="67"/>
        <n v="73"/>
        <n v="74"/>
        <n v="81"/>
        <n v="83"/>
        <n v="86"/>
        <n v="93"/>
        <n v="115"/>
        <n v="122"/>
        <n v="126"/>
        <n v="134"/>
        <n v="144"/>
        <n v="160"/>
        <n v="178"/>
        <n v="183"/>
        <n v="184"/>
        <n v="194"/>
        <n v="202"/>
        <n v="209"/>
        <n v="215"/>
        <n v="223"/>
        <n v="225"/>
        <n v="226"/>
        <n v="238"/>
        <n v="242"/>
        <n v="244"/>
        <n v="246"/>
        <n v="251"/>
        <n v="252"/>
        <n v="254"/>
        <n v="256"/>
        <n v="257"/>
        <n v="258"/>
        <n v="266"/>
        <n v="275"/>
        <n v="276"/>
        <n v="277"/>
        <n v="279"/>
        <n v="304"/>
        <n v="306"/>
        <n v="342"/>
        <n v="345"/>
        <n v="347"/>
        <n v="360"/>
        <n v="363"/>
        <n v="367"/>
        <n v="368"/>
        <n v="369"/>
        <n v="370"/>
        <n v="371"/>
        <n v="372"/>
        <n v="373"/>
        <n v="374"/>
        <n v="376"/>
        <n v="377"/>
        <n v="378"/>
        <n v="379"/>
        <n v="380"/>
        <n v="381"/>
        <n v="382"/>
        <n v="383"/>
        <n v="384"/>
        <n v="385"/>
        <n v="388"/>
        <n v="389"/>
        <n v="390"/>
        <n v="391"/>
        <n v="392"/>
        <n v="394"/>
        <n v="397"/>
        <n v="399"/>
        <n v="400"/>
        <n v="404"/>
        <n v="408"/>
        <n v="409"/>
        <n v="410"/>
        <n v="411"/>
        <n v="412"/>
        <n v="413"/>
        <n v="414"/>
        <n v="418"/>
        <n v="425"/>
        <n v="426"/>
        <n v="428"/>
        <n v="430"/>
        <n v="432"/>
        <n v="433"/>
        <n v="439"/>
        <n v="440"/>
        <n v="443"/>
        <n v="444"/>
        <n v="445"/>
        <n v="446"/>
        <n v="449"/>
        <n v="451"/>
        <n v="453"/>
        <n v="461"/>
        <n v="465"/>
        <n v="466"/>
        <n v="467"/>
        <n v="468"/>
        <n v="469"/>
        <n v="472"/>
        <n v="473"/>
        <n v="474"/>
        <n v="475"/>
        <n v="479"/>
        <n v="480"/>
        <n v="482"/>
        <n v="486"/>
        <n v="487"/>
        <n v="488"/>
        <n v="490"/>
        <n v="491"/>
        <n v="492"/>
        <n v="498"/>
        <n v="499"/>
        <n v="500"/>
        <n v="501"/>
        <n v="505"/>
        <n v="508"/>
        <n v="510"/>
        <n v="512"/>
        <n v="513"/>
        <n v="514"/>
        <n v="515"/>
        <n v="517"/>
        <n v="518"/>
        <n v="519"/>
        <n v="520"/>
        <n v="521"/>
        <n v="522"/>
        <n v="523"/>
        <n v="524"/>
        <n v="525"/>
        <n v="526"/>
        <n v="527"/>
        <n v="528"/>
        <n v="529"/>
        <n v="530"/>
        <n v="531"/>
        <n v="533"/>
        <n v="534"/>
        <n v="554"/>
        <n v="555"/>
        <n v="559"/>
        <n v="560"/>
        <n v="561"/>
        <n v="563"/>
        <n v="564"/>
        <n v="566"/>
        <n v="568"/>
        <n v="570"/>
        <n v="572"/>
        <n v="573"/>
        <n v="574"/>
        <n v="575"/>
        <n v="576"/>
        <n v="577"/>
        <n v="578"/>
        <n v="579"/>
        <n v="580"/>
        <n v="581"/>
        <n v="582"/>
        <n v="583"/>
        <n v="586"/>
        <n v="587"/>
        <n v="589"/>
        <n v="590"/>
        <n v="591"/>
        <n v="592"/>
        <n v="594"/>
        <n v="595"/>
        <n v="597"/>
        <n v="599"/>
        <n v="602"/>
        <n v="605"/>
        <n v="609"/>
        <n v="612"/>
        <n v="613"/>
        <n v="614"/>
        <n v="616"/>
        <n v="617"/>
        <n v="621"/>
        <n v="623"/>
        <n v="624"/>
        <n v="625"/>
        <n v="626"/>
        <n v="627"/>
        <n v="628"/>
        <n v="629"/>
        <n v="632"/>
        <n v="633"/>
        <n v="634"/>
        <n v="635"/>
        <n v="636"/>
        <n v="637"/>
        <n v="638"/>
        <n v="639"/>
        <n v="640"/>
        <n v="641"/>
        <n v="642"/>
        <n v="643"/>
        <n v="644"/>
        <n v="645"/>
        <n v="646"/>
        <n v="647"/>
        <n v="648"/>
        <n v="649"/>
        <n v="650"/>
        <n v="651"/>
        <n v="653"/>
        <n v="655"/>
        <n v="656"/>
        <n v="657"/>
        <n v="658"/>
        <n v="660"/>
        <n v="661"/>
        <n v="663"/>
        <n v="664"/>
        <n v="665"/>
        <n v="666"/>
        <n v="667"/>
        <n v="668"/>
        <n v="669"/>
        <n v="670"/>
        <n v="671"/>
        <n v="672"/>
        <n v="673"/>
        <n v="674"/>
        <n v="675"/>
        <n v="676"/>
        <n v="677"/>
        <n v="679"/>
        <n v="680"/>
        <n v="682"/>
        <n v="690"/>
        <n v="698"/>
        <n v="709"/>
        <n v="712"/>
        <n v="713"/>
        <n v="716"/>
        <n v="717"/>
        <n v="718"/>
        <n v="719"/>
        <n v="720"/>
        <n v="721"/>
        <n v="722"/>
        <n v="723"/>
        <n v="727"/>
        <n v="728"/>
        <n v="729"/>
        <n v="730"/>
        <n v="731"/>
        <n v="732"/>
        <n v="734"/>
        <n v="735"/>
        <n v="736"/>
        <n v="738"/>
        <n v="739"/>
        <n v="741"/>
        <n v="743"/>
        <n v="744"/>
        <n v="745"/>
        <n v="747"/>
        <n v="748"/>
        <n v="749"/>
        <n v="750"/>
        <n v="751"/>
        <n v="752"/>
        <n v="754"/>
        <n v="755"/>
        <n v="756"/>
        <n v="757"/>
        <n v="758"/>
        <n v="759"/>
        <n v="760"/>
        <n v="761"/>
        <n v="762"/>
        <n v="763"/>
        <n v="764"/>
        <n v="765"/>
        <n v="767"/>
        <n v="769"/>
        <n v="770"/>
        <n v="773"/>
        <n v="777"/>
        <n v="778"/>
        <n v="779"/>
        <n v="780"/>
        <n v="781"/>
        <n v="782"/>
        <n v="783"/>
        <n v="785"/>
        <n v="786"/>
        <n v="787"/>
        <n v="788"/>
        <n v="789"/>
        <n v="791"/>
        <n v="792"/>
        <n v="793"/>
        <n v="794"/>
        <n v="795"/>
        <n v="796"/>
        <n v="797"/>
        <n v="798"/>
        <n v="799"/>
        <n v="800"/>
        <n v="801"/>
        <n v="803"/>
        <n v="804"/>
        <n v="806"/>
        <n v="808"/>
        <n v="809"/>
        <n v="810"/>
        <n v="812"/>
        <n v="813"/>
        <n v="814"/>
        <n v="817"/>
        <n v="818"/>
        <n v="819"/>
        <n v="821"/>
        <n v="823"/>
        <n v="824"/>
        <n v="825"/>
        <n v="826"/>
        <n v="827"/>
        <n v="828"/>
        <n v="829"/>
        <n v="830"/>
        <n v="831"/>
        <n v="832"/>
        <n v="833"/>
        <n v="835"/>
        <n v="836"/>
        <n v="837"/>
        <n v="838"/>
        <n v="839"/>
        <n v="840"/>
        <n v="841"/>
        <n v="842"/>
        <n v="843"/>
        <n v="844"/>
        <n v="845"/>
        <n v="846"/>
        <n v="847"/>
        <n v="848"/>
        <n v="849"/>
        <n v="851"/>
        <n v="852"/>
        <n v="853"/>
        <n v="854"/>
        <n v="856"/>
        <n v="857"/>
        <n v="858"/>
        <n v="859"/>
        <n v="860"/>
        <n v="862"/>
        <n v="863"/>
        <n v="864"/>
        <n v="865"/>
        <n v="866"/>
        <n v="867"/>
        <n v="868"/>
        <n v="869"/>
        <n v="870"/>
        <n v="871"/>
        <n v="872"/>
        <n v="873"/>
        <n v="874"/>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sharedItems>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19-01-05T00:00:00"/>
    </cacheField>
    <cacheField name="Fecha terminación Metas" numFmtId="166">
      <sharedItems containsSemiMixedTypes="0" containsNonDate="0" containsDate="1" containsString="0" minDate="2014-01-31T00:00:00" maxDate="2020-01-01T00:00:00" count="61">
        <d v="2016-07-31T00:00:00"/>
        <d v="2018-10-31T00:00:00"/>
        <d v="2015-06-30T00:00:00"/>
        <d v="2014-12-31T00:00:00"/>
        <d v="2015-03-30T00:00:00"/>
        <d v="2016-08-31T00:00:00"/>
        <d v="2017-11-30T00:00:00"/>
        <d v="2016-11-30T00:00:00"/>
        <d v="2016-12-31T00:00:00"/>
        <d v="2018-03-31T00:00:00"/>
        <d v="2019-03-31T00:00:00"/>
        <d v="2014-09-30T00:00:00"/>
        <d v="2014-10-31T00:00:00"/>
        <d v="2017-06-30T00:00:00"/>
        <d v="2015-04-30T00:00:00"/>
        <d v="2017-09-30T00:00:00"/>
        <d v="2018-06-30T00:00:00"/>
        <d v="2014-07-31T00:00:00"/>
        <d v="2015-12-31T00:00:00"/>
        <d v="2017-03-31T00:00:00"/>
        <d v="2017-12-31T00:00:00"/>
        <d v="2017-02-28T00:00:00"/>
        <d v="2014-06-30T00:00:00"/>
        <d v="2015-03-31T00:00:00"/>
        <d v="2019-12-31T00:00:00"/>
        <d v="2014-08-30T00:00:00"/>
        <d v="2014-03-31T00:00:00"/>
        <d v="2016-09-30T00:00:00"/>
        <d v="2017-08-31T00:00:00"/>
        <d v="2016-10-31T00:00:00"/>
        <d v="2014-11-30T00:00:00"/>
        <d v="2018-07-31T00:00:00"/>
        <d v="2016-03-31T00:00:00"/>
        <d v="2016-06-30T00:00:00"/>
        <d v="2019-05-31T00:00:00"/>
        <d v="2014-08-31T00:00:00"/>
        <d v="2014-01-31T00:00:00"/>
        <d v="2017-10-31T00:00:00"/>
        <d v="2017-05-31T00:00:00"/>
        <d v="2014-04-30T00:00:00"/>
        <d v="2019-04-30T00:00:00"/>
        <d v="2019-07-31T00:00:00"/>
        <d v="2018-08-31T00:00:00"/>
        <d v="2015-03-15T00:00:00"/>
        <d v="2017-04-30T00:00:00"/>
        <d v="2019-08-31T00:00:00"/>
        <d v="2017-01-31T00:00:00"/>
        <d v="2015-05-15T00:00:00"/>
        <d v="2015-05-30T00:00:00"/>
        <d v="2016-03-01T00:00:00"/>
        <d v="2017-07-31T00:00:00"/>
        <d v="2018-11-30T00:00:00"/>
        <d v="2019-06-30T00:00:00"/>
        <d v="2019-02-28T00:00:00"/>
        <d v="2018-12-31T00:00:00"/>
        <d v="2018-02-28T00:00:00"/>
        <d v="2019-11-30T00:00:00"/>
        <d v="2019-10-31T00:00:00"/>
        <d v="2018-09-30T00:00:00"/>
        <d v="2018-04-30T00:00:00"/>
        <d v="2018-05-31T00:00:00"/>
      </sharedItems>
    </cacheField>
    <cacheField name="LLAVE PROYECTO" numFmtId="0">
      <sharedItems/>
    </cacheField>
    <cacheField name="PROYECTO / PROCESO" numFmtId="0">
      <sharedItems count="95">
        <s v="Armenia - Pereira - Manizales"/>
        <s v="Férrea del Atlántico"/>
        <s v="Férrea del Pacíf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í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CENSA "/>
        <s v="Gestión Administrativa y Financiera"/>
        <s v="Ruta del Sol I - Ruta del Sol II - Ruta del Sol III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Bucaramanga - Barrancabermeja - Yondó"/>
        <s v="Transversal del Sisga"/>
        <s v="Sociedad Portuaria Compas Buenventura  "/>
        <s v="Sociedad Portuaria de Buenaventura_x000a_Grupo Portuario Lotes A1 y A2"/>
        <s v="Sociedad Portuaria de Buenaventura_x000a_Grupo Portuario El Vacío"/>
        <s v="Sociedad Portuaria OCENSA - Zona Portuaria Golfo de Morrosquillo"/>
        <s v="Zona portuaria de Cartagena Terminal IFOS"/>
        <s v="Zona portuaria de Cartagena OILTANKING"/>
      </sharedItems>
    </cacheField>
    <cacheField name="AREA RESPONSABLE FINAL" numFmtId="0">
      <sharedItems count="24">
        <s v="Vicepresidencia de Gestión Contractual"/>
        <s v="Vicepresidencia Ejecutiva"/>
        <s v="Vicepresidencia Jurídica"/>
        <s v="Vicepresidencia de Planeación, Riesgos y Entorno"/>
        <s v="Vicepresidencia Administrativa y Financiera"/>
        <s v="Vicepresidencia de Gestión Contractual - Vicepresidencia Ejecutiva"/>
        <s v="Presidencia"/>
        <s v="Vicepresidencia Ejecutiva - Vicepresidencia Ejecutiv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s v="Vicepresidencia Administrativa y Financiera - Vicepresidencia Jurídica"/>
        <s v="Vicepresidencia Administrativa y Financiera - Vicepresidencia Ejecutiva"/>
        <s v="Vicepresidencia Administrativa y Financiera - Vicepresidencia de Planeación, Riesgos y Entorno"/>
        <s v="Vicepresidencia de Gestión Contractual - _x000a_Vicepresidencia de Planeación, Riesgos y Entorno"/>
        <s v="Vicepresidencia Administrativa y Financiera - Vicepresidencia de Planeación Riesgos y Entorno - Vicepresidencia Ejecutiva - Oficina de Control Interno"/>
        <s v="Vicepresidencia de Planeación, Riesgos y Entorno - Vicepresidencia Ejecutiva"/>
        <s v="Vicepresidencia de Planeación, Riesgos y Entorno "/>
        <s v="Vicepresidencia de Planeación, Riesgos y Entorno - Vicepresidencia Ejecutiva - Vicepresidencia de Estructuración"/>
        <s v="Vicepresidencia de Planeación, Riesgos y Entorno - Vicepresidencia de Gestión Contractual - Vicepresidencia Ejecutiva"/>
        <s v="Vicepresidencia de Planeación, Riesgos y Entorno - Vicepresidencia de Gestión Contractual"/>
      </sharedItems>
    </cacheField>
    <cacheField name="AREA RESPONSABLE FUNCIONAL" numFmtId="0">
      <sharedItems/>
    </cacheField>
    <cacheField name="FUNCIONARIO RESPONSABLE " numFmtId="0">
      <sharedItems/>
    </cacheField>
    <cacheField name="AREA RESPONSABLE -COMPARTIDOS" numFmtId="0">
      <sharedItems count="12">
        <s v="Vicepresidencia de Gestión Contractual"/>
        <s v="VEj"/>
        <s v="Compartidos"/>
        <s v="Vicepresidencia Jurídica"/>
        <s v="VGC"/>
        <s v="VPRE"/>
        <s v="Vicepresidencia Ejecutiva"/>
        <s v="Vicepresidencia de Planeación, Riesgos y Entorno"/>
        <s v="VJur"/>
        <s v="VAF"/>
        <s v="Vicepresidencia Administrativa y Financiera"/>
        <s v="Presidencia"/>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ount="24">
        <n v="1"/>
        <n v="0.42857142857142855"/>
        <n v="0.2857142857142857"/>
        <n v="0.8571428571428571"/>
        <n v="0.2"/>
        <n v="0.5"/>
        <n v="0.81818181818181823"/>
        <n v="0.83333333333333337"/>
        <n v="0.33333333333333331"/>
        <n v="0.4"/>
        <n v="0"/>
        <n v="0.7142857142857143"/>
        <n v="0.75"/>
        <n v="0.9"/>
        <n v="0.66666666666666663"/>
        <n v="0.25"/>
        <n v="0.44444444444444442"/>
        <n v="0.77777777777777779"/>
        <n v="0.8"/>
        <n v="0.5714285714285714"/>
        <n v="0.875"/>
        <n v="0.41666666666666669"/>
        <n v="0.22222222222222221"/>
        <n v="0.3"/>
      </sharedItems>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TIPO DE PROCESO" numFmtId="0">
      <sharedItems containsBlank="1"/>
    </cacheField>
    <cacheField name="CUENTA CON FALLO" numFmtId="0">
      <sharedItems containsBlank="1" count="7">
        <m/>
        <s v="SI"/>
        <s v="NO"/>
        <s v="1._x000a_SI_x000a_---------------------------------_x000a_2._x000a_NO"/>
        <s v="______________________x000a__x000a_SI"/>
        <s v="1._x000a_SI_x000a_---------------------------------_x000a_2. _x000a_NO"/>
        <s v="br"/>
      </sharedItems>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unt="23">
        <s v="2012R"/>
        <s v="2007R"/>
        <s v="2007E"/>
        <s v="2008R"/>
        <s v="2009E"/>
        <s v="2009R"/>
        <s v="2010E"/>
        <s v="2010R"/>
        <s v="2011E"/>
        <s v="2011R"/>
        <s v="2012E"/>
        <s v="2013E"/>
        <s v="2013R"/>
        <s v="2014E"/>
        <s v="2014R"/>
        <s v="2015R"/>
        <s v="2016E"/>
        <s v="2017D"/>
        <s v="2016R"/>
        <s v="2017E"/>
        <s v="2016C"/>
        <s v="2017F"/>
        <s v="2018E"/>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VENCIDA"/>
        <s v="EN TERMINO"/>
      </sharedItems>
    </cacheField>
    <cacheField name="INCIDENCIA PRIORIZADA" numFmtId="0">
      <sharedItems count="4">
        <s v="ADMINISTRATIVA"/>
        <s v="PENAL"/>
        <s v="DISCIPLINARIA"/>
        <s v="FISCAL"/>
      </sharedItems>
    </cacheField>
    <cacheField name="Documento de Efectividad de la CGR" numFmtId="0">
      <sharedItems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3">
        <s v="EFECTIVO"/>
        <s v="NO EFECTIVO"/>
        <s v="NO REVISADO CGR"/>
      </sharedItems>
    </cacheField>
    <cacheField name="key concept" numFmtId="0">
      <sharedItems containsBlank="1" count="15">
        <s v="Problemas en actuaciones contractuales"/>
        <s v="Falta de seguimiento y control"/>
        <m/>
        <s v="Casos sometidos a Tribunal arbitramento"/>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haredItems>
    </cacheField>
    <cacheField name="Subcategoria" numFmtId="0">
      <sharedItems containsBlank="1"/>
    </cacheField>
    <cacheField name="Modo" numFmtId="0">
      <sharedItems containsBlank="1" count="15">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 v="Gestión Contractual y Seguimiento de Proyectos de Infraestructura de Transporte"/>
      </sharedItems>
    </cacheField>
    <cacheField name="Gerencias VPRE" numFmtId="0">
      <sharedItems containsBlank="1"/>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_Diego Toro_Bautista" refreshedDate="43499.692665972223" createdVersion="6" refreshedVersion="6" minRefreshableVersion="3" recordCount="438" xr:uid="{00000000-000A-0000-FFFF-FFFF03000000}">
  <cacheSource type="worksheet">
    <worksheetSource name="Tabla1"/>
  </cacheSource>
  <cacheFields count="56">
    <cacheField name="N h" numFmtId="0">
      <sharedItems containsSemiMixedTypes="0" containsString="0" containsNumber="1" containsInteger="1" minValue="7" maxValue="1293"/>
    </cacheField>
    <cacheField name="N_x000a_VIG" numFmtId="0">
      <sharedItems containsSemiMixedTypes="0" containsString="0" containsNumber="1" containsInteger="1" minValue="1" maxValue="275"/>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17"/>
    </cacheField>
    <cacheField name="Fecha iniciación Metas" numFmtId="166">
      <sharedItems containsSemiMixedTypes="0" containsNonDate="0" containsDate="1" containsString="0" minDate="2013-06-01T00:00:00" maxDate="2019-01-05T00:00:00"/>
    </cacheField>
    <cacheField name="Fecha terminación Metas" numFmtId="166">
      <sharedItems containsSemiMixedTypes="0" containsNonDate="0" containsDate="1" containsString="0" minDate="2016-09-30T00:00:00" maxDate="2020-01-01T00:00:00" count="35">
        <d v="2018-10-31T00:00:00"/>
        <d v="2017-11-30T00:00:00"/>
        <d v="2019-03-31T00:00:00"/>
        <d v="2018-03-31T00:00:00"/>
        <d v="2017-06-30T00:00:00"/>
        <d v="2017-09-30T00:00:00"/>
        <d v="2018-06-30T00:00:00"/>
        <d v="2017-03-31T00:00:00"/>
        <d v="2017-12-31T00:00:00"/>
        <d v="2017-02-28T00:00:00"/>
        <d v="2019-12-31T00:00:00"/>
        <d v="2017-08-31T00:00:00"/>
        <d v="2018-07-31T00:00:00"/>
        <d v="2016-12-31T00:00:00"/>
        <d v="2019-05-31T00:00:00"/>
        <d v="2017-10-31T00:00:00"/>
        <d v="2019-04-30T00:00:00"/>
        <d v="2019-07-31T00:00:00"/>
        <d v="2018-08-31T00:00:00"/>
        <d v="2017-04-30T00:00:00"/>
        <d v="2019-08-31T00:00:00"/>
        <d v="2017-01-31T00:00:00"/>
        <d v="2017-05-31T00:00:00"/>
        <d v="2017-07-31T00:00:00"/>
        <d v="2018-11-30T00:00:00"/>
        <d v="2016-09-30T00:00:00"/>
        <d v="2019-06-30T00:00:00"/>
        <d v="2019-02-28T00:00:00"/>
        <d v="2018-12-31T00:00:00"/>
        <d v="2018-02-28T00:00:00"/>
        <d v="2019-11-30T00:00:00"/>
        <d v="2019-10-31T00:00:00"/>
        <d v="2018-09-30T00:00:00"/>
        <d v="2018-04-30T00:00:00"/>
        <d v="2018-05-31T00:00:00"/>
      </sharedItems>
      <fieldGroup par="55" base="11">
        <rangePr groupBy="months" startDate="2016-09-30T00:00:00" endDate="2020-01-01T00:00:00"/>
        <groupItems count="14">
          <s v="&lt;30/09/2016"/>
          <s v="ene"/>
          <s v="feb"/>
          <s v="mar"/>
          <s v="abr"/>
          <s v="may"/>
          <s v="jun"/>
          <s v="jul"/>
          <s v="ago"/>
          <s v="sep"/>
          <s v="oct"/>
          <s v="nov"/>
          <s v="dic"/>
          <s v="&gt;01/01/2020"/>
        </groupItems>
      </fieldGroup>
    </cacheField>
    <cacheField name="LLAVE PROYECTO" numFmtId="0">
      <sharedItems/>
    </cacheField>
    <cacheField name="PROYECTO / PROCESO" numFmtId="0">
      <sharedItems count="96">
        <s v="Férrea del Atlántico"/>
        <s v="Gestión Contractual y Seguimiento de Proyectos de Infraestructura de Transporte"/>
        <s v="Sistema Estratégico de Planeación y Gestión"/>
        <s v="Bosa Granada Girardot"/>
        <s v="Gestión Jurídica"/>
        <s v="Briceño Tunja Sogamoso"/>
        <s v="Santa Marta Riohacha Paraguachón - Ruta del Sol III"/>
        <s v="Férrea del Pacífico"/>
        <s v="Área Metropolitana de Cúcuta"/>
        <s v="Gestión del Talento Humano"/>
        <s v="Ruta Caribe"/>
        <s v="Girardot Ibagué Cajamarca"/>
        <s v="Santa Marta Riohacha Paraguachón"/>
        <s v="Cartagena Barranquilla"/>
        <s v="Bogotá - Villavicencio"/>
        <s v="Pereira la Victoria"/>
        <s v="Zipaquirá Palenque"/>
        <s v="Córdoba Sucre"/>
        <s v="Fontibón Facatativá Los Alpes"/>
        <s v="DEVINORTE"/>
        <s v="Armenia - Pereira - Manizales"/>
        <s v="Desarrollo Vial del Oriente de Medellín y Valle de Rionegro"/>
        <s v="Fondo de Adaptación"/>
        <s v="Puerto Drumond"/>
        <s v="Sociedad Portuaria Regional de Cartagena"/>
        <s v="Malla Vial del Valle del Cauca y Cauca"/>
        <s v="Ruta del Sol I"/>
        <s v="Ruta del Sol II"/>
        <s v="Sociedad C.I. PRODECO"/>
        <s v="Sociedad Portuaria Río Córdoba"/>
        <s v="Sociedad Portuaria Regional de Santa Marta"/>
        <s v="Sociedad Portuaria Regional de Buenaventura"/>
        <s v="Cerrejon Zona Norte"/>
        <s v="Ruta del Sol I - Ruta del Sol II - Ruta del Sol III_x000a_Transv Américas"/>
        <s v="Aeropuerto El Dorado"/>
        <s v="Transversal de las Américas"/>
        <s v="Malla Vial del Meta"/>
        <s v="Zona Metropolitana de Bucaramanga"/>
        <s v="Neiva - Espinal - Girardot"/>
        <s v="Ruta del Sol I - Ruta del Sol III"/>
        <s v="Ruta del Sol I - Ruta del Sol II - Ruta del Sol III"/>
        <s v="Ruta del Sol III"/>
        <s v="Rumichaca - Pasto - Chachagüí"/>
        <s v="Gestión Administrativa y Financiera"/>
        <s v="Bogotá (El Cortijo) - Siberia - La Punta - El Vino Villeta"/>
        <s v="Pacífico I"/>
        <s v="Pacífico I, II, III"/>
        <s v="Pacífico I, II"/>
        <s v="Pacífico III"/>
        <s v="Transparencia, Participación, Servicio al Ciudadano y Comunicación"/>
        <s v="Evaluación y Control Institucional"/>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Bucaramanga - Barrancabermeja - Yondó"/>
        <s v="Transversal del Sisga"/>
        <s v="Gerencia Jurídico Predial"/>
        <s v="Sociedad Portuaria Compas Buenventura  "/>
        <s v="Sociedad Portuaria de Buenaventura_x000a_Grupo Portuario Lotes A1 y A2"/>
        <s v="Sociedad Portuaria de Buenaventura_x000a_Grupo Portuario El Vacío"/>
        <s v="Sociedad Portuaria OCENSA - Zona Portuaria Golfo de Morrosquillo"/>
        <s v="Zona portuaria de Cartagena Terminal IFOS"/>
        <s v="Zona portuaria de Cartagena OILTANKING"/>
        <s v="Vicepresidencia de Estructuracion - Gerencia Planeación" u="1"/>
        <s v="Talento Humano" u="1"/>
        <s v="Pacífico  II, III" u="1"/>
        <s v="Vicepresidencia de Gestión Contractual" u="1"/>
        <s v="Gerencia de Defensa Judicial" u="1"/>
        <s v="Servicios Generales" u="1"/>
        <s v="Grupo Interno de Trabajo Portuario - Planeacion" u="1"/>
        <s v="Vicepresidencia de Gestión Contractual - Administrativa" u="1"/>
        <s v="Grupo Interno de Trabajo Carretero - Administrativa" u="1"/>
        <s v="Gerencia Predial - Gerencia Planeación - Gerencia Ambiental" u="1"/>
        <s v="Grupo Interno de Trabajo Carretero - Transporte - Juridica - Sistemas _x000a_" u="1"/>
        <s v="Gerencia Socio Ambiental" u="1"/>
        <s v="Área Contable Carretero" u="1"/>
        <s v="SIINCO - PAGINA WEB" u="1"/>
        <s v="Estructuración" u="1"/>
        <s v="Grupo Interno de Trabajo Financiero - Gerencia Planeacion" u="1"/>
        <s v="Grupo Interno de Trabajo Férreo - Estructuración" u="1"/>
        <s v="Grupo Interno de Trabajo Financiero - Gerencia Predial" u="1"/>
        <s v="Gerencia Portuaria" u="1"/>
        <s v="Sociedad Portuaria Terminal de Contenedores Buenaventura" u="1"/>
        <s v="Gerencia de Contratación" u="1"/>
        <s v="Sociedad Portuaria Oleoducto Central OCENSA " u="1"/>
        <s v="Gerencia Planeación" u="1"/>
        <s v="Sociedad Portuaria Rio Córdoba" u="1"/>
        <s v="Grupo Interno de Trabajo Carretero - Transporte - Financiera" u="1"/>
        <s v="Grupo Interno de Trabajo Carretero - Portuario - Planeacion - Estructuración" u="1"/>
        <s v="Grupo Interno de Trabajo Ferreo - Planeacion" u="1"/>
      </sharedItems>
    </cacheField>
    <cacheField name="AREA RESPONSABLE FINAL" numFmtId="0">
      <sharedItems/>
    </cacheField>
    <cacheField name="AREA RESPONSABLE FUNCIONAL" numFmtId="0">
      <sharedItems/>
    </cacheField>
    <cacheField name="FUNCIONARIO RESPONSABLE " numFmtId="0">
      <sharedItems/>
    </cacheField>
    <cacheField name="AREA RESPONSABLE -COMPARTIDOS" numFmtId="0">
      <sharedItems count="12">
        <s v="VEj"/>
        <s v="VGC"/>
        <s v="VPRE"/>
        <s v="VJur"/>
        <s v="VAF"/>
        <s v="Compartidos"/>
        <s v="Presidencia"/>
        <s v="Vicepresidencia Jurídica" u="1"/>
        <s v="Vicepresidencia de Planeación, Riesgos y Entorno" u="1"/>
        <s v="Vicepresidencia Ejecutiva" u="1"/>
        <s v="Vicepresidencia Administrativa y Financiera" u="1"/>
        <s v="Vicepresidencia de Gestión Contractual" u="1"/>
      </sharedItems>
    </cacheField>
    <cacheField name="INCIDENCIA" numFmtId="0">
      <sharedItems/>
    </cacheField>
    <cacheField name="AVANCE FISICO OCI" numFmtId="0">
      <sharedItems containsSemiMixedTypes="0" containsString="0" containsNumber="1" containsInteger="1" minValue="0" maxValue="17"/>
    </cacheField>
    <cacheField name="% Cumplimiento" numFmtId="9">
      <sharedItems containsSemiMixedTypes="0" containsString="0" containsNumber="1" minValue="0" maxValue="1" count="34">
        <n v="1"/>
        <n v="0.8571428571428571"/>
        <n v="0.81818181818181823"/>
        <n v="0.83333333333333337"/>
        <n v="0"/>
        <n v="0.7142857142857143"/>
        <n v="0.75"/>
        <n v="0.9"/>
        <n v="0.66666666666666663"/>
        <n v="0.25"/>
        <n v="0.44444444444444442"/>
        <n v="0.4"/>
        <n v="0.2857142857142857"/>
        <n v="0.8"/>
        <n v="0.5714285714285714"/>
        <n v="0.875"/>
        <n v="0.2"/>
        <n v="0.41666666666666669"/>
        <n v="0.22222222222222221"/>
        <n v="0.5"/>
        <n v="0.33333333333333331"/>
        <n v="0.3"/>
        <n v="0.6" u="1"/>
        <n v="0.625" u="1"/>
        <n v="0.16666666666666666" u="1"/>
        <n v="0.55555555555555558" u="1"/>
        <n v="0.1111111111111111" u="1"/>
        <n v="0.88888888888888884" u="1"/>
        <n v="0.63636363636363635" u="1"/>
        <n v="0.125" u="1"/>
        <n v="0.375" u="1"/>
        <n v="6.8965517241379309E-2" u="1"/>
        <n v="0.77777777777777779" u="1"/>
        <n v="0.42857142857142855" u="1"/>
      </sharedItems>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cacheField>
    <cacheField name="DESCRIPCIÓN DEL IMPACTO DEL FALLO" numFmtId="0">
      <sharedItems containsBlank="1" longText="1"/>
    </cacheField>
    <cacheField name="TIPO DE IMPACTO" numFmtId="0">
      <sharedItems containsBlank="1"/>
    </cacheField>
    <cacheField name="AUDITORIA" numFmtId="0">
      <sharedItems count="21">
        <s v="2012R"/>
        <s v="2007R"/>
        <s v="2008R"/>
        <s v="2009E"/>
        <s v="2009R"/>
        <s v="2010E"/>
        <s v="2010R"/>
        <s v="2011E"/>
        <s v="2011R"/>
        <s v="2012E"/>
        <s v="2013E"/>
        <s v="2013R"/>
        <s v="2014R"/>
        <s v="2015R"/>
        <s v="2016E"/>
        <s v="2017D"/>
        <s v="2016R"/>
        <s v="2017E"/>
        <s v="2016C"/>
        <s v="2017F"/>
        <s v="2018E"/>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EN TERMINO"/>
        <s v="VENCIDA" u="1"/>
      </sharedItems>
    </cacheField>
    <cacheField name="INCIDENCIA PRIORIZADA" numFmtId="0">
      <sharedItems count="4">
        <s v="ADMINISTRATIVA"/>
        <s v="DISCIPLINARIA"/>
        <s v="FISCAL"/>
        <s v="PENAL"/>
      </sharedItems>
    </cacheField>
    <cacheField name="Documento de Efectividad de la CGR" numFmtId="0">
      <sharedItems containsNonDate="0" containsString="0"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3">
        <s v="NO EFECTIVO"/>
        <s v="NO REVISADO CGR"/>
        <s v="EFECTIVO" u="1"/>
      </sharedItems>
    </cacheField>
    <cacheField name="key concept" numFmtId="0">
      <sharedItems count="16">
        <s v="Falta de seguimiento y control"/>
        <s v="Problemas en actuaciones contractuales"/>
        <s v="Casos sometidos a Tribunal arbitramento"/>
        <s v="Problemas de gestión predial"/>
        <s v="Problemas en la gestión del talento humano de la ANI"/>
        <s v="Problemas en mediciones contractuales"/>
        <s v="Desplazamiento de cronograma"/>
        <s v="Rendimientos financieros"/>
        <s v="Pago de intereses de mora"/>
        <s v="Problemas de Planeación"/>
        <s v="Panel de expertos"/>
        <s v="Problemas en la gestión administrativa y  financiera de la ANI"/>
        <s v="Deficiencias en actuaciones contractuales"/>
        <s v="Desplazamiento del cronograma" u="1"/>
        <s v="Problemas en la gestión administrativa y financiera de la ANI" u="1"/>
        <s v="No competencia de la ANI" u="1"/>
      </sharedItems>
    </cacheField>
    <cacheField name="Subcategoria" numFmtId="0">
      <sharedItems/>
    </cacheField>
    <cacheField name="Modo" numFmtId="0">
      <sharedItems/>
    </cacheField>
    <cacheField name="Gerencias VPRE" numFmtId="0">
      <sharedItems containsBlank="1"/>
    </cacheField>
    <cacheField name="Consolidación" numFmtId="0">
      <sharedItems containsBlank="1" count="7">
        <m/>
        <s v="Consolidador"/>
        <s v="Consolidado" u="1"/>
        <s v="Planeación" u="1"/>
        <s v="Riesgos" u="1"/>
        <s v="Predial" u="1"/>
        <s v="Ambiental" u="1"/>
      </sharedItems>
    </cacheField>
    <cacheField name="Hallazgo bajo el cual se consolida" numFmtId="0">
      <sharedItems containsNonDate="0" containsString="0" containsBlank="1"/>
    </cacheField>
    <cacheField name="Hallazgos consolidados" numFmtId="0">
      <sharedItems containsBlank="1"/>
    </cacheField>
    <cacheField name="Observaciones de la consolidación" numFmtId="0">
      <sharedItems containsBlank="1" longText="1"/>
    </cacheField>
    <cacheField name="Trimestres" numFmtId="0" databaseField="0">
      <fieldGroup base="11">
        <rangePr groupBy="quarters" startDate="2016-09-30T00:00:00" endDate="2020-01-01T00:00:00"/>
        <groupItems count="6">
          <s v="&lt;30/09/2016"/>
          <s v="Trim.1"/>
          <s v="Trim.2"/>
          <s v="Trim.3"/>
          <s v="Trim.4"/>
          <s v="&gt;01/01/2020"/>
        </groupItems>
      </fieldGroup>
    </cacheField>
    <cacheField name="Años" numFmtId="0" databaseField="0">
      <fieldGroup base="11">
        <rangePr groupBy="years" startDate="2016-09-30T00:00:00" endDate="2020-01-01T00:00:00"/>
        <groupItems count="7">
          <s v="&lt;30/09/2016"/>
          <s v="2016"/>
          <s v="2017"/>
          <s v="2018"/>
          <s v="2019"/>
          <s v="2020"/>
          <s v="&gt;01/01/2020"/>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33">
  <r>
    <x v="0"/>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s v="CR_Armenia-Pereira-Manizales"/>
    <x v="0"/>
    <x v="0"/>
    <s v="Vicepresidencia de Gestión Contractual"/>
    <s v="Andrés Figueredo "/>
    <x v="0"/>
    <s v="ADMINISTRATIVA"/>
    <n v="8"/>
    <x v="0"/>
    <s v="Al 11-mayo-2015, lo único que falta es Circacia 2 que por funcionalidad se va a sustituir por Circacia 1 y medio. La obra ya inició por lo que para buscar el cierre de la CGR, se agregará unidad de medida sobre CRONOGRAMA DE LAS OBRAS, ya que se prevé terminar en más de un año. Se ajustan las UM y se reemplaza la UM 4 - Acta de Entrega por Acta de Inicio e informe de ejecución. Con memorando 2015-300-0062423 del 29-mayo de 2015, la VGC solicitó plazo hasta el 30-jun-2015, que se aprueba, por lo que se ajusta dicho plazo. En reunión del 30-jun-2015 y con memo 2015-300-007544-3 del mismo día, se acreditó el 100% de avance (con el informe del estado actual y actividades pendientes). Pendiente cierre de la CGR."/>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0"/>
    <s v="2016-409-077877-2 del 2-sep-2016."/>
    <x v="0"/>
    <x v="0"/>
    <x v="0"/>
    <x v="0"/>
    <x v="0"/>
    <s v="Incumplimiento obligaciones"/>
    <x v="0"/>
    <x v="0"/>
    <m/>
    <m/>
    <m/>
  </r>
  <r>
    <x v="1"/>
    <n v="6"/>
    <s v="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
    <s v=""/>
    <s v=""/>
    <s v="1. Legalización de los reembolsos para el transporte de material_x000a__x000a__x000a_2. Terminar el plan de obras de rehabilitación del corredor férreo. "/>
    <s v="Asegurar el cumplimiento del concesionario de cada una de las obligaciónes adquiridas en la entrega de recursos para el desarrollo del contrato. "/>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n v="8"/>
    <d v="2014-03-01T00:00:00"/>
    <x v="1"/>
    <s v="CF_Concesión Férrea Pacifico"/>
    <x v="1"/>
    <x v="0"/>
    <s v="Vicepresidencia de Gestión Contractual - Vicepresidencia Jurídica"/>
    <s v="Andrés Figueredo"/>
    <x v="0"/>
    <s v="DISCIPLINARIA"/>
    <n v="8"/>
    <x v="0"/>
    <s v="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
    <m/>
    <s v="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
    <s v="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x v="1"/>
    <x v="1"/>
    <x v="1"/>
    <x v="1"/>
    <x v="1"/>
    <s v="Incumplimiento de obligaciones "/>
    <x v="1"/>
    <x v="1"/>
    <s v="276-69"/>
    <m/>
    <m/>
  </r>
  <r>
    <x v="2"/>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2"/>
    <s v="CF_Concesión Férrea Atlantico"/>
    <x v="2"/>
    <x v="0"/>
    <s v="Vicepresidencia de Gestión Contractual"/>
    <s v="Leonidas Narváez"/>
    <x v="1"/>
    <s v="ADMINISTRATIVA"/>
    <n v="1"/>
    <x v="1"/>
    <s v="Con memorando 2015-307-005668-3 del 15-may-2015, se incluye una UM adicional y se confirma el 100% de avance que estaba previamente asignado."/>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
    <m/>
    <x v="0"/>
    <m/>
    <m/>
    <m/>
    <m/>
    <x v="0"/>
    <n v="0"/>
    <n v="1"/>
    <s v="EN TERMINO"/>
    <x v="1"/>
    <x v="0"/>
    <m/>
    <x v="2"/>
    <x v="2"/>
    <x v="1"/>
    <x v="1"/>
    <x v="2"/>
    <s v="Deficiencias en pasos a nivel"/>
    <x v="1"/>
    <x v="0"/>
    <m/>
    <m/>
    <m/>
  </r>
  <r>
    <x v="3"/>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3"/>
    <s v="CF_Concesión Férrea Pacifico"/>
    <x v="1"/>
    <x v="0"/>
    <s v="Vicepresidencia de Gestión Contractual - Vicepresidencia Jurídica"/>
    <s v="Andrés Figueredo - Fernando Iregui"/>
    <x v="2"/>
    <s v="ADMINISTRATIVA"/>
    <n v="4"/>
    <x v="0"/>
    <s v="Se autorizó prórroga hasta el 31-jul-2015. Ya se obtuvo Laudo que se encuentra publicado en el ftp. Pendiente el cargue de los demás soportes para acreditar el 100% del avance. En este sentido sólo se acredita el 25% de avance. El 16-mar, se subió resolución que resolvió sancionatorio de TDO. Por instrucción de la Vicepresidencia de la República todos los planes deben estar 100% al 30-jun-2015, por lo que la OCI ajustó el plazo inicial para alinearlo a la directiva de Vicepresidencia. Con memo 2015-307-004848-3 del 28-abr-2015, se reporta que el 21-nov-2014 se sancionó al concesionario por los incumplimientos y se declaró el sinistros de las pólizas. En este momento se adelanta la liquidación del contrato. En reunión del 3-jun-2015 se ajustan las unidades de medida y se acredita el 100% de avance. Pendiente cierre de la CGR. Esto queda confirmado con el memorando 2015-307-00006799-3 del 12 de junio de 2015."/>
    <m/>
    <m/>
    <m/>
    <m/>
    <m/>
    <m/>
    <m/>
    <m/>
    <x v="0"/>
    <m/>
    <m/>
    <m/>
    <m/>
    <x v="0"/>
    <n v="2"/>
    <n v="0"/>
    <s v="CUMPLIDA"/>
    <x v="0"/>
    <x v="0"/>
    <s v="2016-409-037756-2 del 10-may-2016"/>
    <x v="0"/>
    <x v="0"/>
    <x v="0"/>
    <x v="0"/>
    <x v="3"/>
    <m/>
    <x v="1"/>
    <x v="0"/>
    <m/>
    <m/>
    <m/>
  </r>
  <r>
    <x v="4"/>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4"/>
    <s v="Gerencia de Contratación"/>
    <x v="3"/>
    <x v="1"/>
    <s v="Vicepresidencia Jurídica"/>
    <s v="Fernando Iregui"/>
    <x v="3"/>
    <s v="ADMINISTRATIVA"/>
    <n v="2"/>
    <x v="0"/>
    <s v="Se acredita 100% de avance. Pendiente cierre de la CGR."/>
    <m/>
    <m/>
    <m/>
    <m/>
    <m/>
    <m/>
    <m/>
    <m/>
    <x v="0"/>
    <m/>
    <m/>
    <m/>
    <m/>
    <x v="0"/>
    <n v="2"/>
    <n v="0"/>
    <s v="CUMPLIDA"/>
    <x v="0"/>
    <x v="0"/>
    <s v="2016-409-037756-2 del 10-may-2016"/>
    <x v="0"/>
    <x v="0"/>
    <x v="0"/>
    <x v="0"/>
    <x v="3"/>
    <m/>
    <x v="2"/>
    <x v="0"/>
    <m/>
    <m/>
    <m/>
  </r>
  <r>
    <x v="5"/>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5"/>
    <s v="CF_Concesión Férrea Atlantico"/>
    <x v="2"/>
    <x v="0"/>
    <s v="Vicepresidencia de Gestión Contractual"/>
    <s v="Andrés Figueredo"/>
    <x v="0"/>
    <s v="DISCIPLINARIA Y PENAL"/>
    <n v="5"/>
    <x v="0"/>
    <s v="Con memorando 2015-307-005668-3 del 15-may-2015, se incluye una UM adicional y se confirma el 100% de avance que estaba previamente asignado."/>
    <m/>
    <m/>
    <m/>
    <m/>
    <m/>
    <m/>
    <m/>
    <m/>
    <x v="0"/>
    <m/>
    <m/>
    <m/>
    <m/>
    <x v="0"/>
    <n v="2"/>
    <n v="0"/>
    <s v="CUMPLIDA"/>
    <x v="0"/>
    <x v="2"/>
    <s v="2016-409-037756-2 del 10-may-2016"/>
    <x v="0"/>
    <x v="0"/>
    <x v="0"/>
    <x v="0"/>
    <x v="3"/>
    <m/>
    <x v="1"/>
    <x v="0"/>
    <m/>
    <m/>
    <m/>
  </r>
  <r>
    <x v="6"/>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6"/>
    <s v="CF_Concesión Férrea Atlantico"/>
    <x v="2"/>
    <x v="0"/>
    <s v="Vicepresidencia de Gestión Contractual"/>
    <s v="Andrés Figueredo"/>
    <x v="0"/>
    <s v="DISCIPLINARIA Y PENAL"/>
    <n v="8"/>
    <x v="0"/>
    <s v="Con memorando 2015-307-005668-3 del 15-may-2015, se incluye una UM adicional  (UM 7) se confirma el 100% de avance que estaba previamente asignado. 02/08/2016 este hallazgo "/>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s v="2017-409-097363-2 del 12-sep-2017"/>
    <x v="3"/>
    <x v="2"/>
    <x v="1"/>
    <x v="0"/>
    <x v="1"/>
    <s v="Incumplimiento de obligaciones "/>
    <x v="1"/>
    <x v="0"/>
    <m/>
    <m/>
    <m/>
  </r>
  <r>
    <x v="7"/>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7"/>
    <s v="CF_Concesión Férrea Atlantico"/>
    <x v="2"/>
    <x v="0"/>
    <s v="Vicepresidencia de Gestión Contractual"/>
    <s v="Leonidas Narváez"/>
    <x v="1"/>
    <s v="ADMINISTRATIVA"/>
    <n v="11"/>
    <x v="0"/>
    <s v="Con memorando 2015-307-005668-3 del 15-may-2015, se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x v="0"/>
    <m/>
    <m/>
    <m/>
    <m/>
    <x v="0"/>
    <n v="2"/>
    <n v="0"/>
    <s v="CUMPLIDA"/>
    <x v="0"/>
    <x v="0"/>
    <m/>
    <x v="0"/>
    <x v="0"/>
    <x v="0"/>
    <x v="1"/>
    <x v="4"/>
    <s v="Invasión derecho de via"/>
    <x v="1"/>
    <x v="0"/>
    <m/>
    <m/>
    <m/>
  </r>
  <r>
    <x v="8"/>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8"/>
    <s v="CF_Concesión Férrea Atlantico"/>
    <x v="2"/>
    <x v="0"/>
    <s v="Vicepresidencia de Gestión Contractual"/>
    <s v="Andrés Figueredo"/>
    <x v="0"/>
    <s v="ADMINISTRATIVA"/>
    <n v="9"/>
    <x v="0"/>
    <s v="Con memorando 2015-307-005668-3 del 15-may-2015, incluyen las UM 6 y 7 y se confirma el 100% de avance que estaba previamente asignado."/>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x v="0"/>
    <m/>
    <m/>
    <m/>
    <m/>
    <x v="0"/>
    <n v="2"/>
    <n v="0"/>
    <s v="CUMPLIDA"/>
    <x v="0"/>
    <x v="0"/>
    <s v="2017-409-097363-2 del 12-sep-2017"/>
    <x v="0"/>
    <x v="0"/>
    <x v="0"/>
    <x v="0"/>
    <x v="4"/>
    <s v="Presencia de invasores"/>
    <x v="1"/>
    <x v="0"/>
    <m/>
    <m/>
    <m/>
  </r>
  <r>
    <x v="9"/>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8"/>
    <s v="CF_Concesión Férrea Atlantico"/>
    <x v="2"/>
    <x v="0"/>
    <s v="Vicepresidencia de Gestión Contractual"/>
    <s v="Andrés Figueredo"/>
    <x v="0"/>
    <s v="ADMINISTRATIVA"/>
    <n v="4"/>
    <x v="0"/>
    <s v="Con memorando 2015-307-005668-3 del 15-may-2015, se incluye la UM 3 y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x v="0"/>
    <m/>
    <m/>
    <m/>
    <m/>
    <x v="0"/>
    <n v="2"/>
    <n v="0"/>
    <s v="CUMPLIDA"/>
    <x v="0"/>
    <x v="0"/>
    <s v="2017-409-097363-2 del 12-sep-2017"/>
    <x v="0"/>
    <x v="0"/>
    <x v="0"/>
    <x v="0"/>
    <x v="0"/>
    <s v="Incumplimiento obligaciónes"/>
    <x v="1"/>
    <x v="0"/>
    <m/>
    <m/>
    <m/>
  </r>
  <r>
    <x v="10"/>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3"/>
    <s v="CR_Briceño-Tunja-Sogamoso"/>
    <x v="4"/>
    <x v="2"/>
    <s v="Vicepresidencia Ejecutiva - Vicepresidencia Jurídica"/>
    <s v="Germán Córdoba - Fernando Iregui"/>
    <x v="2"/>
    <s v="DISCIPLINARIA"/>
    <n v="6"/>
    <x v="0"/>
    <s v="Se incorporan tres unidades de medida preventivas. Los informes de interventoria y supervisión concluyen que no aplica iniciar proceso sancionatorio ni de solución de controversias (la U.M. 4 no aplica).Se eliminó la UM 4. Memorando interno a DJ. Pendiente el soporte de la UM 1 - Informe Jurídico. Con memorando 2015-500-007018-3 del 18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1"/>
    <s v="2016-409-077877-2 del 2-sep-2016."/>
    <x v="0"/>
    <x v="0"/>
    <x v="0"/>
    <x v="0"/>
    <x v="0"/>
    <s v="Modificaciones  "/>
    <x v="0"/>
    <x v="0"/>
    <m/>
    <m/>
    <m/>
  </r>
  <r>
    <x v="11"/>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3"/>
    <s v="CR_Bosa-Granada-Girardot"/>
    <x v="5"/>
    <x v="2"/>
    <s v="Vicepresidencia Ejecutiva - Vicepresidencia Jurídica"/>
    <s v="Germán Córdoba - Fernando Iregui"/>
    <x v="2"/>
    <s v="DISCIPLINARIA Y FISCAL"/>
    <n v="4"/>
    <x v="0"/>
    <s v="Se encuentra en Tribunal de Arbitramento. Se adicionó una nueva unidad de medida y se ajustó avance. Defensa Judicial confirma que el tribunal está en fase de pruebas y que el hallazgo está incorporado en la pretensión 35 y 36 de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x v="0"/>
    <x v="0"/>
    <x v="0"/>
    <x v="0"/>
    <x v="3"/>
    <m/>
    <x v="0"/>
    <x v="0"/>
    <m/>
    <m/>
    <m/>
  </r>
  <r>
    <x v="12"/>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9"/>
    <s v="CR_Armenia-Pereira-Manizales"/>
    <x v="0"/>
    <x v="0"/>
    <s v="Vicepresidencia de Gestión Contractual - Vicepresidencia de Planeación, Riesgos y Entorno"/>
    <s v="Andrés Figueredo"/>
    <x v="0"/>
    <s v="ADMINISTRATIVA"/>
    <n v="6"/>
    <x v="0"/>
    <s v="Se solicitó aplazamiento a CI mediante correo del 30/12/2014. Toda la vía está construida. Falta 1 predio de 3 para poder terminar el acceso. Para ello, falta la actualización de linderos por parte del IGAC. Verificar avance con Martha Camacho de predial. Enviar correo solicitando reporte y efectividad. Con memorando 2015-300-004086-3 del 30 de marzo de 2015, se solicitó plazo adicional hasta el 30-ago-2015 pero solo se aceptó hasta el 30-jun-2015 por la directiva de la Vicepresidencia de la República. INCORPORAR UN DOCUMENTO QUE PLANEE LO QUE SE HARÁ FRENTE AL PREDIO FALTANTE. Se acepta por el equipo en reunión del 12-mayo-2015, por lo que se ajustan las UM. El 21-mayo se ajusta UM para nombrarla como Informe de control y seguimiento  a la gestion predial del concesionario  (Dilver) (26 de junio de 2015). En el ftp se incluyen soportes de la gestión adelantada por la Agencia en relación con el predio faltante. En reunión del 29 -may-2015 se confirma el informe predial. LA variante está en el 99%."/>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1"/>
    <n v="2"/>
    <n v="0"/>
    <s v="CUMPLIDA"/>
    <x v="0"/>
    <x v="0"/>
    <s v="2017-409-097363-2 del 12-sep-2017"/>
    <x v="4"/>
    <x v="2"/>
    <x v="1"/>
    <x v="0"/>
    <x v="5"/>
    <s v="Retraso obras por predios"/>
    <x v="0"/>
    <x v="0"/>
    <m/>
    <m/>
    <m/>
  </r>
  <r>
    <x v="13"/>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4"/>
    <s v="CR_Malla Vial del Valle del Cauca y Cauca"/>
    <x v="6"/>
    <x v="2"/>
    <s v="Vicepresidencia Ejecutiva - Vicepresidencia Jurídica"/>
    <s v="Germán Córdoba - Fernando Iregui"/>
    <x v="2"/>
    <s v="ADMINISTRATIVA"/>
    <n v="7"/>
    <x v="0"/>
    <s v="Las unidades de medida están completadas. Se ajusta avance al 100%. Pendiente cierre de la CGR. La OCI remitió el 20-marzo-2015 comunicación a la CGR solicitando traslado por competencia."/>
    <m/>
    <m/>
    <m/>
    <m/>
    <m/>
    <m/>
    <m/>
    <m/>
    <x v="0"/>
    <m/>
    <m/>
    <m/>
    <m/>
    <x v="1"/>
    <n v="2"/>
    <n v="0"/>
    <s v="CUMPLIDA"/>
    <x v="0"/>
    <x v="0"/>
    <s v="2016-409-037756-2 del 10-may-2016"/>
    <x v="0"/>
    <x v="0"/>
    <x v="0"/>
    <x v="0"/>
    <x v="3"/>
    <m/>
    <x v="0"/>
    <x v="0"/>
    <m/>
    <m/>
    <m/>
  </r>
  <r>
    <x v="14"/>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9"/>
    <s v="CR_Zona Metropolitana de Bucaramanga"/>
    <x v="7"/>
    <x v="2"/>
    <s v="Vicepresidencia Ejecutiva - Vicepresidencia Jurídica"/>
    <s v="Germán Córdoba - Fernando Iregui"/>
    <x v="2"/>
    <s v="DISCIPLINARIA"/>
    <n v="3"/>
    <x v="2"/>
    <s v="Unidades de medida completadas al 100%. El concepto externo indica que no se modificaron las condiciones pactadas ni se favoreció al concesionario. Presentar para cierre a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2"/>
    <x v="1"/>
    <s v="2016-409-077877-2 del 2-sep-2016."/>
    <x v="0"/>
    <x v="0"/>
    <x v="0"/>
    <x v="0"/>
    <x v="1"/>
    <s v="Terminación anticipada del contrato"/>
    <x v="0"/>
    <x v="0"/>
    <m/>
    <m/>
    <m/>
  </r>
  <r>
    <x v="15"/>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10"/>
    <s v="CF_Concesión Férrea Pacifico"/>
    <x v="1"/>
    <x v="0"/>
    <s v="Vicepresidencia de Gestión Contractual"/>
    <s v="Andrés Figueredo"/>
    <x v="0"/>
    <s v="ADMINISTRATIVA"/>
    <n v="2"/>
    <x v="3"/>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
    <n v="0"/>
    <n v="0"/>
    <s v="VENCIDA"/>
    <x v="2"/>
    <x v="0"/>
    <m/>
    <x v="5"/>
    <x v="3"/>
    <x v="2"/>
    <x v="1"/>
    <x v="0"/>
    <s v="Incumplimiento obligaciones"/>
    <x v="1"/>
    <x v="1"/>
    <s v="1132-3"/>
    <m/>
    <m/>
  </r>
  <r>
    <x v="16"/>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3"/>
    <s v="CF_Concesión Férrea Pacifico"/>
    <x v="1"/>
    <x v="0"/>
    <s v="Vicepresidencia de Gestión Contractual"/>
    <s v="Andrés Figueredo"/>
    <x v="0"/>
    <s v="ADMINISTRATIVA"/>
    <n v="3"/>
    <x v="0"/>
    <s v="El equipo para a revisar la viabilidad de reformular el plan de mejora, por lo que se solicita y aprueba plazo hasta el 30-sep-2015. Por instrucción de la Vicepresidencia de la República todos los planes deben estar 100% al 30-jun-2015, por lo que la OCI ajustó el plazo inicial para alinearlo a la directiva de Vicepresidencia. En reunión del 3-jun-2015 se confirma que no hay obligaciones contractuales relacionadas con el sistema de comunicaciones satelital, por lo que el hallazgo de la CGR no aplica. Se ajustan las unidades de medida en consecuencia. Con el memorando 2015-307-00006799-3 del 12 de junio de 2015 se acredita el 100% de avance. Pendiente cierre de la CGR."/>
    <m/>
    <m/>
    <m/>
    <m/>
    <m/>
    <m/>
    <m/>
    <m/>
    <x v="0"/>
    <m/>
    <m/>
    <m/>
    <m/>
    <x v="1"/>
    <n v="2"/>
    <n v="0"/>
    <s v="CUMPLIDA"/>
    <x v="0"/>
    <x v="0"/>
    <s v="2016-409-037756-2 del 10-may-2016"/>
    <x v="0"/>
    <x v="0"/>
    <x v="0"/>
    <x v="0"/>
    <x v="3"/>
    <m/>
    <x v="1"/>
    <x v="0"/>
    <m/>
    <m/>
    <m/>
  </r>
  <r>
    <x v="17"/>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3"/>
    <s v="CF_Concesión Férrea Pacifico"/>
    <x v="1"/>
    <x v="0"/>
    <s v="Vicepresidencia de Gestión Contractual"/>
    <s v="Andrés Figueredo"/>
    <x v="0"/>
    <s v="DISCIPLINARIA Y FISCAL"/>
    <n v="3"/>
    <x v="0"/>
    <s v="Solicitar cambio de responsable a Defensa Judicial. NO ES RAZONABLE EN RAZÓN A QUE LAS UNIDADES DE MEDIDA NO APLICAN PARA DEFENSA JUDICIAL.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ó avance y se acreditó el 100% de avance. Pendiente cierre de la CGR"/>
    <m/>
    <m/>
    <m/>
    <m/>
    <m/>
    <m/>
    <m/>
    <m/>
    <x v="0"/>
    <m/>
    <m/>
    <m/>
    <m/>
    <x v="1"/>
    <n v="2"/>
    <n v="0"/>
    <s v="CUMPLIDA"/>
    <x v="0"/>
    <x v="3"/>
    <s v="2016-409-037756-2 del 10-may-2016"/>
    <x v="0"/>
    <x v="0"/>
    <x v="0"/>
    <x v="0"/>
    <x v="3"/>
    <m/>
    <x v="1"/>
    <x v="0"/>
    <m/>
    <m/>
    <m/>
  </r>
  <r>
    <x v="18"/>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3"/>
    <s v="Gerencia Portuaria"/>
    <x v="8"/>
    <x v="0"/>
    <s v="Vicepresidencia de Gestión Contractual"/>
    <s v="Andrés Figueredo"/>
    <x v="0"/>
    <s v="ADMINISTRATIVA"/>
    <n v="7"/>
    <x v="0"/>
    <s v="Se presentan soportes, "/>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x v="0"/>
    <x v="0"/>
    <x v="0"/>
    <x v="0"/>
    <x v="0"/>
    <s v="Ausencia de interventoría en los proyectos"/>
    <x v="2"/>
    <x v="0"/>
    <m/>
    <m/>
    <m/>
  </r>
  <r>
    <x v="19"/>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1"/>
    <s v="Gestión Contractual y Seguimiento de Proyectos de Infraestructura de Transporte"/>
    <x v="9"/>
    <x v="0"/>
    <s v="Vicepresidencia de Gestión Contractual"/>
    <s v="Leonidas Narváez"/>
    <x v="1"/>
    <s v="ADMINISTRATIVA"/>
    <n v="6"/>
    <x v="4"/>
    <s v="1. Buenaventura: inventario de 2011_x000a_2, Inventario de Santa Marta 2011._x000a_3, Algranel inventario de 2011_x000a_4. Buenavista inventario de 2011_x000a_5, Dexton inventario de 2011_x000a_6. Transpetrol 2011._x000a_7. Mariscos de Colombia_x000a_8. Regional de Cartagena  2011._x000a_9, TCBUEN inventario de 2011._x000a_10. Mamonal inventario de 2011_x000a_11. OITANKING inventario de 2014_x000a_12. CPCC - Algranel, SPZA de 2014_x000a_13. Aguadulce y Tumaco_x000a_de 2014_x000a_14. Memorando a interpuertos con remision de formatos para levantamiento"/>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m/>
    <m/>
    <x v="0"/>
    <m/>
    <m/>
    <m/>
    <m/>
    <x v="1"/>
    <n v="0"/>
    <n v="1"/>
    <s v="EN TERMINO"/>
    <x v="1"/>
    <x v="0"/>
    <m/>
    <x v="6"/>
    <x v="3"/>
    <x v="2"/>
    <x v="1"/>
    <x v="2"/>
    <s v="Falta inventarios concesiones portuarias"/>
    <x v="3"/>
    <x v="0"/>
    <m/>
    <m/>
    <m/>
  </r>
  <r>
    <x v="20"/>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2"/>
    <s v="CR_Bogotá-Siberia-La Punta-El Vino-La Vega-Villeta"/>
    <x v="10"/>
    <x v="0"/>
    <s v="Vicepresidencia de Gestión Contractual - Vicepresidencia Jurídica"/>
    <s v="Andrés Figueredo - Fernando Iregui"/>
    <x v="2"/>
    <s v="DISCIPLINARIA"/>
    <n v="1"/>
    <x v="0"/>
    <s v="Pendiente cierre de la CGR. Verificar si el informe resuelve la inconsistencia e incertidumbre planteada por la CGR. "/>
    <m/>
    <m/>
    <m/>
    <m/>
    <m/>
    <m/>
    <m/>
    <m/>
    <x v="0"/>
    <m/>
    <m/>
    <m/>
    <m/>
    <x v="2"/>
    <n v="2"/>
    <n v="0"/>
    <s v="CUMPLIDA"/>
    <x v="0"/>
    <x v="1"/>
    <s v="2016-409-037756-2 del 10-may-2016"/>
    <x v="0"/>
    <x v="0"/>
    <x v="0"/>
    <x v="0"/>
    <x v="3"/>
    <m/>
    <x v="0"/>
    <x v="0"/>
    <m/>
    <m/>
    <m/>
  </r>
  <r>
    <x v="21"/>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9"/>
    <s v="CR_Bogotá-Siberia-La Punta-El Vino-La Vega-Villeta"/>
    <x v="10"/>
    <x v="0"/>
    <s v="Vicepresidencia de Gestión Contractual - Vicepresidencia Jurídica"/>
    <s v="Andrés Figueredo"/>
    <x v="0"/>
    <s v="DISCIPLINARIA Y FISCAL"/>
    <n v="8"/>
    <x v="0"/>
    <s v="Pendiente cierre de la CGR. Verificar si el informe confirma o no el cambio de la TIR ya que aparentemente la TIR vigente es 12.26%. Este proyecto no tiene actualmente Tribunal de Arbitramento"/>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s v="Fiscal"/>
    <x v="1"/>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x v="7"/>
    <x v="2"/>
    <x v="1"/>
    <x v="0"/>
    <x v="0"/>
    <s v="TIR superior al modelo contractual"/>
    <x v="0"/>
    <x v="0"/>
    <m/>
    <m/>
    <m/>
  </r>
  <r>
    <x v="22"/>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3"/>
    <s v="CR_Bogotá-Siberia-La Punta-El Vino-La Vega-Villeta"/>
    <x v="10"/>
    <x v="0"/>
    <s v="Vicepresidencia de Gestión Contractual - Vicepresidencia Administrativa y Financiera"/>
    <s v="Andrés Figueredo - María Clara Garrido"/>
    <x v="2"/>
    <s v="ADMINISTRATIVA"/>
    <n v="5"/>
    <x v="0"/>
    <s v="Se ajustan unidades de medida y plazo, de acuerdo con solicitud remitida en memorando 2015-305-004354-3 del 13-abr-2015 . INCLUIR PROCEDIMIENTO PARA BITÁCORA + MANUAL DE CONTRATACIÓN  + ESTÁNDAR CONTRATO 4G QUE PERMITEN UN ADECUADO CONTROL PREDIAL. Pendiente definir un concepto sobre si hay soporte o no del cálculo de los $27.000 millones. El 30-jun-2015 se aportó el acta de la busqueda documental que confirma que el soporte no se encontró. Con este soporte y la verificación del ftp se acredita el 100% de avance. Pendiente cierre de la CGR."/>
    <m/>
    <m/>
    <m/>
    <m/>
    <m/>
    <m/>
    <m/>
    <m/>
    <x v="0"/>
    <m/>
    <m/>
    <m/>
    <m/>
    <x v="2"/>
    <n v="2"/>
    <n v="0"/>
    <s v="CUMPLIDA"/>
    <x v="0"/>
    <x v="0"/>
    <s v="2016-409-037756-2 del 10-may-2016"/>
    <x v="0"/>
    <x v="0"/>
    <x v="0"/>
    <x v="0"/>
    <x v="3"/>
    <m/>
    <x v="0"/>
    <x v="0"/>
    <m/>
    <m/>
    <m/>
  </r>
  <r>
    <x v="2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10"/>
    <s v="Sistema Estratégico de Planeación y Gestión"/>
    <x v="11"/>
    <x v="3"/>
    <s v="Vicepresidencia de Planeación, Riesgos y Entorno"/>
    <s v="Fernando Iregui"/>
    <x v="4"/>
    <s v="DISCIPLINARIA"/>
    <n v="2"/>
    <x v="0"/>
    <s v="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x v="0"/>
    <m/>
    <m/>
    <m/>
    <m/>
    <x v="3"/>
    <n v="2"/>
    <n v="0"/>
    <s v="CUMPLIDA"/>
    <x v="0"/>
    <x v="1"/>
    <m/>
    <x v="8"/>
    <x v="3"/>
    <x v="2"/>
    <x v="1"/>
    <x v="2"/>
    <s v="Plan de manejo ambiental"/>
    <x v="0"/>
    <x v="0"/>
    <m/>
    <m/>
    <m/>
  </r>
  <r>
    <x v="24"/>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9"/>
    <s v="CR_Cordoba-Sucre"/>
    <x v="12"/>
    <x v="2"/>
    <s v="Vicepresidencia Ejecutiva"/>
    <s v="Fernando Mejía"/>
    <x v="5"/>
    <s v="ADMINISTRATIVA"/>
    <n v="3"/>
    <x v="0"/>
    <s v="Confirmado 100%. Pendiente cierre de CGR"/>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x v="0"/>
    <m/>
    <m/>
    <m/>
    <m/>
    <x v="3"/>
    <n v="2"/>
    <n v="0"/>
    <s v="CUMPLIDA"/>
    <x v="0"/>
    <x v="0"/>
    <s v="2017-409-097363-2 del 12-sep-2017"/>
    <x v="9"/>
    <x v="2"/>
    <x v="1"/>
    <x v="0"/>
    <x v="2"/>
    <s v="Señalización"/>
    <x v="0"/>
    <x v="0"/>
    <m/>
    <m/>
    <m/>
  </r>
  <r>
    <x v="25"/>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Y FISCAL"/>
    <n v="4"/>
    <x v="0"/>
    <s v="Se encuentra en Tribunal de Arbitramento. Verificar si la fecha de la auditoria es anterior o posterior a la instauración del tribunal. Verificar avance con Defensa Judicial. Se ajustan unidades de medida y el nivel de avance. Se solicita y aprueba plazo hasta el 31-dic-2015, por encontrarse en trámite arbitral. Por instrucción de la Vicepresidencia de la República todos los planes deben estar 100% al 30-jun-2015, por lo que la OCI ajustó el plazo inicial para alinearlo a la directiva de Vicepresidencia. Con memorando 2015-500-006070-3 del 26-may-2015 se solicitan ajustes que se verifican en el ftp, por lo que se acredita el 100% de avance. Pendiente cierre de la CGR. En reunión del segundo semestre con la comisión auditora, este plan quedó registrado como efectivo."/>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s v="Fiscal"/>
    <x v="2"/>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x v="0"/>
    <x v="0"/>
    <x v="0"/>
    <x v="0"/>
    <x v="3"/>
    <m/>
    <x v="0"/>
    <x v="0"/>
    <m/>
    <m/>
    <m/>
  </r>
  <r>
    <x v="26"/>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3"/>
    <s v="CR_Rumichaca - Pasto - Chachagui - Aeropuerto"/>
    <x v="13"/>
    <x v="2"/>
    <s v="Vicepresidencia Ejecutiva - Vicepresidencia Jurídica"/>
    <s v="Germán Córdoba - Fernando Iregui"/>
    <x v="2"/>
    <s v="ADMINISTRATIVA"/>
    <n v="7"/>
    <x v="0"/>
    <s v="Se deben revaluar las unidades de medida con Jurídica. Pendiente aprobación de terminación anticipada para establecer si actualmente aplica el índice de estado de la fase de construcción o de operación, lo que daría por cumplidas las unidades de medida 4 a 8. Ajustar el orden de este grupo de unidades de medida._x000a_EL CONTRATO ESTANDAR DE INTERVENTORÍA YA INCLUYE LA OBLIGACIÓN PARA ESTA DE MEDIR EL ÍNDICE DE ESTADO. Con memorando 2015-500-006070-3 del 26-may-2015 se acredita el 100% de avance. Pendiente cierre de la CGR. Con memorando 2015-500-6583-3 del 5 de junio de 2015 se dio alcance al memo anterior, adjuntando la demanda de reconvención. Con memorando 2015-500-007529-3 del 30-jun-2015 se solicita prórroga para incorporar una nueva medición del índice de estado que sería adicional a la medición publicada y que corresponde a marzo de 2013."/>
    <m/>
    <m/>
    <m/>
    <m/>
    <m/>
    <m/>
    <m/>
    <m/>
    <x v="0"/>
    <m/>
    <m/>
    <m/>
    <m/>
    <x v="3"/>
    <n v="2"/>
    <n v="0"/>
    <s v="CUMPLIDA"/>
    <x v="0"/>
    <x v="0"/>
    <s v="2016-409-037756-2 del 10-may-2016"/>
    <x v="0"/>
    <x v="0"/>
    <x v="0"/>
    <x v="0"/>
    <x v="3"/>
    <m/>
    <x v="0"/>
    <x v="0"/>
    <m/>
    <m/>
    <m/>
  </r>
  <r>
    <x v="27"/>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3"/>
    <s v="CR_Rumichaca - Pasto - Chachagui - Aeropuerto"/>
    <x v="13"/>
    <x v="2"/>
    <s v="Vicepresidencia Ejecutiva - Vicepresidencia Administrativa y Financiera"/>
    <s v="Germán Córdoba - María Clara Garrido"/>
    <x v="2"/>
    <s v="DISCIPLINARIA"/>
    <n v="4"/>
    <x v="0"/>
    <s v="Pasar a Control Interno Disciplinario. Verificar si CI efectivamente le dio paso a CID. Con memorando 2015-409-004632-3 del 21-abr-2015 se solicitó plazo hasta el 30-jun-2015. Se autorizó el nuevo plazo por lo que se ajusta la fecha en concordancia: La unidad de medida no resuelve la causalidad del hallazgo por lo que a pesar de que se acredita avance en el plan, este no es efectivo. Con memorando 2015-500-006070-3 del 26-may-2015 se acredita el 100% de avance. Pendiente cierre de la CGR."/>
    <m/>
    <m/>
    <m/>
    <m/>
    <m/>
    <m/>
    <m/>
    <m/>
    <x v="0"/>
    <m/>
    <m/>
    <m/>
    <m/>
    <x v="3"/>
    <n v="2"/>
    <n v="0"/>
    <s v="CUMPLIDA"/>
    <x v="0"/>
    <x v="1"/>
    <s v="2016-409-037756-2 del 10-may-2016"/>
    <x v="0"/>
    <x v="0"/>
    <x v="0"/>
    <x v="0"/>
    <x v="3"/>
    <m/>
    <x v="0"/>
    <x v="0"/>
    <m/>
    <m/>
    <m/>
  </r>
  <r>
    <x v="28"/>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9"/>
    <s v="CR_Zipaquira-Palenque"/>
    <x v="14"/>
    <x v="0"/>
    <s v="Vicepresidencia de Gestión Contractual - Vicepresidencia de Planeación, Riesgos y Entorno"/>
    <s v="Andrés Figueredo"/>
    <x v="0"/>
    <s v="ADMINISTRATIVA"/>
    <n v="6"/>
    <x v="0"/>
    <s v="Pendiente cierre de la CGR."/>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x v="0"/>
    <m/>
    <m/>
    <m/>
    <m/>
    <x v="3"/>
    <n v="2"/>
    <n v="0"/>
    <s v="CUMPLIDA"/>
    <x v="0"/>
    <x v="0"/>
    <s v="2017-409-097363-2 del 12-sep-2017"/>
    <x v="10"/>
    <x v="1"/>
    <x v="1"/>
    <x v="0"/>
    <x v="5"/>
    <s v="Demora en gestión predial"/>
    <x v="0"/>
    <x v="0"/>
    <m/>
    <m/>
    <m/>
  </r>
  <r>
    <x v="29"/>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3"/>
    <s v="CR_Desarrollo Vial del Norte de Bogotá"/>
    <x v="15"/>
    <x v="0"/>
    <s v="Vicepresidencia de Gestión Contractual - Vicepresidencia Jurídica - Vicepresidencia de Planeación, Riesgos y Entorno"/>
    <s v="Andrés Figueredo - Fernando Iregui - Jaime García"/>
    <x v="2"/>
    <s v="ADMINISTRATIVA"/>
    <n v="5"/>
    <x v="0"/>
    <s v="El informe de interventoria indica que los predios fueron entregados y la ampliación se encuentra terminada. Pendiente cierre de la CGR"/>
    <m/>
    <m/>
    <m/>
    <m/>
    <m/>
    <m/>
    <m/>
    <m/>
    <x v="0"/>
    <m/>
    <m/>
    <m/>
    <m/>
    <x v="3"/>
    <n v="2"/>
    <n v="0"/>
    <s v="CUMPLIDA"/>
    <x v="0"/>
    <x v="0"/>
    <s v="2016-409-037756-2 del 10-may-2016"/>
    <x v="0"/>
    <x v="0"/>
    <x v="0"/>
    <x v="0"/>
    <x v="3"/>
    <m/>
    <x v="0"/>
    <x v="0"/>
    <m/>
    <m/>
    <m/>
  </r>
  <r>
    <x v="30"/>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
    <s v="CR_Bosa-Granada-Girardot"/>
    <x v="5"/>
    <x v="2"/>
    <s v="Vicepresidencia Ejecutiva - Vicepresidencia Jurídica"/>
    <s v="Fernando Mejía"/>
    <x v="6"/>
    <s v="DISCIPLINARIA Y FISCAL"/>
    <n v="7"/>
    <x v="0"/>
    <s v="_x000a_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s v="Fiscal"/>
    <x v="1"/>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x v="11"/>
    <x v="2"/>
    <x v="3"/>
    <x v="1"/>
    <x v="1"/>
    <s v="Inadecuada aplicación indexación de tarifas "/>
    <x v="0"/>
    <x v="0"/>
    <m/>
    <m/>
    <m/>
  </r>
  <r>
    <x v="31"/>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
    <s v="CR_Bosa-Granada-Girardot"/>
    <x v="5"/>
    <x v="2"/>
    <s v="Vicepresidencia Ejecutiva - Vicepresidencia Jurídica"/>
    <s v="Fernando Mejía"/>
    <x v="6"/>
    <s v="DISCIPLINARIA Y FISCAL"/>
    <n v="7"/>
    <x v="0"/>
    <s v="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x v="12"/>
    <x v="3"/>
    <x v="2"/>
    <x v="1"/>
    <x v="1"/>
    <s v="Ingreso Mínimo Garantizado"/>
    <x v="0"/>
    <x v="0"/>
    <m/>
    <m/>
    <m/>
  </r>
  <r>
    <x v="32"/>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
    <s v="CR_Bosa-Granada-Girardot"/>
    <x v="5"/>
    <x v="2"/>
    <s v="Vicepresidencia Ejecutiva"/>
    <s v="Fernando Mejía"/>
    <x v="6"/>
    <s v="ADMINISTRATIVA"/>
    <n v="9"/>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m/>
    <x v="13"/>
    <x v="2"/>
    <x v="1"/>
    <x v="1"/>
    <x v="1"/>
    <s v="Incumplimiento de obligaciones "/>
    <x v="0"/>
    <x v="0"/>
    <m/>
    <m/>
    <m/>
  </r>
  <r>
    <x v="33"/>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s v="CR_Área Metropolitana de Cúcuta y Norte de Santander_x000a_"/>
    <x v="16"/>
    <x v="0"/>
    <s v="Vicepresidencia de Gestión Contractual - Vicepresidencia Jurídica"/>
    <s v="Andrés Figueredo - Fernando Iregui"/>
    <x v="2"/>
    <s v="DISCIPLINARIA Y FISCAL"/>
    <n v="4"/>
    <x v="0"/>
    <s v="En enero se aprobó prórroga con oficio 2015-1020004263 hasta el 30 de junio de 2015. Se encuentra en Tribunal de Arbitramento que se espera fallar en el primer semestre de 2015. Se agrega unidad de medida de presentación de la demanda de reconvención y la acciòn preventiva correspondiente a la Bitácora de las modificaciones contractuales. Se ajusta el porcentaje de avance. El 16-marzo-2015, Defensa Judicial subió el soporte de la unidad de medida 2 - Acuerdo Conciliatorio. Se ajustan las unidades de medida y el plazo del plan, de acuerdo con los lineamientos establecidos en la Circular Plan de Choque del 30 de marzo de 2015. Se confirman los soportes en el ftp y se acredita 100% de avance. Pendiente cierre de la CGR. Se recibió el memorando 2015-306-005971-3 del 25-mayo-2015, que confirma este avance."/>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s v="Fiscal"/>
    <x v="1"/>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x v="0"/>
    <x v="0"/>
    <x v="0"/>
    <x v="0"/>
    <x v="3"/>
    <m/>
    <x v="0"/>
    <x v="0"/>
    <m/>
    <m/>
    <m/>
  </r>
  <r>
    <x v="34"/>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3"/>
    <s v="CR_Área Metropolitana de Cúcuta y Norte de Santander_x000a_"/>
    <x v="16"/>
    <x v="0"/>
    <s v="Vicepresidencia de Gestión Contractual - Vicepresidencia Jurídica"/>
    <s v="Andrés Figueredo - Fernando Iregui"/>
    <x v="2"/>
    <s v="DISCIPLINARIA"/>
    <n v="3"/>
    <x v="0"/>
    <s v="En enero se aprobó prórroga con oficio 2015-1020004263 hasta el 30 de junio de 2015. Confirmar la existencia de los soportes, particularmente de las acciones pasadas. Hallazgos a, c y d están cerrados. La unidad de medida 1 está completada. Los hitos de SOS también están instalados y el incumplimiento será sometido a un amigable componedor. En este sentido se elimina la unidad de medida 3 - amigable componedor en razón a que es una actividad que no controla la Agencia. También se agrega la unidad de medida 4 como acción preventiva. En vista de que las actividades propias de la ANI están 100% se acredita este avance y queda pendiente de cierre de la CGR. Se recibió el memorando 2015-306-005971-3 del 25-mayo-2015, que confirma este avance."/>
    <m/>
    <m/>
    <m/>
    <m/>
    <m/>
    <m/>
    <m/>
    <m/>
    <x v="0"/>
    <m/>
    <m/>
    <m/>
    <m/>
    <x v="4"/>
    <n v="2"/>
    <n v="0"/>
    <s v="CUMPLIDA"/>
    <x v="0"/>
    <x v="1"/>
    <s v="2016-409-037756-2 del 10-may-2016"/>
    <x v="0"/>
    <x v="0"/>
    <x v="0"/>
    <x v="0"/>
    <x v="3"/>
    <m/>
    <x v="0"/>
    <x v="0"/>
    <m/>
    <m/>
    <m/>
  </r>
  <r>
    <x v="35"/>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4"/>
    <s v="Gerencia Planeación"/>
    <x v="17"/>
    <x v="3"/>
    <s v="Vicepresidencia de Planeación, Riesgos y Entorno"/>
    <s v="Jaime García"/>
    <x v="7"/>
    <s v="ADMINISTRATIVA"/>
    <n v="2"/>
    <x v="0"/>
    <s v="Metodologías para evaluación de proyectos carretero, portuarios, ferreos y aeroportuarios están OK desde 2012. En junio de 2014 se recibió el documento definitivo. La evaluación ya está ejecutada, por lo que todas las UM están 100% y se presentará para cierre de la CGR."/>
    <m/>
    <m/>
    <m/>
    <m/>
    <m/>
    <m/>
    <m/>
    <m/>
    <x v="0"/>
    <m/>
    <m/>
    <m/>
    <m/>
    <x v="5"/>
    <n v="2"/>
    <n v="0"/>
    <s v="CUMPLIDA"/>
    <x v="0"/>
    <x v="0"/>
    <s v="2016-409-037756-2 del 10-may-2016"/>
    <x v="0"/>
    <x v="0"/>
    <x v="0"/>
    <x v="0"/>
    <x v="3"/>
    <m/>
    <x v="2"/>
    <x v="0"/>
    <m/>
    <m/>
    <m/>
  </r>
  <r>
    <x v="36"/>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3"/>
    <s v="Gerencia de Defensa Judicial"/>
    <x v="18"/>
    <x v="1"/>
    <s v="Vicepresidencia Jurídica"/>
    <s v="Fernando Iregui"/>
    <x v="3"/>
    <s v="ADMINISTRATIVA"/>
    <n v="1"/>
    <x v="0"/>
    <s v="La unidad de medida está completada. Pendiente cierre de la CGR."/>
    <m/>
    <m/>
    <m/>
    <m/>
    <m/>
    <m/>
    <m/>
    <m/>
    <x v="0"/>
    <m/>
    <m/>
    <m/>
    <m/>
    <x v="5"/>
    <n v="2"/>
    <n v="0"/>
    <s v="CUMPLIDA"/>
    <x v="0"/>
    <x v="0"/>
    <s v="2016-409-037756-2 del 10-may-2016"/>
    <x v="0"/>
    <x v="0"/>
    <x v="0"/>
    <x v="0"/>
    <x v="3"/>
    <m/>
    <x v="2"/>
    <x v="0"/>
    <m/>
    <m/>
    <m/>
  </r>
  <r>
    <x v="37"/>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Gestión Jurídica"/>
    <x v="19"/>
    <x v="1"/>
    <s v="Vicepresidencia Jurídica"/>
    <s v="Lina Quiroga Vergara"/>
    <x v="8"/>
    <s v="DISCIPLINARIA"/>
    <n v="4"/>
    <x v="0"/>
    <s v="La unidad de medida está completada. Pendiente cierre de la CGR."/>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5"/>
    <n v="2"/>
    <n v="0"/>
    <s v="CUMPLIDA"/>
    <x v="0"/>
    <x v="1"/>
    <m/>
    <x v="14"/>
    <x v="3"/>
    <x v="2"/>
    <x v="1"/>
    <x v="2"/>
    <s v="Deficiencias manejo documental"/>
    <x v="4"/>
    <x v="0"/>
    <m/>
    <m/>
    <m/>
  </r>
  <r>
    <x v="38"/>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9"/>
    <s v="CR_Zona Metropolitana de Bucaramanga"/>
    <x v="7"/>
    <x v="2"/>
    <s v="Vicepresidencia Ejecutiva - Vicepresidencia Jurídica"/>
    <s v="Germán Córdoba - Fernando Iregui"/>
    <x v="2"/>
    <s v="ADMINISTRATIVA"/>
    <n v="3"/>
    <x v="2"/>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x v="15"/>
    <x v="1"/>
    <x v="1"/>
    <x v="0"/>
    <x v="1"/>
    <s v="Terminación anticipada del contrato"/>
    <x v="0"/>
    <x v="0"/>
    <m/>
    <m/>
    <m/>
  </r>
  <r>
    <x v="39"/>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9"/>
    <s v="CR_Zona Metropolitana de Bucaramanga"/>
    <x v="7"/>
    <x v="2"/>
    <s v="Vicepresidencia Ejecutiva - Vicepresidencia Jurídica"/>
    <s v="Germán Córdoba - Fernando Iregui"/>
    <x v="2"/>
    <s v="ADMINISTRATIVA"/>
    <n v="1"/>
    <x v="1"/>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Germán Córdob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2"/>
    <x v="0"/>
    <s v="2016-409-077877-2 del 2-sep-2016."/>
    <x v="16"/>
    <x v="0"/>
    <x v="0"/>
    <x v="0"/>
    <x v="1"/>
    <s v="Terminación anticipada del contrato"/>
    <x v="0"/>
    <x v="0"/>
    <m/>
    <m/>
    <m/>
  </r>
  <r>
    <x v="40"/>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9"/>
    <s v="CR_Zona Metropolitana de Bucaramanga"/>
    <x v="7"/>
    <x v="2"/>
    <s v="Vicepresidencia Ejecutiva"/>
    <s v="Germán Córdoba"/>
    <x v="5"/>
    <s v="ADMINISTRATIVA"/>
    <n v="3"/>
    <x v="5"/>
    <s v="Se confirma 100% de cumplimien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x v="0"/>
    <x v="0"/>
    <x v="0"/>
    <x v="0"/>
    <x v="1"/>
    <s v="Terminación anticipada del contrato"/>
    <x v="0"/>
    <x v="0"/>
    <m/>
    <m/>
    <m/>
  </r>
  <r>
    <x v="41"/>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
    <s v="CR_Briceño-Tunja-Sogamoso"/>
    <x v="4"/>
    <x v="2"/>
    <s v="Vicepresidencia Ejecutiva - Vicepresidencia Jurídica"/>
    <s v="Fernando Mejía"/>
    <x v="6"/>
    <s v="ADMINISTRATIVA"/>
    <n v="4"/>
    <x v="0"/>
    <s v="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x v="0"/>
    <m/>
    <m/>
    <m/>
    <m/>
    <x v="5"/>
    <n v="2"/>
    <n v="0"/>
    <s v="CUMPLIDA"/>
    <x v="0"/>
    <x v="0"/>
    <m/>
    <x v="17"/>
    <x v="2"/>
    <x v="1"/>
    <x v="1"/>
    <x v="2"/>
    <s v="Funcionamiento áreas de servicio"/>
    <x v="0"/>
    <x v="0"/>
    <m/>
    <m/>
    <m/>
  </r>
  <r>
    <x v="42"/>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
    <s v="CR_Briceño-Tunja-Sogamoso"/>
    <x v="4"/>
    <x v="2"/>
    <s v="Vicepresidencia Ejecutiva - Vicepresidencia Jurídica"/>
    <s v="Fernando Mejía"/>
    <x v="6"/>
    <s v="ADMINISTRATIVA"/>
    <n v="4"/>
    <x v="0"/>
    <s v="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5. Imposición de sanción al Concesionario, si es del caso. Queda pendiente sólo el concepto jurídico. Con el memorando 2015-500-007463-3 del 26 de junio de 2015, se aportó el concepto jurídico y se acreditó el 100% de avance. Pendiente cierre de la CGR."/>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x v="0"/>
    <m/>
    <m/>
    <m/>
    <m/>
    <x v="5"/>
    <n v="2"/>
    <n v="0"/>
    <s v="CUMPLIDA"/>
    <x v="0"/>
    <x v="0"/>
    <m/>
    <x v="18"/>
    <x v="1"/>
    <x v="1"/>
    <x v="1"/>
    <x v="0"/>
    <s v="Incumplimiento obligaciones"/>
    <x v="0"/>
    <x v="0"/>
    <m/>
    <m/>
    <m/>
  </r>
  <r>
    <x v="43"/>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8"/>
    <s v="CF_Concesión Férrea Atlantico"/>
    <x v="2"/>
    <x v="0"/>
    <s v="Vicepresidencia de Gestión Contractual"/>
    <s v="Andrés Figueredo"/>
    <x v="0"/>
    <s v="ADMINISTRATIVA"/>
    <n v="8"/>
    <x v="0"/>
    <s v="Con memorando 2015-307-005668-3 del 15-may-2015, se incluye la UM 5 y se confirma el 100% de avance que estaba previamente asignado."/>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x v="0"/>
    <x v="0"/>
    <x v="0"/>
    <x v="0"/>
    <x v="1"/>
    <s v="Incumplimiento de obligaciones "/>
    <x v="1"/>
    <x v="0"/>
    <m/>
    <m/>
    <m/>
  </r>
  <r>
    <x v="44"/>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4"/>
    <s v="CF_Concesión Férrea Atlantico"/>
    <x v="2"/>
    <x v="0"/>
    <s v="Vicepresidencia de Gestión Contractual"/>
    <s v="Andrés Figueredo"/>
    <x v="0"/>
    <s v="ADMINISTRATIVA"/>
    <n v="5"/>
    <x v="0"/>
    <s v="Con memorando 2015-307-005668-3 del 15-may-2015, se incluye la UM 3 y se confirma el 100% de avance que estaba previamente asignado."/>
    <m/>
    <m/>
    <m/>
    <m/>
    <m/>
    <m/>
    <m/>
    <m/>
    <x v="0"/>
    <m/>
    <m/>
    <m/>
    <m/>
    <x v="5"/>
    <n v="2"/>
    <n v="0"/>
    <s v="CUMPLIDA"/>
    <x v="0"/>
    <x v="0"/>
    <s v="2016-409-037756-2 del 10-may-2016"/>
    <x v="0"/>
    <x v="0"/>
    <x v="0"/>
    <x v="0"/>
    <x v="3"/>
    <m/>
    <x v="1"/>
    <x v="0"/>
    <m/>
    <m/>
    <m/>
  </r>
  <r>
    <x v="45"/>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9"/>
    <s v="CF_Concesión Férrea Atlantico"/>
    <x v="2"/>
    <x v="0"/>
    <s v="Vicepresidencia de Gestión Contractual"/>
    <s v="Andrés Figueredo"/>
    <x v="0"/>
    <s v="ADMINISTRATIVA"/>
    <n v="5"/>
    <x v="0"/>
    <s v="Con memorando 2015-307-005668-3 del 15-may-2015, se confirma el 100% de avance que estaba previamente asignado."/>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x v="0"/>
    <m/>
    <m/>
    <m/>
    <m/>
    <x v="5"/>
    <n v="2"/>
    <n v="0"/>
    <s v="CUMPLIDA"/>
    <x v="0"/>
    <x v="0"/>
    <s v="2017-409-097363-2 del 12-sep-2017"/>
    <x v="19"/>
    <x v="3"/>
    <x v="2"/>
    <x v="0"/>
    <x v="0"/>
    <s v="Incumplimiento obligaciónes"/>
    <x v="1"/>
    <x v="0"/>
    <m/>
    <m/>
    <m/>
  </r>
  <r>
    <x v="46"/>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CR_Santa Marta-Riohacha-Paraguachón,CR_Ruta del Sol - Sector 3"/>
    <x v="20"/>
    <x v="2"/>
    <s v="Vicepresidencia Ejecutiva - Vicepresidencia Jurídica"/>
    <s v="Fernando Mejía"/>
    <x v="6"/>
    <s v="ADMINISTRATIVA"/>
    <n v="3"/>
    <x v="0"/>
    <s v="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quot;3. De ser pertinente Proceso Sancionatorio&quot;, ya que no aplica. Agregar MAnual de Supervisión e Interventoría como acción preventiva. Con memorando 2015-305-002595-3 del 27 de febrero de 2015 se solicitó el replanteamiento de las unidades de medida"/>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x v="0"/>
    <m/>
    <m/>
    <m/>
    <m/>
    <x v="5"/>
    <n v="2"/>
    <n v="0"/>
    <s v="CUMPLIDA"/>
    <x v="0"/>
    <x v="0"/>
    <m/>
    <x v="16"/>
    <x v="0"/>
    <x v="0"/>
    <x v="1"/>
    <x v="2"/>
    <s v="Funcionamiento áreas de servicio"/>
    <x v="0"/>
    <x v="0"/>
    <m/>
    <m/>
    <m/>
  </r>
  <r>
    <x v="47"/>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10"/>
    <s v="CR_Santa Marta-Riohacha-Paraguachón,CR_Ruta del Sol - Sector 3"/>
    <x v="20"/>
    <x v="0"/>
    <s v="Vicepresidencia de Gestión Contractual"/>
    <s v="Leonidas Narváez"/>
    <x v="1"/>
    <s v="ADMINISTRATIVA"/>
    <n v="10"/>
    <x v="0"/>
    <s v="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x v="0"/>
    <m/>
    <m/>
    <m/>
    <m/>
    <x v="5"/>
    <n v="2"/>
    <n v="0"/>
    <s v="CUMPLIDA"/>
    <x v="0"/>
    <x v="0"/>
    <m/>
    <x v="0"/>
    <x v="0"/>
    <x v="0"/>
    <x v="1"/>
    <x v="2"/>
    <s v="Fallas en la gestión ambiental"/>
    <x v="0"/>
    <x v="0"/>
    <m/>
    <m/>
    <m/>
  </r>
  <r>
    <x v="48"/>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9"/>
    <s v="CR_Santa Marta-Riohacha-Paraguachón,CR_Ruta del Sol - Sector 3"/>
    <x v="20"/>
    <x v="0"/>
    <s v="Vicepresidencia de Gestión Contractual"/>
    <s v="Andrés Figueredo"/>
    <x v="0"/>
    <s v="ADMINISTRATIVA"/>
    <n v="6"/>
    <x v="0"/>
    <s v="Pendiente cierre de la CGR."/>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x v="0"/>
    <m/>
    <m/>
    <m/>
    <m/>
    <x v="5"/>
    <n v="2"/>
    <n v="0"/>
    <s v="CUMPLIDA"/>
    <x v="0"/>
    <x v="0"/>
    <s v="2017-409-097363-2 del 12-sep-2017"/>
    <x v="0"/>
    <x v="0"/>
    <x v="0"/>
    <x v="0"/>
    <x v="4"/>
    <s v="Presencia de invasores"/>
    <x v="0"/>
    <x v="0"/>
    <m/>
    <m/>
    <m/>
  </r>
  <r>
    <x v="49"/>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s v="CR_Santa Marta-Riohacha-Paraguachón"/>
    <x v="21"/>
    <x v="0"/>
    <s v="Vicepresidencia de Gestión Contractual"/>
    <s v="Andrés Figueredo"/>
    <x v="0"/>
    <s v="ADMINISTRATIVA"/>
    <n v="4"/>
    <x v="0"/>
    <s v="Se actualiza el avance. Está pendiente concepto de la interventoría para poder suscribir el acta de recibo. El lunes 23-feb nos remitirán solicitud de aplazamiento por dos meses. Mediante el memorando 2015-305002595-3 se solicitó plazo hasta el 30 de abril de 2015. Con memorando 2015-305-005014-3 del 4-may-2015, se soportó la completitud de las UM y se confirmó el 100% de avance. Pendiente cierre de la CGR."/>
    <m/>
    <m/>
    <m/>
    <m/>
    <m/>
    <m/>
    <m/>
    <s v="Disciplinario"/>
    <x v="0"/>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x v="0"/>
    <x v="0"/>
    <x v="0"/>
    <x v="0"/>
    <x v="3"/>
    <m/>
    <x v="0"/>
    <x v="0"/>
    <m/>
    <m/>
    <m/>
  </r>
  <r>
    <x v="50"/>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s v="CR_Malla Vial del Valle del Cauca y Cauca"/>
    <x v="6"/>
    <x v="2"/>
    <s v="Vicepresidencia Ejecutiva - Vicepresidencia Jurídica"/>
    <s v="Germán Córdoba - Fernando Iregui"/>
    <x v="2"/>
    <s v="ADMINISTRATIVA"/>
    <n v="6"/>
    <x v="0"/>
    <s v="Confirmados los soportes en ftp. Pendiente cierre de la CGR."/>
    <m/>
    <m/>
    <m/>
    <m/>
    <m/>
    <m/>
    <m/>
    <m/>
    <x v="0"/>
    <m/>
    <m/>
    <m/>
    <m/>
    <x v="5"/>
    <n v="2"/>
    <n v="0"/>
    <s v="CUMPLIDA"/>
    <x v="0"/>
    <x v="0"/>
    <s v="2016-409-037756-2 del 10-may-2016"/>
    <x v="0"/>
    <x v="0"/>
    <x v="0"/>
    <x v="0"/>
    <x v="3"/>
    <m/>
    <x v="0"/>
    <x v="0"/>
    <m/>
    <m/>
    <m/>
  </r>
  <r>
    <x v="51"/>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3"/>
    <s v="CR_Malla Vial del Valle del Cauca y Cauca"/>
    <x v="6"/>
    <x v="2"/>
    <s v="Vicepresidencia Ejecutiva - Vicepresidencia Jurídica"/>
    <s v="Germán Córdoba - Fernando Iregui"/>
    <x v="2"/>
    <s v="DISCIPLINARIA"/>
    <n v="4"/>
    <x v="0"/>
    <s v="Las unidades 1 y 2 están completadas. En proceso la  contratación del abogado externo. Verificarán la unidad de medida 4 para reportar a CI. Con memorando 2015-500-004609-3 del 21-abr-2015 se solicitó plazo hasta el 30-jun-2015. Se autorizó el nuevo plazo por lo que se ajusta la fecha en concordancia. Con memorando 2015-500-006184-3 del 28-may-2015 se acredita el avance 100%. Pendiente cierre de la CGR."/>
    <m/>
    <m/>
    <m/>
    <m/>
    <m/>
    <m/>
    <m/>
    <m/>
    <x v="0"/>
    <m/>
    <m/>
    <m/>
    <m/>
    <x v="5"/>
    <n v="2"/>
    <n v="0"/>
    <s v="CUMPLIDA"/>
    <x v="0"/>
    <x v="1"/>
    <s v="2016-409-037756-2 del 10-may-2016"/>
    <x v="0"/>
    <x v="0"/>
    <x v="0"/>
    <x v="0"/>
    <x v="3"/>
    <m/>
    <x v="0"/>
    <x v="0"/>
    <m/>
    <m/>
    <m/>
  </r>
  <r>
    <x v="52"/>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CF_Concesión Férrea Pacifico"/>
    <x v="1"/>
    <x v="0"/>
    <s v="Vicepresidencia de Gestión Contractual - Vicepresidencia Jurídica"/>
    <s v="Leonidas Narváez"/>
    <x v="1"/>
    <s v="DISCIPLINARIA"/>
    <n v="9"/>
    <x v="0"/>
    <s v="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_x000a__x000a_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1"/>
    <m/>
    <x v="1"/>
    <x v="1"/>
    <x v="1"/>
    <x v="1"/>
    <x v="0"/>
    <s v="Incumplimiento obligaciones"/>
    <x v="1"/>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x v="53"/>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3"/>
    <s v="CF_Concesión Férrea Pacifico"/>
    <x v="1"/>
    <x v="0"/>
    <s v="Vicepresidencia de Gestión Contractual - Vicepresidencia Jurídica"/>
    <s v="Andrés Figueredo - Fernando Iregui"/>
    <x v="2"/>
    <s v="ADMINISTRATIVA"/>
    <n v="2"/>
    <x v="0"/>
    <s v="Se revisarán las unidades de medida por parte de la Supervisión con el fin de determinar nuevamente el avance actual. El 16-marzo-2015, Defensa Judicial cargó la Resolución por medio de la cual se resolvió sancionatorio de TDO. Por instrucción de la Vicepresidencia de la República todos los planes deben estar 100% al 30-jun-2015, por lo que la OCI ajustó el plazo inicial para alinearlo a la directiva de Vicepresidencia. Con memorando 2015-307-004848-3 del 28-abr-2015 se confirman las Unidades de medida y que el concesionario tiene aprobadas todas las pólizas, lo que confirma el avance del 100% que ya estaba registrado."/>
    <m/>
    <m/>
    <m/>
    <m/>
    <m/>
    <m/>
    <m/>
    <m/>
    <x v="0"/>
    <m/>
    <m/>
    <m/>
    <m/>
    <x v="5"/>
    <n v="2"/>
    <n v="0"/>
    <s v="CUMPLIDA"/>
    <x v="0"/>
    <x v="0"/>
    <s v="2016-409-037756-2 del 10-may-2016"/>
    <x v="0"/>
    <x v="0"/>
    <x v="0"/>
    <x v="0"/>
    <x v="3"/>
    <m/>
    <x v="1"/>
    <x v="0"/>
    <m/>
    <m/>
    <m/>
  </r>
  <r>
    <x v="54"/>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3"/>
    <s v="CF_Concesión Férrea Pacifico"/>
    <x v="1"/>
    <x v="0"/>
    <s v="Vicepresidencia de Gestión Contractual"/>
    <s v="Andrés Figueredo"/>
    <x v="0"/>
    <s v="ADMINISTRATIVA"/>
    <n v="4"/>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a que el concesionario está desarrollando el aseguramiento de todos los cruces desde 2013 y se confirma que tales actividades deben quedar concluidas según el plan de normalización antes del 31-dic-2015. Se acredita por lo anterior el 100% de avance. Pendiente cierre de la CGR."/>
    <m/>
    <m/>
    <m/>
    <m/>
    <m/>
    <m/>
    <m/>
    <m/>
    <x v="0"/>
    <m/>
    <m/>
    <m/>
    <m/>
    <x v="5"/>
    <n v="2"/>
    <n v="0"/>
    <s v="CUMPLIDA"/>
    <x v="0"/>
    <x v="0"/>
    <s v="2016-409-037756-2 del 10-may-2016"/>
    <x v="0"/>
    <x v="0"/>
    <x v="0"/>
    <x v="0"/>
    <x v="3"/>
    <m/>
    <x v="1"/>
    <x v="0"/>
    <m/>
    <m/>
    <m/>
  </r>
  <r>
    <x v="55"/>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3"/>
    <s v="Vicepresidencia de Gestión Contractual,Administrativa"/>
    <x v="22"/>
    <x v="0"/>
    <s v="Vicepresidencia de Gestión Contractual - Vicepresidencia Administrativa y Financiera"/>
    <s v="Andrés Figueredo - María Clara Garrido"/>
    <x v="2"/>
    <s v="DISCIPLINARIA"/>
    <n v="10"/>
    <x v="0"/>
    <s v="El soporte de Orfeo y de la página web de atención al ciudadano se encuentran subidos en el ftp, por lo que se acredita avance del 15%. MODIFICAR LAS UNIDADES DE MEDIDA PARA QUE SE CENTRE EN RESOLUCIÓN 297 DE 2012 - ATENCIÓN DE ORGANISMOS  DE CONTROL Y REGIMEN DE COMUNICACIONES OFICIALES + ORFEO + PÁGINA WEB + PROTOCOLO DE ATENCIÒN AL CIUDADANO + COMPROMISO DE TRATO DIGNO AL CIUDADANO + RESOLUCIÓN 1536 DE 2013 DERECHOS DE PETICIÓN. Con memorando 2015-300-0062423 del 29-mayo de 2015, la VGC solicitó plazo hasta el 30-jun-2015, que se aprueba, por lo que se ajusta dicho plazo. En reunión del 2 de junio de 2015, se ajustaron las unidades de medida. Se acredita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5"/>
    <n v="2"/>
    <n v="0"/>
    <s v="CUMPLIDA"/>
    <x v="0"/>
    <x v="1"/>
    <s v="2016-409-077877-2 del 2-sep-2016."/>
    <x v="0"/>
    <x v="0"/>
    <x v="0"/>
    <x v="0"/>
    <x v="2"/>
    <s v="Deficiencias manejo documental"/>
    <x v="2"/>
    <x v="0"/>
    <m/>
    <m/>
    <m/>
  </r>
  <r>
    <x v="56"/>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9"/>
    <s v="CR_Briceño-Tunja-Sogamoso"/>
    <x v="4"/>
    <x v="2"/>
    <s v="Vicepresidencia Ejecutiva - Vicepresidencia Jurídica"/>
    <s v="Fernando Mejía"/>
    <x v="5"/>
    <s v="ADMINISTRATIVA"/>
    <n v="3"/>
    <x v="0"/>
    <s v="El alcance inicial no contempló nunca variante sino paso urbano, pero el municipio ha requerido la variante. El otrosí (sin número) del 22 de agosto de 2013, que incluye un acta de acuerdo, confirma el alcance relacionado con el paso urbano con la asignación de responsabilidades pertinente. En este documento se indica que la variante será parte de una nueva APP y no del proyecto BTS. Las unidades de medida 1 a 3 están completadas por lo que se ajusta el nivel de avance. SE confirma 100% de avance. Pendiente cierre de la CGR."/>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x v="0"/>
    <m/>
    <m/>
    <m/>
    <m/>
    <x v="5"/>
    <n v="2"/>
    <n v="0"/>
    <s v="CUMPLIDA"/>
    <x v="0"/>
    <x v="0"/>
    <s v="2017-409-097363-2 del 12-sep-2017"/>
    <x v="20"/>
    <x v="2"/>
    <x v="1"/>
    <x v="0"/>
    <x v="2"/>
    <s v="Falta de coordinación entre actores"/>
    <x v="0"/>
    <x v="0"/>
    <m/>
    <m/>
    <m/>
  </r>
  <r>
    <x v="57"/>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x v="0"/>
    <m/>
    <m/>
    <m/>
    <m/>
    <x v="6"/>
    <n v="2"/>
    <n v="0"/>
    <s v="CUMPLIDA"/>
    <x v="0"/>
    <x v="0"/>
    <s v="2016-409-037756-2 del 10-may-2016"/>
    <x v="0"/>
    <x v="0"/>
    <x v="0"/>
    <x v="0"/>
    <x v="3"/>
    <m/>
    <x v="0"/>
    <x v="0"/>
    <m/>
    <m/>
    <m/>
  </r>
  <r>
    <x v="58"/>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
    <s v="CR_Área Metropolitana de Cúcuta y Norte de Santander_x000a_"/>
    <x v="16"/>
    <x v="0"/>
    <s v="Vicepresidencia de Gestión Contractual - Vicepresidencia de Planeación, Riesgos y Entorno"/>
    <s v="Leonidas Narváez"/>
    <x v="1"/>
    <s v="ADMINISTRATIVA"/>
    <n v="6"/>
    <x v="0"/>
    <s v="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x v="0"/>
    <m/>
    <m/>
    <m/>
    <m/>
    <x v="6"/>
    <n v="2"/>
    <n v="0"/>
    <s v="CUMPLIDA"/>
    <x v="0"/>
    <x v="0"/>
    <m/>
    <x v="0"/>
    <x v="0"/>
    <x v="0"/>
    <x v="1"/>
    <x v="5"/>
    <s v="Retrasos en obras por predios"/>
    <x v="0"/>
    <x v="0"/>
    <m/>
    <m/>
    <m/>
  </r>
  <r>
    <x v="59"/>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3"/>
    <s v="CR_Rumichaca - Pasto - Chachagui - Aeropuerto"/>
    <x v="13"/>
    <x v="2"/>
    <s v="Vicepresidencia Ejecutiva - Vicepresidencia Jurídica - Vicepresidencia de Planeación, Riesgos y Entorno"/>
    <s v="Germán Córdoba - Fernando Iregui - Jaime García"/>
    <x v="2"/>
    <s v="ADMINISTRATIVA"/>
    <n v="12"/>
    <x v="0"/>
    <s v="Todos los informes requeridos se elaboraron en 2013. Las unidades de medida están asociadas con el acuerdo de terminación anticipada que se espera para la semana del 19-feb-2015. Con memorando 2015-500-006070-3 del 26-may-2015 se acredita el 100% de avance. Pendiente cierre de la CGR. Con memorando 2015-500-6583-3 del 5 de junio de 2015 se dio alcance al memo anterior, complementando el informe financiero."/>
    <m/>
    <m/>
    <m/>
    <m/>
    <m/>
    <m/>
    <m/>
    <m/>
    <x v="0"/>
    <m/>
    <m/>
    <m/>
    <m/>
    <x v="6"/>
    <n v="2"/>
    <n v="0"/>
    <s v="CUMPLIDA"/>
    <x v="0"/>
    <x v="0"/>
    <s v="2016-409-037756-2 del 10-may-2016"/>
    <x v="0"/>
    <x v="0"/>
    <x v="0"/>
    <x v="0"/>
    <x v="3"/>
    <m/>
    <x v="0"/>
    <x v="0"/>
    <m/>
    <m/>
    <m/>
  </r>
  <r>
    <x v="60"/>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s v="SIINCO - PAGINA WEB"/>
    <x v="23"/>
    <x v="3"/>
    <s v="Vicepresidencia de Planeación, Riesgos y Entorno"/>
    <s v="Jaime García"/>
    <x v="7"/>
    <s v="ADMINISTRATIVA"/>
    <n v="6"/>
    <x v="0"/>
    <s v="Todas las unidades de medida están ejecutadas. Se actualiza nivel de avance. El procedimiento se encuentra emitido formalmente (correo recibido el 19-feb) en el SGC y adjuntado en el ftp. De esta manera, se ajusta avance al 100% y se presentará para cierre ante la CGR."/>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x v="0"/>
    <x v="0"/>
    <x v="0"/>
    <x v="0"/>
    <x v="2"/>
    <s v="Falta integración sistemas de información"/>
    <x v="2"/>
    <x v="0"/>
    <m/>
    <m/>
    <m/>
  </r>
  <r>
    <x v="61"/>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Gestión del Talento Humano"/>
    <x v="24"/>
    <x v="4"/>
    <s v="Vicepresidencia Administrativa y Financiera"/>
    <s v="Gina Astrid Salazar"/>
    <x v="9"/>
    <s v="ADMINISTRATIVA"/>
    <n v="1"/>
    <x v="0"/>
    <s v="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x v="0"/>
    <m/>
    <m/>
    <m/>
    <m/>
    <x v="7"/>
    <n v="2"/>
    <n v="0"/>
    <s v="CUMPLIDA"/>
    <x v="0"/>
    <x v="0"/>
    <m/>
    <x v="0"/>
    <x v="0"/>
    <x v="0"/>
    <x v="1"/>
    <x v="6"/>
    <s v="Problemas en la gestión del talento humano de la ANI"/>
    <x v="5"/>
    <x v="0"/>
    <m/>
    <m/>
    <m/>
  </r>
  <r>
    <x v="62"/>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3"/>
    <s v="CR_Bosa-Granada-Girardot"/>
    <x v="5"/>
    <x v="2"/>
    <s v="Vicepresidencia Ejecutiva - Vicepresidencia Jurídica"/>
    <s v="Germán Córdoba - Fernando Iregui"/>
    <x v="2"/>
    <s v="DISCIPLINARIA,  FISCAL Y PENAL"/>
    <n v="4"/>
    <x v="0"/>
    <s v="Defensa Judicial _x000a_Se encuentra en Tribunal de Arbitramento en etapa pro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x v="0"/>
    <m/>
    <m/>
    <m/>
    <m/>
    <x v="7"/>
    <n v="2"/>
    <n v="0"/>
    <s v="CUMPLIDA"/>
    <x v="0"/>
    <x v="2"/>
    <s v="2016-409-037756-2 del 10-may-2016"/>
    <x v="0"/>
    <x v="0"/>
    <x v="0"/>
    <x v="0"/>
    <x v="3"/>
    <m/>
    <x v="0"/>
    <x v="0"/>
    <m/>
    <m/>
    <m/>
  </r>
  <r>
    <x v="63"/>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3"/>
    <s v="CR_Bosa-Granada-Girardot"/>
    <x v="5"/>
    <x v="2"/>
    <s v="Vicepresidencia Ejecutiva - Vicepresidencia Jurídica"/>
    <s v="Germán Córdoba - Fernando Iregui"/>
    <x v="2"/>
    <s v="DISCIPLINARIA Y FISCAL"/>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x v="0"/>
    <x v="0"/>
    <x v="0"/>
    <x v="0"/>
    <x v="3"/>
    <m/>
    <x v="0"/>
    <x v="0"/>
    <m/>
    <m/>
    <m/>
  </r>
  <r>
    <x v="64"/>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contestaciones de las demandas de los trámites arbtrales convocados por la sociedad Autopista Bogotá Girardot S.A…. "/>
    <m/>
    <m/>
    <m/>
    <m/>
    <m/>
    <m/>
    <x v="0"/>
    <m/>
    <m/>
    <m/>
    <m/>
    <x v="7"/>
    <n v="2"/>
    <n v="0"/>
    <s v="CUMPLIDA"/>
    <x v="0"/>
    <x v="0"/>
    <s v="2016-409-037756-2 del 10-may-2016"/>
    <x v="0"/>
    <x v="0"/>
    <x v="0"/>
    <x v="0"/>
    <x v="3"/>
    <m/>
    <x v="0"/>
    <x v="0"/>
    <m/>
    <m/>
    <m/>
  </r>
  <r>
    <x v="65"/>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x v="0"/>
    <m/>
    <m/>
    <m/>
    <m/>
    <x v="7"/>
    <n v="2"/>
    <n v="0"/>
    <s v="CUMPLIDA"/>
    <x v="0"/>
    <x v="0"/>
    <s v="2016-409-037756-2 del 10-may-2016"/>
    <x v="0"/>
    <x v="0"/>
    <x v="0"/>
    <x v="0"/>
    <x v="3"/>
    <m/>
    <x v="0"/>
    <x v="0"/>
    <m/>
    <m/>
    <m/>
  </r>
  <r>
    <x v="66"/>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x v="0"/>
    <m/>
    <m/>
    <m/>
    <m/>
    <x v="7"/>
    <n v="2"/>
    <n v="0"/>
    <s v="CUMPLIDA"/>
    <x v="0"/>
    <x v="0"/>
    <s v="2016-409-037756-2 del 10-may-2016"/>
    <x v="0"/>
    <x v="0"/>
    <x v="0"/>
    <x v="0"/>
    <x v="3"/>
    <m/>
    <x v="0"/>
    <x v="0"/>
    <m/>
    <m/>
    <m/>
  </r>
  <r>
    <x v="67"/>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x v="0"/>
    <m/>
    <m/>
    <m/>
    <m/>
    <x v="7"/>
    <n v="2"/>
    <n v="0"/>
    <s v="CUMPLIDA"/>
    <x v="0"/>
    <x v="0"/>
    <s v="2016-409-037756-2 del 10-may-2016"/>
    <x v="0"/>
    <x v="0"/>
    <x v="0"/>
    <x v="0"/>
    <x v="3"/>
    <m/>
    <x v="0"/>
    <x v="0"/>
    <m/>
    <m/>
    <m/>
  </r>
  <r>
    <x v="68"/>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6"/>
    <s v="ADMINISTRATIVA"/>
    <n v="10"/>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x v="21"/>
    <x v="2"/>
    <x v="1"/>
    <x v="1"/>
    <x v="1"/>
    <s v="Incumplimiento de obligaciones "/>
    <x v="0"/>
    <x v="0"/>
    <m/>
    <m/>
    <m/>
  </r>
  <r>
    <x v="69"/>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
    <s v="CR_Bosa-Granada-Girardot"/>
    <x v="5"/>
    <x v="2"/>
    <s v="Vicepresidencia Ejecutiva"/>
    <s v="Fernando Mejía"/>
    <x v="6"/>
    <s v="ADMINISTRATIVA"/>
    <n v="9"/>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x v="22"/>
    <x v="2"/>
    <x v="1"/>
    <x v="1"/>
    <x v="1"/>
    <s v="Incumplimiento de obligaciones "/>
    <x v="0"/>
    <x v="0"/>
    <m/>
    <m/>
    <m/>
  </r>
  <r>
    <x v="70"/>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CR_Briceño-Tunja-Sogamoso"/>
    <x v="4"/>
    <x v="2"/>
    <s v="Vicepresidencia Ejecutiva"/>
    <s v="Fernando Mejía"/>
    <x v="6"/>
    <s v="DISCIPLINARIA Y FISCAL"/>
    <n v="7"/>
    <x v="0"/>
    <s v="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x v="0"/>
    <m/>
    <m/>
    <m/>
    <m/>
    <x v="7"/>
    <n v="2"/>
    <n v="0"/>
    <s v="CUMPLIDA"/>
    <x v="0"/>
    <x v="3"/>
    <m/>
    <x v="23"/>
    <x v="2"/>
    <x v="1"/>
    <x v="1"/>
    <x v="0"/>
    <s v="Deficiencias en análisis modificaciones contractuales"/>
    <x v="0"/>
    <x v="0"/>
    <m/>
    <m/>
    <m/>
  </r>
  <r>
    <x v="71"/>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CR_Briceño-Tunja-Sogamoso"/>
    <x v="4"/>
    <x v="2"/>
    <s v="Vicepresidencia Ejecutiva - Vicepresidencia Jurídica"/>
    <s v="Fernando Mejía"/>
    <x v="6"/>
    <s v="DISCIPLINARIA,  FISCAL Y PENAL"/>
    <n v="7"/>
    <x v="0"/>
    <s v="Se ajustan las unidades de medida. Se acredita 100% de avance."/>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s v="Fiscal"/>
    <x v="1"/>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2"/>
    <m/>
    <x v="24"/>
    <x v="2"/>
    <x v="3"/>
    <x v="1"/>
    <x v="0"/>
    <s v="Deficiencias en análisis modificaciones contractuales"/>
    <x v="0"/>
    <x v="0"/>
    <m/>
    <m/>
    <m/>
  </r>
  <r>
    <x v="72"/>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3"/>
    <s v="CR_Briceño-Tunja-Sogamoso"/>
    <x v="4"/>
    <x v="2"/>
    <s v="Vicepresidencia Ejecutiva - Vicepresidencia de Planeación, Riesgos y Entorno"/>
    <s v="Germán Córdoba - Jaime García"/>
    <x v="2"/>
    <s v="DISCIPLINARIA,  FISCAL Y PENAL"/>
    <n v="4"/>
    <x v="0"/>
    <s v="Se confirma que las unidades de medida 1 y 2 están completadas 100% en el plazo establecido del 31 de octubre de 2014. El Plan está cumplido pero es no efectivo. Se agrega una acción preventiva que corresponde al Manual de Supervisión e Interventoría, por lo que se amplía plazo hasta el 30-jun-2015. Se confirma que no hay pretensiones en la contrademanda del tribunal sobre este hallazgo."/>
    <m/>
    <m/>
    <m/>
    <m/>
    <m/>
    <m/>
    <m/>
    <s v="Fiscal"/>
    <x v="1"/>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2"/>
    <s v="2016-409-037756-2 del 10-may-2016"/>
    <x v="0"/>
    <x v="0"/>
    <x v="0"/>
    <x v="0"/>
    <x v="3"/>
    <m/>
    <x v="0"/>
    <x v="0"/>
    <m/>
    <m/>
    <m/>
  </r>
  <r>
    <x v="73"/>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7"/>
    <s v="CR_Briceño-Tunja-Sogamoso"/>
    <x v="4"/>
    <x v="2"/>
    <s v="Vicepresidencia Ejecutiva - Vicepresidencia de Planeación, Riesgos y Entorno"/>
    <s v="Fernando Mejía"/>
    <x v="6"/>
    <s v="DISCIPLINARIA,  FISCAL Y PENAL"/>
    <n v="8"/>
    <x v="0"/>
    <s v="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s v="Fiscal"/>
    <x v="1"/>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2"/>
    <m/>
    <x v="25"/>
    <x v="3"/>
    <x v="2"/>
    <x v="2"/>
    <x v="5"/>
    <s v="Predios no requeridos"/>
    <x v="0"/>
    <x v="0"/>
    <m/>
    <m/>
    <m/>
  </r>
  <r>
    <x v="74"/>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3"/>
    <s v="CR_Briceño-Tunja-Sogamoso"/>
    <x v="4"/>
    <x v="2"/>
    <s v="Vicepresidencia Ejecutiva - Vicepresidencia Jurídica"/>
    <s v="Germán Córdoba - Fernando Iregui"/>
    <x v="2"/>
    <s v="DISCIPLINARIA Y PENAL"/>
    <n v="4"/>
    <x v="0"/>
    <s v="Las unidades de medida están completadas al 100%. Pendiente cierre de la CGR."/>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x v="0"/>
    <m/>
    <m/>
    <m/>
    <m/>
    <x v="7"/>
    <n v="2"/>
    <n v="0"/>
    <s v="CUMPLIDA"/>
    <x v="0"/>
    <x v="2"/>
    <s v="2016-409-077877-2 del 2-sep-2016."/>
    <x v="26"/>
    <x v="1"/>
    <x v="1"/>
    <x v="0"/>
    <x v="0"/>
    <s v="Adiciones"/>
    <x v="0"/>
    <x v="0"/>
    <m/>
    <m/>
    <m/>
  </r>
  <r>
    <x v="75"/>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3"/>
    <s v="CR_Briceño-Tunja-Sogamoso"/>
    <x v="4"/>
    <x v="2"/>
    <s v="Vicepresidencia Ejecutiva - Vicepresidencia Jurídica"/>
    <s v="Germán Córdoba - Fernando Iregui"/>
    <x v="2"/>
    <s v="DISCIPLINARIA,  FISCAL Y PENAL"/>
    <n v="9"/>
    <x v="0"/>
    <s v="Se agrega unidad de medida preventiva correspondiente al procedimiento de Planeación orientada a asegurar alineación entre la operación de la Agencia y los lineamientos del Gobierno en su plan de desarrollo. Verificar la consistencia entre los conceptos de la interventoría y el técnico, con el fin de determinar si la línea del plan va hacia la recuperación o no de los recursos. Se elimina la unidad de medida 4: Memorando a Control Interno Disciplinario si es del caso. Se acredita 100% de avance. pendiente cierre de la CGR. Con memorando 2015-500-007462-3 del 26-jun-2015 se aporta concpeto jurídico que confirma el 100% de avance."/>
    <m/>
    <s v="28-jun-2016: Con memorando 2016-409-050261-2 del 16-jun-2016, la CGR adelantó la efectividad del plan asociado a este hallazgo. Por instrucción de Diego Bustos del 27-jun-2016, se pasa a estado CERRADO con base en dicho memorando."/>
    <m/>
    <m/>
    <m/>
    <m/>
    <m/>
    <s v="Fiscal"/>
    <x v="1"/>
    <s v="Auto No. 615 del 09/09/2015 . P.R.F. 01964, confirmado con Auto No. 00567 del 16/10/2015. no se conoce el auto."/>
    <s v="Mediante Auto No. 615 del 09/09/2015 se ordena archivar el P.R.F. 01964,  confirmado con Auto No. 00567 del 16/10/2015."/>
    <m/>
    <m/>
    <x v="7"/>
    <n v="2"/>
    <n v="0"/>
    <s v="CUMPLIDA"/>
    <x v="0"/>
    <x v="2"/>
    <s v="2016-409-077877-2 del 2-sep-2016."/>
    <x v="0"/>
    <x v="0"/>
    <x v="0"/>
    <x v="0"/>
    <x v="0"/>
    <s v="Modificaciones"/>
    <x v="0"/>
    <x v="0"/>
    <m/>
    <m/>
    <m/>
  </r>
  <r>
    <x v="76"/>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7"/>
    <s v="CR_Briceño-Tunja-Sogamoso"/>
    <x v="4"/>
    <x v="2"/>
    <s v="Vicepresidencia Ejecutiva"/>
    <s v="Fernando Mejía"/>
    <x v="6"/>
    <s v="DISCIPLINARIA Y PENAL"/>
    <n v="11"/>
    <x v="0"/>
    <s v="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x v="0"/>
    <m/>
    <m/>
    <m/>
    <m/>
    <x v="7"/>
    <n v="2"/>
    <n v="0"/>
    <s v="CUMPLIDA"/>
    <x v="0"/>
    <x v="2"/>
    <m/>
    <x v="27"/>
    <x v="2"/>
    <x v="1"/>
    <x v="1"/>
    <x v="0"/>
    <s v="Modificaciones"/>
    <x v="0"/>
    <x v="0"/>
    <m/>
    <m/>
    <m/>
  </r>
  <r>
    <x v="77"/>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CR_Briceño-Tunja-Sogamoso"/>
    <x v="4"/>
    <x v="2"/>
    <s v="Vicepresidencia Ejecutiva - Vicepresidencia de Planeación, Riesgos y Entorno"/>
    <s v="Fernando Mejía"/>
    <x v="6"/>
    <s v="DISCIPLINARIA"/>
    <n v="5"/>
    <x v="0"/>
    <s v="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x v="0"/>
    <m/>
    <m/>
    <m/>
    <m/>
    <x v="7"/>
    <n v="2"/>
    <n v="0"/>
    <s v="CUMPLIDA"/>
    <x v="0"/>
    <x v="1"/>
    <m/>
    <x v="28"/>
    <x v="3"/>
    <x v="2"/>
    <x v="1"/>
    <x v="0"/>
    <s v="Deficiencias en análisis modificaciones contractuales"/>
    <x v="0"/>
    <x v="0"/>
    <m/>
    <m/>
    <m/>
  </r>
  <r>
    <x v="78"/>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3"/>
    <s v="CR_Ruta Caribe"/>
    <x v="25"/>
    <x v="2"/>
    <s v="Vicepresidencia Ejecutiva - Vicepresidencia Jurídica"/>
    <s v="Germán Córdoba - Fernando Iregui"/>
    <x v="2"/>
    <s v="DISCIPLINARIA,  FISCAL Y PENAL"/>
    <n v="4"/>
    <x v="0"/>
    <s v="Se restructuran las unidades de medida y el nivel de avance. Ya se encuentra en tribunal de arbitramento. Con memorando 2015-500-007553-3 del 30-jun-2015 se ajustaron las unidades de medida y se acreditó el 100% de avance. Pendiente cierre de la CGR."/>
    <m/>
    <m/>
    <m/>
    <m/>
    <m/>
    <m/>
    <m/>
    <s v="Fiscal"/>
    <x v="1"/>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2"/>
    <s v="2016-409-037756-2 del 10-may-2016"/>
    <x v="0"/>
    <x v="0"/>
    <x v="0"/>
    <x v="0"/>
    <x v="3"/>
    <m/>
    <x v="0"/>
    <x v="0"/>
    <m/>
    <m/>
    <m/>
  </r>
  <r>
    <x v="79"/>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3"/>
    <s v="CR_Ruta Caribe"/>
    <x v="25"/>
    <x v="2"/>
    <s v="Vicepresidencia Ejecutiva - Vicepresidencia Administrativa y Financiera"/>
    <s v="Germán Córdoba - María Clara Garrido"/>
    <x v="2"/>
    <s v="DISCIPLINARIA,  FISCAL Y PENAL"/>
    <n v="6"/>
    <x v="0"/>
    <s v="Pasa a Control Interno Disciplinario. El concepto financiero es que no hubo pérdida fiscal ya que no hubo excedentes antes de la creación de dicha subcuenta. Se debe ajustar el plan de acción con las acciones correctivas y preventivas correspondientes a la atención global del hallazgo: Creación de subcuenta / Concepto jurídico y financiero /_x000a_Manual de Contratación / Contrato estándar_x000a_Traslado a CID y su concepto. Pendiente solicitar plazo para el completamiento y ajustar el nivel de avance. Con memorando 2015-409-004632-3 del 21-abr-2015 se solicitó plazo hasta el 30-jun-2015. Se autorizó el nuevo plazo por lo que se ajusta la fecha en concordancia. Con memorando 2015-500-007461-3 del 26 de junio de 2015, se ajustaron las unidades de medida y se acreditó el 100% de avance. Pendiente cierre de la CGR."/>
    <m/>
    <m/>
    <m/>
    <m/>
    <m/>
    <m/>
    <m/>
    <m/>
    <x v="0"/>
    <m/>
    <m/>
    <m/>
    <m/>
    <x v="7"/>
    <n v="2"/>
    <n v="0"/>
    <s v="CUMPLIDA"/>
    <x v="0"/>
    <x v="2"/>
    <s v="2016-409-037756-2 del 10-may-2016"/>
    <x v="0"/>
    <x v="0"/>
    <x v="0"/>
    <x v="0"/>
    <x v="3"/>
    <m/>
    <x v="0"/>
    <x v="0"/>
    <m/>
    <m/>
    <m/>
  </r>
  <r>
    <x v="80"/>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CR_Ruta Caribe"/>
    <x v="25"/>
    <x v="0"/>
    <s v="Vicepresidencia de Gestión Contractual"/>
    <s v="Leonidas Narváez"/>
    <x v="1"/>
    <s v="DISCIPLINARIA Y PENAL"/>
    <n v="9"/>
    <x v="0"/>
    <s v="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x v="0"/>
    <m/>
    <m/>
    <m/>
    <m/>
    <x v="7"/>
    <n v="2"/>
    <n v="0"/>
    <s v="CUMPLIDA"/>
    <x v="0"/>
    <x v="2"/>
    <m/>
    <x v="29"/>
    <x v="3"/>
    <x v="2"/>
    <x v="1"/>
    <x v="0"/>
    <s v="Adiciones"/>
    <x v="0"/>
    <x v="0"/>
    <m/>
    <m/>
    <m/>
  </r>
  <r>
    <x v="81"/>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3"/>
    <s v="CR_Ruta Caribe"/>
    <x v="25"/>
    <x v="2"/>
    <s v="Vicepresidencia Ejecutiva - Vicepresidencia Jurídica - Vicepresidencia de Planeación, Riesgos y Entorno"/>
    <s v="Germán Córdoba - Fernando Iregui - Jaime García"/>
    <x v="2"/>
    <s v="ADMINISTRATIVA"/>
    <n v="5"/>
    <x v="0"/>
    <s v="El informe predial indica que aun se presenta incumplimiento en trayecto 1 y trayecto 4 ya se culminó. Se elimina la unidad de medida 4 ya que no está orientada al aspecto predial.Por instrucción de la Vicepresidencia de la República todos los planes deben estar 100% al 30-jun-2015, por lo que la OCI ajustó el plazo inicial para alinearlo a la directiva de Vicepresidencia. AJUSTAR PLAN ASÍ: CONTRATO ESTÁNDAR 4G + CRONOGRAMA PARA EL TRAYECTO 1 + MANUAL DE SUPERVISIÓN E INTERVENTORÍA. Con memorando 2015-500-007064-3 del 19 de junio se recibió la UM 4 para acreditar el 100% de avance."/>
    <m/>
    <m/>
    <m/>
    <m/>
    <m/>
    <m/>
    <m/>
    <m/>
    <x v="0"/>
    <m/>
    <m/>
    <m/>
    <m/>
    <x v="7"/>
    <n v="2"/>
    <n v="0"/>
    <s v="CUMPLIDA"/>
    <x v="0"/>
    <x v="0"/>
    <s v="2016-409-037756-2 del 10-may-2016"/>
    <x v="0"/>
    <x v="0"/>
    <x v="0"/>
    <x v="0"/>
    <x v="3"/>
    <m/>
    <x v="0"/>
    <x v="0"/>
    <m/>
    <m/>
    <m/>
  </r>
  <r>
    <x v="82"/>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CR_Ruta Caribe"/>
    <x v="25"/>
    <x v="0"/>
    <s v="Vicepresidencia de Gestión Contractual - Vicepresidencia Jurídica"/>
    <s v="Leonidas Narváez"/>
    <x v="1"/>
    <s v="DISCIPLINARIA,  FISCAL Y PENAL"/>
    <n v="4"/>
    <x v="0"/>
    <s v="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s v="Fiscal"/>
    <x v="1"/>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2"/>
    <m/>
    <x v="30"/>
    <x v="3"/>
    <x v="2"/>
    <x v="1"/>
    <x v="1"/>
    <s v="Incumplimiento de obligaciones "/>
    <x v="0"/>
    <x v="0"/>
    <m/>
    <m/>
    <m/>
  </r>
  <r>
    <x v="83"/>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DISCIPLINARIA Y FISCAL"/>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3"/>
    <s v="2016-409-037756-2 del 10-may-2016"/>
    <x v="0"/>
    <x v="0"/>
    <x v="0"/>
    <x v="0"/>
    <x v="3"/>
    <m/>
    <x v="0"/>
    <x v="0"/>
    <m/>
    <m/>
    <m/>
  </r>
  <r>
    <x v="84"/>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3"/>
    <s v="CR_Ruta Caribe"/>
    <x v="25"/>
    <x v="2"/>
    <s v="Vicepresidencia Ejecutiva - Vicepresidencia Jurídica - Vicepresidencia de Planeación, Riesgos y Entorno"/>
    <s v="Germán Córdoba - Fernando Iregui - Jaime García"/>
    <x v="2"/>
    <s v="DISCIPLINARIA Y FISCAL"/>
    <n v="5"/>
    <x v="0"/>
    <s v="Se agrega unidad de medida preventiva correspondiente al Manual de Contratación, en lo que corresponde a la supervisión y control. Verificar si se confirmó o no incumplimiento y se ejecutó algún proceso sancionatorio y, además, si la situación de incumplimiento se eliminó o no.  La OCI revisará si se envió a CID o no. Se agrega unidad de medida 3 y, por tanto, se solicita y aprueba aplazamiento hasta el 30 de junio de 2015 para completar las unidades de medida pendientes. Con memorando 2015-500-004654-3 del 22 de abril de 2015 se concluye que no es procedente iniciar procedimiento sancionatorio en vista que tanto la Interventoría como la Gerencia Social y Ambiental de la ANI confirman el cumplimiento. El memorando 2015-500-007130-3 del 19 de junio de 2015, entrega el soporte de la UM 4 - MEmorando a CID, por lo que se acredita el 100% de avance. Pendiente cierre de la CGR."/>
    <m/>
    <m/>
    <m/>
    <m/>
    <m/>
    <m/>
    <m/>
    <s v="Fiscal"/>
    <x v="1"/>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x v="0"/>
    <x v="0"/>
    <x v="0"/>
    <x v="0"/>
    <x v="3"/>
    <m/>
    <x v="0"/>
    <x v="0"/>
    <m/>
    <m/>
    <m/>
  </r>
  <r>
    <x v="85"/>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ADMINISTRATIVA"/>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0"/>
    <s v="2016-409-037756-2 del 10-may-2016"/>
    <x v="0"/>
    <x v="0"/>
    <x v="0"/>
    <x v="0"/>
    <x v="3"/>
    <m/>
    <x v="0"/>
    <x v="0"/>
    <m/>
    <m/>
    <m/>
  </r>
  <r>
    <x v="86"/>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s v="CR_Área Metropolitana de Cúcuta y Norte de Santander_x000a_"/>
    <x v="16"/>
    <x v="2"/>
    <s v="Vicepresidencia Ejecutiva - Vicepresidencia Jurídica"/>
    <s v="Germán Córdoba - Fernando Iregui"/>
    <x v="2"/>
    <s v="DISCIPLINARIA"/>
    <n v="5"/>
    <x v="0"/>
    <s v="Se revisarán las unidades de medida por parte de la Supervisión y confirmará a la OCI si se incluye el acuerdo conciliatorio 2. Se incluye una nueva unidad de medida relacionada con el proceso de amigable componedor.  Se recomienda dar avance al informe interno de análisis de posible disminución que está bajo control de la ANI y que aplica para este y otros hallazgos de este proyecto. Se acredita 100% de avance. Pendiente cierre de la CGR. Se recibió el memorando 2015-306-005971-3 del 25-mayo-2015, que confirma este avance."/>
    <m/>
    <m/>
    <m/>
    <m/>
    <m/>
    <m/>
    <m/>
    <m/>
    <x v="0"/>
    <m/>
    <m/>
    <m/>
    <m/>
    <x v="7"/>
    <n v="2"/>
    <n v="0"/>
    <s v="CUMPLIDA"/>
    <x v="0"/>
    <x v="1"/>
    <s v="2016-409-037756-2 del 10-may-2016"/>
    <x v="0"/>
    <x v="0"/>
    <x v="0"/>
    <x v="0"/>
    <x v="3"/>
    <m/>
    <x v="0"/>
    <x v="0"/>
    <m/>
    <m/>
    <m/>
  </r>
  <r>
    <x v="87"/>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s v="CR_Área Metropolitana de Cúcuta y Norte de Santander_x000a_"/>
    <x v="16"/>
    <x v="2"/>
    <s v="Vicepresidencia Ejecutiva - Vicepresidencia Jurídica"/>
    <s v="Germán Córdoba - Fernando Iregui"/>
    <x v="2"/>
    <s v="ADMINISTRATIVA"/>
    <n v="7"/>
    <x v="0"/>
    <s v="Las unidades de medida 1 y 3 están completadas. Se recomienda dar avance al informe interno de análisis de posible disminución que está bajo control de la ANI y que aplica para este y otros hallazgos de este proyecto. El equipo de trabajo DEBE evaluar si aplica o no el amigable componedor. El 11-mayo-2015 se espera el laudo arbitral para vislumbrar pasos a seguir. En reunión del 7 de mayo se ajustan unidades de medida, se comprueba la existencia de todos los soportes y se acredita el 100% de avance. Pendiente cierre de la CGR. Se recibió el memorando 2015-306-005971-3 del 25-mayo-2015, que confirma este avance."/>
    <m/>
    <m/>
    <m/>
    <m/>
    <m/>
    <m/>
    <m/>
    <m/>
    <x v="0"/>
    <m/>
    <m/>
    <m/>
    <m/>
    <x v="7"/>
    <n v="2"/>
    <n v="0"/>
    <s v="CUMPLIDA"/>
    <x v="0"/>
    <x v="0"/>
    <s v="2016-409-037756-2 del 10-may-2016"/>
    <x v="0"/>
    <x v="0"/>
    <x v="0"/>
    <x v="0"/>
    <x v="3"/>
    <m/>
    <x v="0"/>
    <x v="0"/>
    <m/>
    <m/>
    <m/>
  </r>
  <r>
    <x v="88"/>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s v="CR_Área Metropolitana de Cúcuta y Norte de Santander_x000a_"/>
    <x v="16"/>
    <x v="2"/>
    <s v="Vicepresidencia Ejecutiva"/>
    <s v="Germán Córdoba"/>
    <x v="5"/>
    <s v="DISCIPLINARIA"/>
    <n v="3"/>
    <x v="0"/>
    <s v="Pendiente para cierre de la CGR"/>
    <m/>
    <m/>
    <m/>
    <m/>
    <m/>
    <m/>
    <m/>
    <m/>
    <x v="0"/>
    <m/>
    <m/>
    <m/>
    <m/>
    <x v="7"/>
    <n v="2"/>
    <n v="0"/>
    <s v="CUMPLIDA"/>
    <x v="0"/>
    <x v="1"/>
    <s v="2016-409-037756-2 del 10-may-2016"/>
    <x v="0"/>
    <x v="0"/>
    <x v="0"/>
    <x v="0"/>
    <x v="3"/>
    <m/>
    <x v="0"/>
    <x v="0"/>
    <m/>
    <m/>
    <m/>
  </r>
  <r>
    <x v="89"/>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3"/>
    <s v="CR_Área Metropolitana de Cúcuta y Norte de Santander_x000a_"/>
    <x v="16"/>
    <x v="0"/>
    <s v="Vicepresidencia de Gestión Contractual"/>
    <s v="Andrés Figueredo"/>
    <x v="0"/>
    <s v="ADMINISTRATIVA"/>
    <n v="5"/>
    <x v="0"/>
    <s v="En la reunión se solicita y se aprueba plazo hasta el 31 de diciembre de 2015. Las disminuciones se están aplicando hasta que se resuelva el valor del índice de estado. Se agrega unidad de medida 3. Por instrucción de la Vicepresidencia de la República todos los planes deben estar 100% al 30-jun-2015, por lo que la OCI ajustó el plazo inicial para alinearlo a la directiva de Vicepresidencia. AJUSTAR CON: CONTRATO ESTÁNDAR 4G- NUMERAL 4.17 PROCEDIMIENTO DE VERIFICACIÓN. LITERAL D, SUBNUMERAL 1 + CONTRATO ESTÁNDAR INTERVENTORÍA, SECCIONES 7.3 Y 7.4. Se elimina la unidad de medida 3. Resultado de proceso de Amigable Componedor ya que no depende de la Agencia. Se introducen las unidades preventivas requeridas, se confirman soportes en el ftp, se acredita 100% de avance. Pendiente cierre de la CGR. Se recibió el memorando 2015-306-005971-3 del 25-mayo-2015, que confirma este avance."/>
    <m/>
    <m/>
    <m/>
    <m/>
    <m/>
    <m/>
    <m/>
    <m/>
    <x v="0"/>
    <m/>
    <m/>
    <m/>
    <m/>
    <x v="7"/>
    <n v="2"/>
    <n v="0"/>
    <s v="CUMPLIDA"/>
    <x v="0"/>
    <x v="0"/>
    <s v="2016-409-037756-2 del 10-may-2016"/>
    <x v="0"/>
    <x v="0"/>
    <x v="0"/>
    <x v="0"/>
    <x v="3"/>
    <m/>
    <x v="0"/>
    <x v="0"/>
    <m/>
    <m/>
    <m/>
  </r>
  <r>
    <x v="90"/>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s v="CR_Área Metropolitana de Cúcuta y Norte de Santander_x000a_"/>
    <x v="16"/>
    <x v="0"/>
    <s v="Vicepresidencia de Gestión Contractual"/>
    <s v="Andrés Figueredo"/>
    <x v="0"/>
    <s v="DISCIPLINARIA"/>
    <n v="5"/>
    <x v="0"/>
    <s v="Pendiente confirmar la existencia de los soportes en el ftp para proceder a cierre de la CGR."/>
    <m/>
    <m/>
    <m/>
    <m/>
    <m/>
    <m/>
    <m/>
    <m/>
    <x v="0"/>
    <m/>
    <m/>
    <m/>
    <m/>
    <x v="7"/>
    <n v="2"/>
    <n v="0"/>
    <s v="CUMPLIDA"/>
    <x v="0"/>
    <x v="1"/>
    <s v="2016-409-037756-2 del 10-may-2016"/>
    <x v="0"/>
    <x v="0"/>
    <x v="0"/>
    <x v="0"/>
    <x v="3"/>
    <m/>
    <x v="0"/>
    <x v="0"/>
    <m/>
    <m/>
    <m/>
  </r>
  <r>
    <x v="91"/>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s v="CR_Girardot - Ibague - Cajamarca"/>
    <x v="26"/>
    <x v="0"/>
    <s v="Vicepresidencia de Gestión Contractual"/>
    <s v="Andrés Figueredo"/>
    <x v="0"/>
    <s v="ADMINISTRATIVA"/>
    <n v="7"/>
    <x v="0"/>
    <s v="Está pendiente solo el acta de entrega que se preve tener para antes del 31-marzo-2015. Pendiente confirmar el cargue en el ftp para cierre de la CGR. El 11 de mayo se confirman todos los soportes en el ftp por lo que se acredita el 100% de avance. Pendiente cierre de la CGR"/>
    <m/>
    <m/>
    <m/>
    <m/>
    <m/>
    <m/>
    <m/>
    <m/>
    <x v="0"/>
    <m/>
    <m/>
    <m/>
    <m/>
    <x v="7"/>
    <n v="2"/>
    <n v="0"/>
    <s v="CUMPLIDA"/>
    <x v="0"/>
    <x v="0"/>
    <s v="2016-409-037756-2 del 10-may-2016"/>
    <x v="0"/>
    <x v="0"/>
    <x v="0"/>
    <x v="0"/>
    <x v="3"/>
    <m/>
    <x v="0"/>
    <x v="0"/>
    <m/>
    <m/>
    <m/>
  </r>
  <r>
    <x v="92"/>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s v="CR_Girardot - Ibague - Cajamarca"/>
    <x v="26"/>
    <x v="0"/>
    <s v="Vicepresidencia de Gestión Contractual"/>
    <s v="Andrés Figueredo"/>
    <x v="0"/>
    <s v="DISCIPLINARIA Y FISCAL"/>
    <n v="7"/>
    <x v="0"/>
    <s v="El pago se espera recibir en los próximos dìas por lo que se mantiene el avance del 100%, sujeto a dicho soporte. "/>
    <m/>
    <m/>
    <m/>
    <m/>
    <m/>
    <m/>
    <m/>
    <m/>
    <x v="0"/>
    <m/>
    <m/>
    <m/>
    <m/>
    <x v="7"/>
    <n v="2"/>
    <n v="0"/>
    <s v="CUMPLIDA"/>
    <x v="0"/>
    <x v="3"/>
    <s v="2016-409-037756-2 del 10-may-2016"/>
    <x v="0"/>
    <x v="0"/>
    <x v="0"/>
    <x v="0"/>
    <x v="3"/>
    <m/>
    <x v="0"/>
    <x v="0"/>
    <m/>
    <m/>
    <m/>
  </r>
  <r>
    <x v="93"/>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s v="CR_Girardot - Ibague - Cajamarca"/>
    <x v="26"/>
    <x v="0"/>
    <s v="Vicepresidencia de Gestión Contractual"/>
    <s v="Andrés Figueredo"/>
    <x v="0"/>
    <s v="ADMINISTRATIVA"/>
    <n v="5"/>
    <x v="0"/>
    <s v="Pendiente cierre de la CGR."/>
    <m/>
    <m/>
    <m/>
    <m/>
    <m/>
    <m/>
    <m/>
    <m/>
    <x v="0"/>
    <m/>
    <m/>
    <m/>
    <m/>
    <x v="7"/>
    <n v="2"/>
    <n v="0"/>
    <s v="CUMPLIDA"/>
    <x v="0"/>
    <x v="0"/>
    <s v="2016-409-037756-2 del 10-may-2016"/>
    <x v="0"/>
    <x v="0"/>
    <x v="0"/>
    <x v="0"/>
    <x v="3"/>
    <m/>
    <x v="0"/>
    <x v="0"/>
    <m/>
    <m/>
    <m/>
  </r>
  <r>
    <x v="94"/>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
    <s v="CR_Girardot - Ibague - Cajamarca"/>
    <x v="26"/>
    <x v="0"/>
    <s v="Vicepresidencia de Gestión Contractual"/>
    <s v="Leonidas Narváez"/>
    <x v="1"/>
    <s v="DISCIPLINARIA"/>
    <n v="10"/>
    <x v="0"/>
    <s v="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x v="0"/>
    <m/>
    <m/>
    <m/>
    <m/>
    <x v="7"/>
    <n v="2"/>
    <n v="0"/>
    <s v="CUMPLIDA"/>
    <x v="0"/>
    <x v="1"/>
    <m/>
    <x v="0"/>
    <x v="0"/>
    <x v="0"/>
    <x v="1"/>
    <x v="7"/>
    <s v="Índice de estado"/>
    <x v="0"/>
    <x v="0"/>
    <m/>
    <m/>
    <m/>
  </r>
  <r>
    <x v="95"/>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s v="CR_Girardot - Ibague - Cajamarca"/>
    <x v="26"/>
    <x v="0"/>
    <s v="Vicepresidencia de Gestión Contractual"/>
    <s v="Andrés Figueredo"/>
    <x v="0"/>
    <s v="ADMINISTRATIVA"/>
    <n v="5"/>
    <x v="0"/>
    <s v="El acta está para suscripción esta semana por lo que se acredita el 90%. Se confirmaron los soportes el 11-mayo-2015, por lo que se acredita el 100% de avance. Pendiente cierre de la CGR."/>
    <m/>
    <m/>
    <m/>
    <m/>
    <m/>
    <m/>
    <m/>
    <m/>
    <x v="0"/>
    <m/>
    <m/>
    <m/>
    <m/>
    <x v="7"/>
    <n v="2"/>
    <n v="0"/>
    <s v="CUMPLIDA"/>
    <x v="0"/>
    <x v="0"/>
    <s v="2016-409-037756-2 del 10-may-2016"/>
    <x v="0"/>
    <x v="0"/>
    <x v="0"/>
    <x v="0"/>
    <x v="3"/>
    <m/>
    <x v="0"/>
    <x v="0"/>
    <m/>
    <m/>
    <m/>
  </r>
  <r>
    <x v="96"/>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3"/>
    <s v="Gerencia de Defensa Judicial"/>
    <x v="18"/>
    <x v="1"/>
    <s v="Vicepresidencia Jurídica"/>
    <s v="Fernando Iregui"/>
    <x v="3"/>
    <s v="ADMINISTRATIVA"/>
    <n v="5"/>
    <x v="0"/>
    <s v="En este momento la Agencia se encuentra esperando la sentencia ejecutoriada por lo que se solicita y amplía plazo hasta el 31-dic-2015. Se tiene la sentencia de primera instancia y un informe jurídico de avance, por lo que se acredita un 75% de avance. Por instrucción de la Vicepresidencia de la República todos los planes deben estar 100% al 30-jun-2015, por lo que la OCI ajustó el plazo inicial para alinearlo a la directiva de Vicepresidencia. Con memorando 2015-701-007127-3 del 19 de junio de 2015 se reporta avance relacionado con las acciones judiciales, que concluye frente a COVIANDES que la sentencia del pasado 17-oct-2014, declaró como válido el pago de la obligación que realizó la ANI el 26-dic-2012. El concesionario formuló recurso de apelación que está en proceso en el Tribunal Superior de Bogotá. Frente a CCFC el concesionario también formuló recurso de apelación que fue aceptado en segunda instancia. Sin embargo, el 15-may, el concesionario solicitó medidas cautelares que se encuentran pendientes de pronunciamiento por parte del despacho. En respuesta a este memo, la OCI acredita el 100% de avance pero solicita complementar el plan con una acción preventiva."/>
    <m/>
    <m/>
    <m/>
    <m/>
    <m/>
    <m/>
    <m/>
    <m/>
    <x v="0"/>
    <m/>
    <m/>
    <m/>
    <m/>
    <x v="7"/>
    <n v="2"/>
    <n v="0"/>
    <s v="CUMPLIDA"/>
    <x v="0"/>
    <x v="0"/>
    <s v="2016-409-037756-2 del 10-may-2016"/>
    <x v="0"/>
    <x v="0"/>
    <x v="0"/>
    <x v="0"/>
    <x v="3"/>
    <m/>
    <x v="2"/>
    <x v="0"/>
    <m/>
    <m/>
    <m/>
  </r>
  <r>
    <x v="97"/>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3"/>
    <s v="CR_Bosa-Granada-Girardot"/>
    <x v="5"/>
    <x v="2"/>
    <s v="Vicepresidencia Ejecutiva - Vicepresidencia Jurídica"/>
    <s v="Germán Córdoba - Fernando Iregui"/>
    <x v="2"/>
    <s v="ADMINISTRATIVA"/>
    <n v="4"/>
    <x v="0"/>
    <s v="Defensa Judicial _x000a_Se encuentra en Tribunal de Arbitramento. Se adicionó una nueva unidad de medida y se ajustó avance. VEJ hará consulta sobre el avance a Defensa Judicial. Por instrucción de la Vicepresidencia de la República todos los planes deben estar 100% al 30-jun-2015, por lo que la OCI ajustó el plazo inicial para alinearlo a la directiva de Vicepresidencia. Revisar acción preventiva frente a la respuesta al Derecho de peticion. Con correo y memorando 2015-500-007514-3 del 30 de junio se ajustaron las unidades de medida y se acreditó el 100% de avance."/>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x v="0"/>
    <m/>
    <m/>
    <m/>
    <m/>
    <x v="7"/>
    <n v="2"/>
    <n v="0"/>
    <s v="CUMPLIDA"/>
    <x v="0"/>
    <x v="0"/>
    <s v="2016-409-037756-2 del 10-may-2016"/>
    <x v="0"/>
    <x v="0"/>
    <x v="0"/>
    <x v="0"/>
    <x v="3"/>
    <m/>
    <x v="0"/>
    <x v="0"/>
    <m/>
    <m/>
    <m/>
  </r>
  <r>
    <x v="98"/>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CR_Santa Marta-Riohacha-Paraguachón"/>
    <x v="21"/>
    <x v="0"/>
    <s v="Vicepresidencia de Gestión Contractual - Vicepresidencia Jurídica"/>
    <s v="Leonidas Narváez"/>
    <x v="1"/>
    <s v="DISCIPLINARIA Y FISCAL"/>
    <n v="13"/>
    <x v="0"/>
    <s v="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x v="31"/>
    <x v="0"/>
    <x v="3"/>
    <x v="1"/>
    <x v="1"/>
    <s v="Ingreso Mínimo Garantizado"/>
    <x v="0"/>
    <x v="0"/>
    <m/>
    <m/>
    <m/>
  </r>
  <r>
    <x v="99"/>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10"/>
    <s v="CR_Santa Marta-Riohacha-Paraguachón"/>
    <x v="21"/>
    <x v="0"/>
    <s v="Vicepresidencia de Gestión Contractual - Vicepresidencia Jurídica"/>
    <s v="Leonidas Narváez"/>
    <x v="1"/>
    <s v="DISCIPLINARIA Y FISCAL"/>
    <n v="14"/>
    <x v="0"/>
    <s v="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x v="0"/>
    <x v="0"/>
    <x v="0"/>
    <x v="1"/>
    <x v="0"/>
    <s v="Incumplimiento especificaciones"/>
    <x v="0"/>
    <x v="0"/>
    <m/>
    <m/>
    <m/>
  </r>
  <r>
    <x v="100"/>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3"/>
    <s v="CR_Santa Marta-Riohacha-Paraguachón"/>
    <x v="21"/>
    <x v="0"/>
    <s v="Vicepresidencia de Gestión Contractual"/>
    <s v="Andrés Figueredo"/>
    <x v="0"/>
    <s v="ADMINISTRATIVA"/>
    <n v="3"/>
    <x v="0"/>
    <s v="Presentar a cierre de la CGR."/>
    <m/>
    <m/>
    <m/>
    <m/>
    <m/>
    <m/>
    <m/>
    <m/>
    <x v="0"/>
    <m/>
    <m/>
    <m/>
    <m/>
    <x v="9"/>
    <n v="2"/>
    <n v="0"/>
    <s v="CUMPLIDA"/>
    <x v="0"/>
    <x v="0"/>
    <s v="2016-409-037756-2 del 10-may-2016"/>
    <x v="0"/>
    <x v="0"/>
    <x v="0"/>
    <x v="0"/>
    <x v="3"/>
    <m/>
    <x v="0"/>
    <x v="0"/>
    <m/>
    <m/>
    <m/>
  </r>
  <r>
    <x v="101"/>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3"/>
    <s v="CR_Santa Marta-Riohacha-Paraguachón"/>
    <x v="21"/>
    <x v="0"/>
    <s v="Vicepresidencia de Gestión Contractual"/>
    <s v="Andrés Figueredo"/>
    <x v="0"/>
    <s v="DISCIPLINARIA"/>
    <n v="6"/>
    <x v="0"/>
    <s v="Los soportes presentados no permiten identificar si hubo o no sobreprecios en esa época ya que no fue posible encontrar dichos soportes. Al revisar el hallazgo en el informe de la auditoría de la CGR de 2011 y tratarlo con Diego Bustos, se confirma que tiene únicamente incidencia disciplinaria, por lo que se acoge la propuesta de replantear las unidades de medida para que se enfoquen en el proceso disciplinario y en las acciones preventivas. Por lo anterior, no se requiere continuar buscando soportes de sobreprecios o demás de la época. SEgún memorando 2015-305-003896-3 del 25-marzo-2015, se solicita y aprueba plazo hasta el 30-junio-2015. Se adiciona la unidad de medida 3 - Bitácora del proyecto como medida preventiva. Pendiente verificar soportes en ftp."/>
    <m/>
    <s v="28-jun-2016: Con memorando 2016-409-050261-2 del 16-jun-2016, la CGR adelantó la efectividad del plan asociado a este hallazgo. Por instrucción de Diego Bustos del 27-jun-2016, se pasa a estado CERRADO con base en dicho memorando."/>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77877-2 del 2-sep-2016."/>
    <x v="0"/>
    <x v="0"/>
    <x v="0"/>
    <x v="0"/>
    <x v="0"/>
    <s v="Modificaciones"/>
    <x v="0"/>
    <x v="0"/>
    <m/>
    <m/>
    <m/>
  </r>
  <r>
    <x v="102"/>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s v="CR_Santa Marta-Riohacha-Paraguachón"/>
    <x v="21"/>
    <x v="0"/>
    <s v="Vicepresidencia de Gestión Contractual"/>
    <s v="Andrés Figueredo"/>
    <x v="0"/>
    <s v="DISCIPLINARIA"/>
    <n v="4"/>
    <x v="0"/>
    <s v="El supervisor enviará nuevo plan de acción solicitando dos meses más de aplazamiento. SEgún memorando 2015-305-003896-3 del 25-marzo-2015, se ajustan las unidades de medida y aprueba plazo hasta el 30-abril-2015. Se acredita avance del 33% y pendiente verificar soporte en ftp. Con memorando 2015-305-004903-3 del 30-abr-2015, se adjunta el informe integral que concluye que no hubo desplazamiento de cronograma, por lo que se acredita el 100% del avance. Pendiente cierre de la CGR."/>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37756-2 del 10-may-2016"/>
    <x v="0"/>
    <x v="0"/>
    <x v="0"/>
    <x v="0"/>
    <x v="3"/>
    <m/>
    <x v="0"/>
    <x v="0"/>
    <m/>
    <m/>
    <m/>
  </r>
  <r>
    <x v="103"/>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Santa Marta-Riohacha-Paraguachón"/>
    <x v="21"/>
    <x v="0"/>
    <s v="Vicepresidencia de Gestión Contractual - Vicepresidencia de Planeación, Riesgos y Entorno"/>
    <s v="Andrés Figueredo - Jaime García"/>
    <x v="2"/>
    <s v="ADMINISTRATIVA"/>
    <n v="8"/>
    <x v="0"/>
    <s v="Se radicó memorando 2015-6010031153 en el que se solicita prórroga y cambio de responsable. Se autoriza prórroga hasta el 30 de junio de 2015. El 13-may se confirman soportes tanto en planeación como en Contractual y se acredita el 100% de avance. pendiente cierre de la CGR. Con memorando 2015-305-005014-3 del 4 de may-2015, se confirma el avance del 100%."/>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8"/>
    <s v="Ingreso Mínimo Garantizado"/>
    <x v="0"/>
    <x v="0"/>
    <m/>
    <m/>
    <m/>
  </r>
  <r>
    <x v="104"/>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9"/>
    <s v="CR_Santa Marta-Riohacha-Paraguachón"/>
    <x v="21"/>
    <x v="0"/>
    <s v="Vicepresidencia de Gestión Contractual - Vicepresidencia Jurídica"/>
    <s v="Andrés Figueredo"/>
    <x v="0"/>
    <s v="ADMINISTRATIVA"/>
    <n v="7"/>
    <x v="0"/>
    <s v="El supervisor enviará nuevo plan de acción incluyendo cambio  en la acción de mejoramiento. Pendiente confirmar si el memorando de cambios al plan incluye este hallazgo. Para ello, Lester me enviará número del memorando para revisión de CI. Con memorando 2015-305-004904-3 del 30-abr-2015 se ajustan medidas y se confirman los soportes para acreditar el 100% del avance. Pendiente cierre de la CGR."/>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x v="0"/>
    <m/>
    <m/>
    <m/>
    <m/>
    <x v="8"/>
    <n v="2"/>
    <n v="0"/>
    <s v="CUMPLIDA"/>
    <x v="0"/>
    <x v="0"/>
    <s v="2017-409-097363-2 del 12-sep-2017"/>
    <x v="0"/>
    <x v="0"/>
    <x v="0"/>
    <x v="0"/>
    <x v="2"/>
    <s v="Entrega información concesionario"/>
    <x v="0"/>
    <x v="0"/>
    <m/>
    <m/>
    <m/>
  </r>
  <r>
    <x v="105"/>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CR_Cartagena - Barranquilla"/>
    <x v="27"/>
    <x v="0"/>
    <s v="Vicepresidencia de Gestión Contractual - Vicepresidencia Jurídica"/>
    <s v="Leonidas Narváez"/>
    <x v="1"/>
    <s v="DISCIPLINARIA Y FISCAL"/>
    <n v="9"/>
    <x v="6"/>
    <s v="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s v="Indagación Preliminar"/>
    <x v="1"/>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8"/>
    <n v="0"/>
    <n v="1"/>
    <s v="EN TERMINO"/>
    <x v="1"/>
    <x v="3"/>
    <m/>
    <x v="32"/>
    <x v="2"/>
    <x v="1"/>
    <x v="1"/>
    <x v="1"/>
    <s v="Por modificaciones contractuales"/>
    <x v="0"/>
    <x v="0"/>
    <m/>
    <m/>
    <m/>
  </r>
  <r>
    <x v="106"/>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Cartagena - Barranquilla"/>
    <x v="27"/>
    <x v="0"/>
    <s v="Vicepresidencia de Gestión Contractual - Vicepresidencia de Planeación, Riesgos y Entorno"/>
    <s v="Andrés Figueredo - Jaime García"/>
    <x v="2"/>
    <s v="DISCIPLINARIA Y FISCAL"/>
    <n v="8"/>
    <x v="0"/>
    <s v="Pendiente el Manual de Interventoría. Se actualiza el avance al 90% y se solicita y aprueba prórroga hasta el 30 de jun de 2015, que es el límite para la entrega del Manual de la Interventoría. Se radicó memorando 2015-6010031153 en el que se solicita prórroga y cambio de responsable._x000a_Se confirman los soportes en el ftp por lo que se acredita el 100% de avance. Pendiente cierre de la CGR. AGREGAR CONTRATO ESTÁNDAR 4G QUE ELIMINA EL CONCEPTO DE IMG POR EL PAGO POR UNIDADES FUNCIONALES. Este proyecto no tiene actualmente Tribunal de Arbitramento"/>
    <m/>
    <m/>
    <m/>
    <m/>
    <m/>
    <m/>
    <m/>
    <s v="Fiscal"/>
    <x v="1"/>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x v="0"/>
    <x v="0"/>
    <x v="0"/>
    <x v="0"/>
    <x v="3"/>
    <m/>
    <x v="0"/>
    <x v="0"/>
    <m/>
    <m/>
    <m/>
  </r>
  <r>
    <x v="107"/>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s v="Fiscal"/>
    <x v="1"/>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1"/>
    <s v="2016-409-037756-2 del 10-may-2016"/>
    <x v="0"/>
    <x v="0"/>
    <x v="0"/>
    <x v="0"/>
    <x v="3"/>
    <m/>
    <x v="0"/>
    <x v="0"/>
    <m/>
    <m/>
    <m/>
  </r>
  <r>
    <x v="108"/>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x v="0"/>
    <x v="0"/>
    <x v="0"/>
    <x v="0"/>
    <x v="3"/>
    <m/>
    <x v="0"/>
    <x v="0"/>
    <m/>
    <m/>
    <m/>
  </r>
  <r>
    <x v="109"/>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x v="0"/>
    <x v="0"/>
    <x v="0"/>
    <x v="0"/>
    <x v="3"/>
    <m/>
    <x v="0"/>
    <x v="0"/>
    <m/>
    <m/>
    <m/>
  </r>
  <r>
    <x v="110"/>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4"/>
    <s v="CR_Cartagena - Barranquilla"/>
    <x v="27"/>
    <x v="0"/>
    <s v="Vicepresidencia de Gestión Contractual - Vicepresidencia Jurídica"/>
    <s v="Andrés Figueredo - Fernando Iregui"/>
    <x v="2"/>
    <s v="DISCIPLINARIA"/>
    <n v="7"/>
    <x v="0"/>
    <s v="Las unidades de medida están completadas. Pendiente cierre de la CGR."/>
    <m/>
    <m/>
    <m/>
    <m/>
    <m/>
    <m/>
    <m/>
    <m/>
    <x v="0"/>
    <m/>
    <m/>
    <m/>
    <m/>
    <x v="8"/>
    <n v="2"/>
    <n v="0"/>
    <s v="CUMPLIDA"/>
    <x v="0"/>
    <x v="1"/>
    <s v="2016-409-037756-2 del 10-may-2016"/>
    <x v="0"/>
    <x v="0"/>
    <x v="0"/>
    <x v="0"/>
    <x v="3"/>
    <m/>
    <x v="0"/>
    <x v="0"/>
    <m/>
    <m/>
    <m/>
  </r>
  <r>
    <x v="111"/>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s v="CR_Cartagena - Barranquilla"/>
    <x v="27"/>
    <x v="0"/>
    <s v="Vicepresidencia de Gestión Contractual"/>
    <s v="Andrés Figueredo"/>
    <x v="0"/>
    <s v="DISCIPLINARIA"/>
    <n v="4"/>
    <x v="0"/>
    <s v="No competencia ANI"/>
    <m/>
    <m/>
    <m/>
    <m/>
    <m/>
    <m/>
    <m/>
    <m/>
    <x v="0"/>
    <m/>
    <m/>
    <m/>
    <m/>
    <x v="8"/>
    <n v="2"/>
    <n v="0"/>
    <s v="CUMPLIDA"/>
    <x v="0"/>
    <x v="1"/>
    <s v="2016-409-037756-2 del 10-may-2016"/>
    <x v="0"/>
    <x v="0"/>
    <x v="0"/>
    <x v="0"/>
    <x v="3"/>
    <m/>
    <x v="0"/>
    <x v="0"/>
    <m/>
    <m/>
    <m/>
  </r>
  <r>
    <x v="112"/>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s v="CR_Cartagena - Barranquilla"/>
    <x v="27"/>
    <x v="0"/>
    <s v="Vicepresidencia de Gestión Contractual"/>
    <s v="Andrés Figueredo"/>
    <x v="0"/>
    <s v="ADMINISTRATIVA"/>
    <n v="4"/>
    <x v="0"/>
    <m/>
    <m/>
    <m/>
    <m/>
    <m/>
    <m/>
    <m/>
    <m/>
    <m/>
    <x v="0"/>
    <m/>
    <m/>
    <m/>
    <m/>
    <x v="8"/>
    <n v="2"/>
    <n v="0"/>
    <s v="CUMPLIDA"/>
    <x v="0"/>
    <x v="0"/>
    <s v="2016-409-037756-2 del 10-may-2016"/>
    <x v="0"/>
    <x v="0"/>
    <x v="0"/>
    <x v="0"/>
    <x v="3"/>
    <m/>
    <x v="0"/>
    <x v="0"/>
    <m/>
    <m/>
    <m/>
  </r>
  <r>
    <x v="113"/>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4"/>
    <s v="CR_Cartagena - Barranquilla"/>
    <x v="27"/>
    <x v="0"/>
    <s v="Vicepresidencia de Gestión Contractual - Vicepresidencia Jurídica"/>
    <s v="Andrés Figueredo - Fernando Iregui"/>
    <x v="2"/>
    <s v="DISCIPLINARIA"/>
    <n v="5"/>
    <x v="0"/>
    <s v="La unidad de medida 5 finalmente no aplicó. Todo el plan se encuentra completado. Pendiente cierre de la CGR."/>
    <m/>
    <m/>
    <m/>
    <m/>
    <m/>
    <m/>
    <m/>
    <m/>
    <x v="0"/>
    <m/>
    <m/>
    <m/>
    <m/>
    <x v="8"/>
    <n v="2"/>
    <n v="0"/>
    <s v="CUMPLIDA"/>
    <x v="0"/>
    <x v="1"/>
    <s v="2016-409-037756-2 del 10-may-2016"/>
    <x v="0"/>
    <x v="0"/>
    <x v="0"/>
    <x v="0"/>
    <x v="3"/>
    <m/>
    <x v="0"/>
    <x v="0"/>
    <m/>
    <m/>
    <m/>
  </r>
  <r>
    <x v="114"/>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s v="CR_Bogotá-Villavicencio"/>
    <x v="28"/>
    <x v="0"/>
    <s v="Vicepresidencia de Gestión Contractual - Vicepresidencia Jurídica"/>
    <s v="Andrés Figueredo - Fernando Iregui"/>
    <x v="2"/>
    <s v="DISCIPLINARIA Y FISCAL"/>
    <n v="7"/>
    <x v="0"/>
    <s v="Se recuperaron aprox $35 Mil millones y se encontró que el hallazgo no era correcto. Presentar a la CGR para su cierre. NO OBSTANTE, ESTE TIPO DE EVENTOS SE PUEDEN PREVENIR INCORPORANDO EL MANUAL DE CONTRATACIÓN QUE DETALLA CONTROLES PARA LAS MODIFICACIONES CONTRACTUALES. Actualmente se encuentra en curso un tribunal de arbitramento convocado por el Concesionario, pero según el informe de avance no sería necesario incorporarlo."/>
    <m/>
    <s v="28-jun-2016: Con memorando 2016-409-050261-2 del 16-jun-2016, la CGR adelantó la efectividad del plan asociado a este hallazgo. Por instrucción de Diego Bustos del 27-jun-2016, se pasa a estado CERRADO con base en dicho memorando."/>
    <m/>
    <m/>
    <m/>
    <m/>
    <m/>
    <s v="Fiscal"/>
    <x v="1"/>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x v="0"/>
    <x v="0"/>
    <x v="0"/>
    <x v="0"/>
    <x v="1"/>
    <s v="Desequilibrio ecuación contractual"/>
    <x v="0"/>
    <x v="0"/>
    <m/>
    <m/>
    <m/>
  </r>
  <r>
    <x v="115"/>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9"/>
    <s v="CR_Bogotá-Villavicencio"/>
    <x v="28"/>
    <x v="1"/>
    <s v="Vicepresidencia Jurídica"/>
    <s v="Fernando Iregui"/>
    <x v="3"/>
    <s v="DISCIPLINARIA,  FISCAL Y PENAL"/>
    <n v="9"/>
    <x v="0"/>
    <s v="Pendiente que se incluya en el Comitè de Conciliación y conocer avance por parte de Defensa Judicial. AJUSTAR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 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x v="0"/>
    <m/>
    <m/>
    <m/>
    <m/>
    <x v="8"/>
    <n v="2"/>
    <n v="0"/>
    <s v="CUMPLIDA"/>
    <x v="0"/>
    <x v="2"/>
    <s v="2017-409-097363-2 del 12-sep-2017"/>
    <x v="33"/>
    <x v="3"/>
    <x v="2"/>
    <x v="0"/>
    <x v="0"/>
    <s v="Supuestos mayores pagos gerencia de obra y AIU"/>
    <x v="0"/>
    <x v="0"/>
    <m/>
    <m/>
    <m/>
  </r>
  <r>
    <x v="116"/>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9"/>
    <s v="CR_Bogotá-Villavicencio"/>
    <x v="28"/>
    <x v="1"/>
    <s v="Vicepresidencia Jurídica"/>
    <s v="Fernando Iregui"/>
    <x v="3"/>
    <s v="DISCIPLINARIA,  FISCAL Y PENAL"/>
    <n v="9"/>
    <x v="0"/>
    <s v=" Pendiente que se incluya en el Comité de Conciliación y conocer avance por parte de Defensa Judicial. Se remitió a Defensa Judicial mediante memorandos internos Nº 0039203 de mayo 15 y 040473 de mayo 20 2014.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Debido a que no aplica la acción popular, el 24-jun-2015 se eliminaron las unidades de medida 1.  Estudio de viabilidad  y estructuración de la acción popular y 2. Presentación de la acción popular.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s v="Fiscal"/>
    <x v="1"/>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2"/>
    <s v="2017-409-097363-2 del 12-sep-2017"/>
    <x v="34"/>
    <x v="3"/>
    <x v="2"/>
    <x v="0"/>
    <x v="0"/>
    <s v="Supuestos mayores pagos gerencia de obra y AIU"/>
    <x v="0"/>
    <x v="0"/>
    <m/>
    <m/>
    <m/>
  </r>
  <r>
    <x v="117"/>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4"/>
    <s v="CR_Bogotá-Villavicencio"/>
    <x v="28"/>
    <x v="0"/>
    <s v="Vicepresidencia de Gestión Contractual"/>
    <s v="Andrés Figueredo"/>
    <x v="0"/>
    <s v="DISCIPLINARIA Y FISCAL"/>
    <n v="3"/>
    <x v="0"/>
    <s v="Las unidades de medida están completadas. Se ajusta nivel de avance. Pendiente cierre de la CGR."/>
    <m/>
    <m/>
    <m/>
    <m/>
    <m/>
    <m/>
    <m/>
    <m/>
    <x v="0"/>
    <m/>
    <m/>
    <m/>
    <m/>
    <x v="8"/>
    <n v="2"/>
    <n v="0"/>
    <s v="CUMPLIDA"/>
    <x v="0"/>
    <x v="3"/>
    <s v="2016-409-037756-2 del 10-may-2016"/>
    <x v="0"/>
    <x v="0"/>
    <x v="0"/>
    <x v="0"/>
    <x v="3"/>
    <m/>
    <x v="0"/>
    <x v="0"/>
    <m/>
    <m/>
    <m/>
  </r>
  <r>
    <x v="118"/>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CR_Bogotá-Villavicencio"/>
    <x v="28"/>
    <x v="2"/>
    <s v="Vicepresidencia Ejecutiva"/>
    <s v="Fernando Mejía"/>
    <x v="6"/>
    <s v="DISCIPLINARIA"/>
    <n v="6"/>
    <x v="0"/>
    <s v="Los predios para las áreas de servicio están disponibles. Una de las dos áreas de servicio se hará en junio de 2015 y la otra en 2016. _x000a_Las unidades de medida para 2015 se revalúan por lo que el avance se reduce.Por instrucción de la Vicepresidencia de la República todos los planes deben estar 100% al 30-jun-2015, por lo que la OCI ajustó el plazo inicial para alinearlo a la directiva de Vicepresidencia._x000a_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s v="Fiscal"/>
    <x v="2"/>
    <s v="Rad. 20174090839852 del 09/08/2017 _x000a_COMUNICACIÓN APERTURA INDAGACIÓN PRELIMINAR NRO. 6-026-17 CONTRATO DE CONCESIÓN 444 DE 1994 PRESUNTO DAÑO FISCAL"/>
    <m/>
    <m/>
    <m/>
    <x v="8"/>
    <n v="2"/>
    <n v="0"/>
    <s v="CUMPLIDA"/>
    <x v="0"/>
    <x v="1"/>
    <m/>
    <x v="0"/>
    <x v="0"/>
    <x v="0"/>
    <x v="1"/>
    <x v="2"/>
    <s v="Funcionamiento áreas de servicio"/>
    <x v="0"/>
    <x v="0"/>
    <m/>
    <m/>
    <m/>
  </r>
  <r>
    <x v="119"/>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Bogotá-Villavicencio"/>
    <x v="28"/>
    <x v="0"/>
    <s v="Vicepresidencia de Gestión Contractual - Vicepresidencia Jurídica"/>
    <s v="Andrés Figueredo - Fernando Iregui"/>
    <x v="2"/>
    <s v="DISCIPLINARIA Y PENAL"/>
    <n v="6"/>
    <x v="0"/>
    <s v="Consultar a VJ para conocer el estado de avance de este hallazgo. Se pidió plazo hasta junio de 2015. AJUSTAR EL PLAN INCLUYENDO: MANUAL DE CONTRATACIÓN + CONCEPTO EXPERTO SOBRE LAS ADICIONES. Revisar con Margarita Montilla. Se acredita 100% aunque sólo con unidades preventivas ya que se confirma que efectivamente superó el tope establecido."/>
    <m/>
    <m/>
    <m/>
    <m/>
    <m/>
    <m/>
    <m/>
    <m/>
    <x v="0"/>
    <m/>
    <m/>
    <m/>
    <m/>
    <x v="9"/>
    <n v="2"/>
    <n v="0"/>
    <s v="CUMPLIDA"/>
    <x v="0"/>
    <x v="2"/>
    <s v="2016-409-037756-2 del 10-may-2016"/>
    <x v="0"/>
    <x v="0"/>
    <x v="0"/>
    <x v="0"/>
    <x v="3"/>
    <m/>
    <x v="0"/>
    <x v="0"/>
    <m/>
    <m/>
    <m/>
  </r>
  <r>
    <x v="120"/>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4"/>
    <s v="CR_Bogotá-Villavicencio"/>
    <x v="28"/>
    <x v="0"/>
    <s v="Vicepresidencia de Gestión Contractual - Vicepresidencia Jurídica"/>
    <s v="Andrés Figueredo - Fernando Iregui"/>
    <x v="2"/>
    <s v="DISCIPLINARIA Y PENAL"/>
    <n v="6"/>
    <x v="0"/>
    <s v="Las unidades de medida están completadas. Se ajusta nivel de avance. Pendiente presentar a la CGR."/>
    <m/>
    <m/>
    <m/>
    <m/>
    <m/>
    <m/>
    <m/>
    <m/>
    <x v="0"/>
    <m/>
    <m/>
    <m/>
    <m/>
    <x v="8"/>
    <n v="2"/>
    <n v="0"/>
    <s v="CUMPLIDA"/>
    <x v="0"/>
    <x v="2"/>
    <s v="2016-409-037756-2 del 10-may-2016"/>
    <x v="0"/>
    <x v="0"/>
    <x v="0"/>
    <x v="0"/>
    <x v="3"/>
    <m/>
    <x v="0"/>
    <x v="0"/>
    <m/>
    <m/>
    <m/>
  </r>
  <r>
    <x v="121"/>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CR_Bogotá-Villavicencio"/>
    <x v="28"/>
    <x v="2"/>
    <s v="Vicepresidencia Ejecutiva - Vicepresidencia de Planeación, Riesgos y Entorno"/>
    <s v="Fernando Mejía"/>
    <x v="6"/>
    <s v="DISCIPLINARIA Y PENAL"/>
    <n v="8"/>
    <x v="0"/>
    <s v="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x v="0"/>
    <m/>
    <m/>
    <m/>
    <m/>
    <x v="8"/>
    <n v="2"/>
    <n v="0"/>
    <s v="CUMPLIDA"/>
    <x v="0"/>
    <x v="2"/>
    <m/>
    <x v="35"/>
    <x v="0"/>
    <x v="0"/>
    <x v="1"/>
    <x v="5"/>
    <s v="Predios adquiridos no utilizados"/>
    <x v="0"/>
    <x v="0"/>
    <m/>
    <m/>
    <m/>
  </r>
  <r>
    <x v="122"/>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s v="CR_Bogotá-Villavicencio"/>
    <x v="28"/>
    <x v="0"/>
    <s v="Vicepresidencia de Gestión Contractual - Vicepresidencia Jurídica"/>
    <s v="Andrés Figueredo - Fernando Iregui"/>
    <x v="2"/>
    <s v="DISCIPLINARIA"/>
    <n v="8"/>
    <x v="0"/>
    <s v="Las unidades de medida están completadas. Se ajusta nivel de avance. Pendiente presentar a la CGR."/>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x v="0"/>
    <m/>
    <m/>
    <m/>
    <m/>
    <x v="8"/>
    <n v="2"/>
    <n v="0"/>
    <s v="CUMPLIDA"/>
    <x v="0"/>
    <x v="1"/>
    <s v="2016-409-077877-2 del 2-sep-2016."/>
    <x v="0"/>
    <x v="0"/>
    <x v="0"/>
    <x v="0"/>
    <x v="0"/>
    <s v="Modificaciones"/>
    <x v="0"/>
    <x v="0"/>
    <m/>
    <m/>
    <m/>
  </r>
  <r>
    <x v="123"/>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3"/>
    <s v="CR_Bogotá-Villavicencio"/>
    <x v="28"/>
    <x v="0"/>
    <s v="Vicepresidencia de Gestión Contractual - Vicepresidencia Jurídica"/>
    <s v="Andrés Figueredo - Fernando Iregui"/>
    <x v="2"/>
    <s v="DISCIPLINARIA"/>
    <n v="3"/>
    <x v="0"/>
    <s v="La gobernación debe a la ANI $216 mil MM. En el marco de conciliación en el Tribunal de Cundinamarca, está en proceso de firma del contrato de transacción, que da por terminado el convenio firmado Gobernaciòn - ANI. En este acuerdo se establece que el dinero adeudado por la Gobernación será para que construyan tramos para la nueva APP de Malla Vial del Meta. Luego, debe generarse el respectivo informe jurídico. PARA ASEGURAR EL CUMPLIMIENTO CAMBIAR LAS UNIDADES DE MEDIDA PARA QUE SEAN EL ACTA DE CONCILIACIÓN + CONTRATO  4G MALLA VIAL DEL META. Con memorando 2015-300-0062423 del 29-mayo de 2015, la VGC solicitó plazo hasta el 30-jun-2015, que se aprueba, por lo que se ajusta dicho plazo. Con memorando 2015-701-007547-3 del 30-jun-2015 se acredita el 100% de avance de las acciones controlables por la ANI, teniendo en cuenta que está en el Despacho del Tribunal  Administrativo de C/marca."/>
    <m/>
    <m/>
    <m/>
    <m/>
    <m/>
    <m/>
    <m/>
    <m/>
    <x v="0"/>
    <m/>
    <m/>
    <m/>
    <m/>
    <x v="8"/>
    <n v="2"/>
    <n v="0"/>
    <s v="CUMPLIDA"/>
    <x v="0"/>
    <x v="1"/>
    <s v="2016-409-037756-2 del 10-may-2016"/>
    <x v="0"/>
    <x v="0"/>
    <x v="0"/>
    <x v="0"/>
    <x v="3"/>
    <m/>
    <x v="0"/>
    <x v="0"/>
    <m/>
    <m/>
    <m/>
  </r>
  <r>
    <x v="124"/>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3"/>
    <s v="CR_Bogotá-Villavicencio"/>
    <x v="28"/>
    <x v="0"/>
    <s v="Vicepresidencia de Gestión Contractual - Vicepresidencia Jurídica"/>
    <s v="Andrés Figueredo - Fernando Iregui"/>
    <x v="2"/>
    <s v="ADMINISTRATIVA"/>
    <n v="4"/>
    <x v="0"/>
    <s v="Defensa Judicial_x000a_Rad 20137050054993. Consultar a Defensa Judicial sobre el estado de avance de este plan. Con memorando 2015-300-0062423 del 29-mayo de 2015, la VGC solicitó plazo hasta el 30-jun-2015, que se aprueba, por lo que se ajusta dicho plazo. Con memorando 2015-701-007127-3 del 19 de junio de 2015 se reporta avance relacionado con las acciones judiciales que concluye que la sentencia del pasado 17-oct-2014, declaró como válido el pago de la obligación que realizó la ANI el 26-dic-2012. El concesionario formuló recurso de apelación contra esta decisión ante el Tribunal Superior de Bogotá. Con memorando 2015-701-007547-3 del 30-jun-2015 se acredita el 100% de avance de las acciones controlables por la ANI, teniendo en cuenta que la apelación está en el Despacho del Tribunal  Administrativo de C/marca."/>
    <m/>
    <m/>
    <m/>
    <m/>
    <m/>
    <m/>
    <m/>
    <s v="Fiscal"/>
    <x v="1"/>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x v="0"/>
    <x v="0"/>
    <x v="0"/>
    <x v="0"/>
    <x v="3"/>
    <m/>
    <x v="0"/>
    <x v="0"/>
    <m/>
    <m/>
    <m/>
  </r>
  <r>
    <x v="125"/>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s v="CR_Bogotá-Villavicencio"/>
    <x v="28"/>
    <x v="0"/>
    <s v="Vicepresidencia de Gestión Contractual"/>
    <s v="Andrés Figueredo"/>
    <x v="0"/>
    <s v="ADMINISTRATIVA"/>
    <n v="2"/>
    <x v="0"/>
    <s v="Se ajustan las unidades de medida que muestran que el puente deteriorado ya está fuera de servicio, por lo que el hallazgo queda atendido en su totalidad. Pendiente solicitar cierre a la CGR."/>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2"/>
    <s v="Deficiencia en la supervisión contractual"/>
    <x v="0"/>
    <x v="0"/>
    <m/>
    <m/>
    <m/>
  </r>
  <r>
    <x v="126"/>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Las unidades de medida 1 a 5 están completadas. Se actualiza el avance al 80%. El concepto jurídico que se presenta el 26-febrero-2015 concluye que se requiere finalmente de acciones para restaurar el equilibrio económico (arreglo directo o mecanismos alternativos de solución de conflictos). Con memorando 2015-705-005287-3 del 8-may-2015, se solicita agregar 3 acciones preventivas. Con memorando 2015-300-0062423 del 29-mayo de 2015, la VGC solicitó plazo hasta el 30-jun-2015, que se aprueba, por lo que se ajusta dicho plazo. Se elimina la unidad de medida 6. Implementación de acciones a seguir con el apoyo de Defensa Judicial si a ello hay lugar, ya que se acredita el 100% con las acciones que están bajo control de la Agencia más acciones preventivas. Se acredita el 100%. Pendiente cierre de la CGR."/>
    <m/>
    <m/>
    <m/>
    <m/>
    <m/>
    <m/>
    <m/>
    <m/>
    <x v="0"/>
    <m/>
    <m/>
    <m/>
    <m/>
    <x v="8"/>
    <n v="2"/>
    <n v="0"/>
    <s v="CUMPLIDA"/>
    <x v="0"/>
    <x v="0"/>
    <s v="2016-409-037756-2 del 10-may-2016"/>
    <x v="0"/>
    <x v="0"/>
    <x v="0"/>
    <x v="0"/>
    <x v="3"/>
    <m/>
    <x v="0"/>
    <x v="0"/>
    <m/>
    <m/>
    <m/>
  </r>
  <r>
    <x v="12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31"/>
    <s v="CR_Pereira-La Victoria"/>
    <x v="29"/>
    <x v="0"/>
    <s v="Vicepresidencia de Gestión Contractual - Vicepresidencia Jurídica"/>
    <s v="Leonidas Narváez"/>
    <x v="1"/>
    <s v="DISCIPLINARIA Y FISCAL"/>
    <n v="5"/>
    <x v="0"/>
    <s v="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x v="0"/>
    <m/>
    <m/>
    <m/>
    <m/>
    <x v="8"/>
    <n v="2"/>
    <n v="1"/>
    <s v="CUMPLIDA"/>
    <x v="0"/>
    <x v="3"/>
    <m/>
    <x v="36"/>
    <x v="2"/>
    <x v="2"/>
    <x v="1"/>
    <x v="9"/>
    <s v="Desplazamiento de cronograma"/>
    <x v="0"/>
    <x v="0"/>
    <m/>
    <m/>
    <m/>
  </r>
  <r>
    <x v="128"/>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4"/>
    <s v="CR_Pereira-La Victoria"/>
    <x v="29"/>
    <x v="0"/>
    <s v="Vicepresidencia de Gestión Contractual"/>
    <s v="Andrés Figueredo"/>
    <x v="0"/>
    <s v="ADMINISTRATIVA"/>
    <n v="3"/>
    <x v="0"/>
    <s v="Confirmar la existencia de los soportes respectivos. Está al 100%. Pendiente pasar a cierre de la CGR."/>
    <m/>
    <m/>
    <m/>
    <m/>
    <m/>
    <m/>
    <m/>
    <m/>
    <x v="0"/>
    <m/>
    <m/>
    <m/>
    <m/>
    <x v="8"/>
    <n v="2"/>
    <n v="0"/>
    <s v="CUMPLIDA"/>
    <x v="0"/>
    <x v="0"/>
    <s v="2016-409-037756-2 del 10-may-2016"/>
    <x v="0"/>
    <x v="0"/>
    <x v="0"/>
    <x v="0"/>
    <x v="3"/>
    <m/>
    <x v="0"/>
    <x v="0"/>
    <m/>
    <m/>
    <m/>
  </r>
  <r>
    <x v="129"/>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4"/>
    <s v="CR_Pereira-La Victoria"/>
    <x v="29"/>
    <x v="0"/>
    <s v="Vicepresidencia de Gestión Contractual - Vicepresidencia Administrativa y Financiera"/>
    <s v="Andrés Figueredo - María Clara Garrido"/>
    <x v="2"/>
    <s v="ADMINISTRATIVA"/>
    <n v="6"/>
    <x v="0"/>
    <s v="Se actualiza porcentaje de avance. Se elimina la unidad de medida 4 ya que no es conocida por el supervisor ni su equipo y se reemplaza por la Bitácora como acción preventiva. Se confirma que los documentos aparentemente no se generaron, hecho que ya no se puede reparar de manera correctiva. Revaluar las unidades de medida y remitir memorando a Control Interno para hacer la modificación.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0"/>
    <s v="2016-409-037756-2 del 10-may-2016"/>
    <x v="0"/>
    <x v="0"/>
    <x v="0"/>
    <x v="0"/>
    <x v="3"/>
    <m/>
    <x v="0"/>
    <x v="0"/>
    <m/>
    <m/>
    <m/>
  </r>
  <r>
    <x v="130"/>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4"/>
    <s v="CR_Pereira-La Victoria"/>
    <x v="29"/>
    <x v="0"/>
    <s v="Vicepresidencia de Gestión Contractual"/>
    <s v="Andrés Figueredo"/>
    <x v="0"/>
    <s v="ADMINISTRATIVA"/>
    <n v="4"/>
    <x v="0"/>
    <s v="Las tres unidades de medida están completadas. Se actualiza porcentaje de avance al 100%. Pendiente cierre de la CGR."/>
    <m/>
    <m/>
    <m/>
    <m/>
    <m/>
    <m/>
    <m/>
    <m/>
    <x v="0"/>
    <m/>
    <m/>
    <m/>
    <m/>
    <x v="8"/>
    <n v="2"/>
    <n v="0"/>
    <s v="CUMPLIDA"/>
    <x v="0"/>
    <x v="0"/>
    <s v="2016-409-037756-2 del 10-may-2016"/>
    <x v="0"/>
    <x v="0"/>
    <x v="0"/>
    <x v="0"/>
    <x v="3"/>
    <m/>
    <x v="0"/>
    <x v="0"/>
    <m/>
    <m/>
    <m/>
  </r>
  <r>
    <x v="131"/>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Todas las unidades de medida están ejecutadas. Se actualiza nivel de avance. Pendiente definir y aplicar el mecanismo para iniciar la reclamación ante el concesionario, que depende de autorización de Presidencia de la República. Verificar este tema con Defensa Judicial. Revisar si aplica la unidad de medida 5. Con memorando 2015-705-005287-3 del 8 de mayo, se reporta que se buscará arreglo directo con el Concesionario. Además se solicita agregar 3 acciones preventivas. Se acredita el 100%. Pendiente cierre de la CGR."/>
    <m/>
    <m/>
    <m/>
    <m/>
    <m/>
    <m/>
    <m/>
    <m/>
    <x v="0"/>
    <m/>
    <m/>
    <m/>
    <m/>
    <x v="8"/>
    <n v="2"/>
    <n v="0"/>
    <s v="CUMPLIDA"/>
    <x v="0"/>
    <x v="0"/>
    <s v="2016-409-037756-2 del 10-may-2016"/>
    <x v="0"/>
    <x v="0"/>
    <x v="0"/>
    <x v="0"/>
    <x v="3"/>
    <m/>
    <x v="0"/>
    <x v="0"/>
    <m/>
    <m/>
    <m/>
  </r>
  <r>
    <x v="132"/>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9"/>
    <s v="CR_Pereira-La Victoria"/>
    <x v="29"/>
    <x v="0"/>
    <s v="Vicepresidencia de Gestión Contractual - Vicepresidencia Jurídica"/>
    <s v="Leonidas Narváez"/>
    <x v="1"/>
    <s v="ADMINISTRATIVA"/>
    <n v="7"/>
    <x v="0"/>
    <s v="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x v="0"/>
    <m/>
    <m/>
    <m/>
    <m/>
    <x v="8"/>
    <n v="2"/>
    <n v="0"/>
    <s v="CUMPLIDA"/>
    <x v="0"/>
    <x v="0"/>
    <m/>
    <x v="0"/>
    <x v="0"/>
    <x v="0"/>
    <x v="1"/>
    <x v="9"/>
    <s v="Desplazamiento de cronograma"/>
    <x v="0"/>
    <x v="0"/>
    <m/>
    <m/>
    <m/>
  </r>
  <r>
    <x v="133"/>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3"/>
    <s v="CR_Pereira-La Victoria"/>
    <x v="29"/>
    <x v="0"/>
    <s v="Vicepresidencia de Gestión Contractual - Vicepresidencia Jurídica"/>
    <s v="Andrés Figueredo - Fernando Iregui"/>
    <x v="2"/>
    <s v="DISCIPLINARIA"/>
    <n v="8"/>
    <x v="0"/>
    <s v="En el radicado 2014-7050126693 del 29-dic se pidió plazo hasta junio de 2015. Con memorando 2015-705-005287-3 del 8-may-2015, se solicita agregar 3 acciones preventivas. Se acredita el 100% de avance. Pendiente cierre de la CGR. El memorando 2015-705-006119-3 del 27-may-2015 de Jurídica concluye sobre el régimen jurídico aplicable a las adiciones para este proyecto  e indica que las áreas financieras y jurídicas deben confirmar si dicho regimen se sobrepasó y sugieren concepto integral de la Interventoría."/>
    <m/>
    <m/>
    <m/>
    <m/>
    <m/>
    <m/>
    <m/>
    <m/>
    <x v="0"/>
    <m/>
    <m/>
    <m/>
    <m/>
    <x v="8"/>
    <n v="2"/>
    <n v="0"/>
    <s v="CUMPLIDA"/>
    <x v="0"/>
    <x v="1"/>
    <s v="2016-409-037756-2 del 10-may-2016"/>
    <x v="0"/>
    <x v="0"/>
    <x v="0"/>
    <x v="0"/>
    <x v="3"/>
    <m/>
    <x v="0"/>
    <x v="0"/>
    <m/>
    <m/>
    <m/>
  </r>
  <r>
    <x v="134"/>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4"/>
    <s v="CR_Pereira-La Victoria"/>
    <x v="29"/>
    <x v="0"/>
    <s v="Vicepresidencia de Gestión Contractual - Vicepresidencia Jurídica - Vicepresidencia Administrativa y Financiera"/>
    <s v="Andrés Figueredo - Fernando Iregui - María Clara Garrido"/>
    <x v="2"/>
    <s v="DISCIPLINARIA Y PENAL"/>
    <n v="4"/>
    <x v="0"/>
    <s v="Todas las unidades de medida están completadas. Se actualiza avance. Se desprende de los conceptos la necesidad de revisión en el comité de conciliación, para establecer acciones a seguir, que agregaría nueva unidad de medida. Por lo anterior el plan está 100% pero NO es efectivo. Con memorando 2015-705-005287-3 del 8 de mayo, se solicita agregar el Manual de contratación, pero no aclara si se mantienen las correctivas."/>
    <m/>
    <m/>
    <m/>
    <m/>
    <m/>
    <m/>
    <m/>
    <m/>
    <x v="0"/>
    <m/>
    <m/>
    <m/>
    <m/>
    <x v="8"/>
    <n v="2"/>
    <n v="0"/>
    <s v="CUMPLIDA"/>
    <x v="0"/>
    <x v="2"/>
    <s v="2016-409-037756-2 del 10-may-2016"/>
    <x v="0"/>
    <x v="0"/>
    <x v="0"/>
    <x v="0"/>
    <x v="3"/>
    <m/>
    <x v="0"/>
    <x v="0"/>
    <m/>
    <m/>
    <m/>
  </r>
  <r>
    <x v="135"/>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3"/>
    <s v="CR_Pereira-La Victoria"/>
    <x v="29"/>
    <x v="0"/>
    <s v="Vicepresidencia de Gestión Contractual - Vicepresidencia Jurídica"/>
    <s v="Andrés Figueredo - Fernando Iregui"/>
    <x v="2"/>
    <s v="DISCIPLINARIA"/>
    <n v="3"/>
    <x v="0"/>
    <s v="Las unidades de medida están completadas. El 26-feb-2015 el jurídico del proyecto remitió correo con memorando interno argumentando que no procede procedimiento sancionatorio por lo que no aplica la unidad de medida 4- Implementación de acciones a seguir con el apoyo de Defensa Judicial si a ello hay lugar.En este sentido, se asigna 100% de avance. Pendiente cierre de la CGR. Se confirma el cargue de los respectivos soportes en el ftp."/>
    <m/>
    <m/>
    <m/>
    <m/>
    <m/>
    <m/>
    <m/>
    <m/>
    <x v="0"/>
    <m/>
    <m/>
    <m/>
    <m/>
    <x v="8"/>
    <n v="2"/>
    <n v="0"/>
    <s v="CUMPLIDA"/>
    <x v="0"/>
    <x v="1"/>
    <s v="2016-409-037756-2 del 10-may-2016"/>
    <x v="0"/>
    <x v="0"/>
    <x v="0"/>
    <x v="0"/>
    <x v="3"/>
    <m/>
    <x v="0"/>
    <x v="0"/>
    <m/>
    <m/>
    <m/>
  </r>
  <r>
    <x v="136"/>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4"/>
    <s v="CR_Pereira-La Victoria"/>
    <x v="29"/>
    <x v="0"/>
    <s v="Vicepresidencia de Gestión Contractual - Vicepresidencia Jurídica - Vicepresidencia Administrativa y Financiera"/>
    <s v="Andrés Figueredo - Fernando Iregui - María Clara Garrido"/>
    <x v="2"/>
    <s v="DISCIPLINARIA"/>
    <n v="4"/>
    <x v="0"/>
    <s v="Se actualiza porcentaje de avance a 80%. Se confirma que los documentos aparentemente no se generaron, hecho que ya no se puede reparar de manera correctiva. De manera preventiva, la bitácora ya exige contar con documentos previos para la firma de las modificaciones contractuales. Revaluar las unidades de medida para incluir la acción preventiva y remitir memorando a Control Interno para hacer la modificación. Este memorando fue el 2015-305-002637-3 recibido el 2 de marzo de 2015, cuyos ajustes ya se encuentran incorporados en este plan. Se elimina la UM 3 - Procedimiento GADF-P-012 en caso de ser pertinente.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1"/>
    <s v="2016-409-037756-2 del 10-may-2016"/>
    <x v="0"/>
    <x v="0"/>
    <x v="0"/>
    <x v="0"/>
    <x v="3"/>
    <m/>
    <x v="0"/>
    <x v="0"/>
    <m/>
    <m/>
    <m/>
  </r>
  <r>
    <x v="137"/>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3"/>
    <s v="CR_Pereira-La Victoria"/>
    <x v="29"/>
    <x v="0"/>
    <s v="Vicepresidencia de Gestión Contractual - Vicepresidencia Jurídica - Vicepresidencia de Planeación, Riesgos y Entorno"/>
    <s v="Andrés Figueredo - Fernando Iregui - Jaime García"/>
    <x v="2"/>
    <s v="DISCIPLINARIA"/>
    <n v="6"/>
    <x v="0"/>
    <s v="Se confirma 100% de cumplimiento. Para presentar a cierre de la CGR"/>
    <m/>
    <m/>
    <m/>
    <m/>
    <m/>
    <m/>
    <m/>
    <m/>
    <x v="0"/>
    <m/>
    <m/>
    <m/>
    <m/>
    <x v="8"/>
    <n v="2"/>
    <n v="0"/>
    <s v="CUMPLIDA"/>
    <x v="0"/>
    <x v="1"/>
    <s v="2016-409-037756-2 del 10-may-2016"/>
    <x v="0"/>
    <x v="0"/>
    <x v="0"/>
    <x v="0"/>
    <x v="3"/>
    <m/>
    <x v="0"/>
    <x v="0"/>
    <m/>
    <m/>
    <m/>
  </r>
  <r>
    <x v="138"/>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3"/>
    <s v="CR_Pereira-La Victoria"/>
    <x v="29"/>
    <x v="0"/>
    <s v="Vicepresidencia de Gestión Contractual"/>
    <s v="Andrés Figueredo"/>
    <x v="0"/>
    <s v="DISCIPLINARIA"/>
    <n v="2"/>
    <x v="0"/>
    <s v="Todas las unidades de medida están completadas. Se actualiza avance al 100%. Pendiente cierre de la CGR."/>
    <m/>
    <m/>
    <m/>
    <m/>
    <m/>
    <m/>
    <m/>
    <m/>
    <x v="0"/>
    <m/>
    <m/>
    <m/>
    <m/>
    <x v="8"/>
    <n v="2"/>
    <n v="0"/>
    <s v="CUMPLIDA"/>
    <x v="0"/>
    <x v="1"/>
    <s v="2016-409-037756-2 del 10-may-2016"/>
    <x v="0"/>
    <x v="0"/>
    <x v="0"/>
    <x v="0"/>
    <x v="3"/>
    <m/>
    <x v="0"/>
    <x v="0"/>
    <m/>
    <m/>
    <m/>
  </r>
  <r>
    <x v="139"/>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3"/>
    <s v="CR_Zipaquira-Palenque"/>
    <x v="14"/>
    <x v="0"/>
    <s v="Vicepresidencia de Gestión Contractual - Vicepresidencia Jurídica"/>
    <s v="Andrés Figueredo - Fernando Iregui"/>
    <x v="2"/>
    <s v="DISCIPLINARIA"/>
    <n v="9"/>
    <x v="0"/>
    <s v="Con memorando 2015-300-0062423 del 29-mayo de 2015, la VGC solicitó plazo hasta el 30-jun-2015, que se aprueba, por lo que se ajusta dicho plazo. El 1-jun-2015 se elimina la unidad de medida 3 - Memorando, ya que ya se cuenta con el concepto jurídico. Se contrató una banca de inversión y se està en mesas de trabajo con el concesionario para revisar las diferencias, de cara a la liquidación del contrato. Se adiciona unidad de medida 4- Informe integral de cara a la liquidación y como acción preventiva se agrega la resolución de bitácora 959 de 2013. En reunión del 30-jun-2015 y con base en el memo 2015-304-007518-3 del mismo día, se acreditó el 100% de avance, teniendo en cuenta que el informe del estado actual confirma que aún se encuentra en trámite el proceso de liquidación bilateral.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0"/>
    <s v="Deficiencias en análisis modificaciones contractuales"/>
    <x v="0"/>
    <x v="0"/>
    <m/>
    <m/>
    <m/>
  </r>
  <r>
    <x v="140"/>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Zipaquira-Palenque"/>
    <x v="14"/>
    <x v="0"/>
    <s v="Vicepresidencia de Gestión Contractual - Vicepresidencia Jurídica"/>
    <s v="Andrés Figueredo - Fernando Iregui"/>
    <x v="2"/>
    <s v="DISCIPLINARIA"/>
    <n v="6"/>
    <x v="0"/>
    <s v="El 1 de junio de 2015 se elimina la necesidad de concepto de experto externo y se agrega unidad de medida preventiva: Manual de Contratación. En reunión del 30-jun-2015 se acreditó avance al 50%. Revisar con Margarita Montilla.  Se acredita 100% aunque sólo con unidades preventivas ya que se confirma que efectivamente superó el tope establecido."/>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0"/>
    <s v="Adiciones"/>
    <x v="0"/>
    <x v="0"/>
    <m/>
    <m/>
    <m/>
  </r>
  <r>
    <x v="141"/>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3"/>
    <s v="CR_Zipaquira-Palenque"/>
    <x v="14"/>
    <x v="0"/>
    <s v="Vicepresidencia de Gestión Contractual - Vicepresidencia Jurídica"/>
    <s v="Andrés Figueredo - Fernando Iregui"/>
    <x v="2"/>
    <s v="DISCIPLINARIA Y PENAL"/>
    <n v="8"/>
    <x v="0"/>
    <s v="Con memorando 2015-300-0062423 del 29-mayo de 2015, la VGC solicitó plazo hasta el 30-jun-2015, que se aprueba, por lo que se ajusta dicho plazo. En reunión del 1-jun-2015 se ajustaron las unidades de medida, incluyendo el manual de contratación como acción preventiva. En reunión del 30-jun-2015 y con el memo 2015-304-007495-3 del 30-jun-2015, se acreditó el 100% de avance. Pendiente cierre de la CGR. En reunión del 16-jul-2015 con Francisco Orduz se ajustaron las unidades de medida para asegurar la efectividad del plan. Con comunicado 2015-304-008568-3 del 22 de julio de 2015, se da alcance al Informe Integral, ajustando los términos del comunicado 2015-304-007495-3, repotando la instauración del tribunal de arbitramento por parte del concesionario y confirmando las unidades preventivas. También se confirmó que se radicó solicitud a defensa judicial de contrademanda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2"/>
    <s v="2016-409-077877-2 del 2-sep-2016."/>
    <x v="0"/>
    <x v="0"/>
    <x v="0"/>
    <x v="0"/>
    <x v="1"/>
    <s v="Ingreso Mínimo Garantizado"/>
    <x v="0"/>
    <x v="0"/>
    <m/>
    <m/>
    <m/>
  </r>
  <r>
    <x v="142"/>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3"/>
    <s v="CR_Zipaquira-Palenque"/>
    <x v="14"/>
    <x v="0"/>
    <s v="Vicepresidencia de Gestión Contractual - Vicepresidencia Jurídica"/>
    <s v="Andrés Figueredo - Fernando Iregui"/>
    <x v="2"/>
    <s v="ADMINISTRATIVA"/>
    <n v="5"/>
    <x v="0"/>
    <s v="AJUSTAR EL PLAN PARA QUE INCLUYA: MANUAL DE CONTRATACIÓN + BITÁCORA DEL PROYECTO. Con memorando 2015-300-0062423 del 29-mayo de 2015, la VGC solicitó plazo hasta el 30-jun-2015, que se aprueba, por lo que se ajusta dicho plazo. En reunión del 1-jun-2015, se revaluaron las unidades de medida, incluyendo dos unidades de medida preventivas: Manual de contratación y Resolución de bitácora.  En reunión del 30-jun-2015 y con memo 2015-304-007496-3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0"/>
    <s v="Modificaciones"/>
    <x v="0"/>
    <x v="0"/>
    <m/>
    <m/>
    <m/>
  </r>
  <r>
    <x v="143"/>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CR_Zipaquira-Palenque"/>
    <x v="14"/>
    <x v="0"/>
    <s v="Vicepresidencia de Gestión Contractual"/>
    <s v="Leonidas Narváez"/>
    <x v="1"/>
    <s v="ADMINISTRATIVA"/>
    <n v="7"/>
    <x v="0"/>
    <s v="Defensa Judicial_x000a_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x v="0"/>
    <m/>
    <m/>
    <m/>
    <m/>
    <x v="9"/>
    <n v="2"/>
    <n v="0"/>
    <s v="CUMPLIDA"/>
    <x v="0"/>
    <x v="0"/>
    <m/>
    <x v="37"/>
    <x v="2"/>
    <x v="1"/>
    <x v="1"/>
    <x v="2"/>
    <s v="Fallas en la gestión ambiental"/>
    <x v="0"/>
    <x v="0"/>
    <m/>
    <m/>
    <m/>
  </r>
  <r>
    <x v="144"/>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x v="0"/>
    <x v="0"/>
    <x v="0"/>
    <x v="0"/>
    <x v="3"/>
    <m/>
    <x v="0"/>
    <x v="0"/>
    <m/>
    <m/>
    <m/>
  </r>
  <r>
    <x v="145"/>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1"/>
    <s v="2016-409-037756-2 del 10-may-2016"/>
    <x v="0"/>
    <x v="0"/>
    <x v="0"/>
    <x v="0"/>
    <x v="3"/>
    <m/>
    <x v="0"/>
    <x v="0"/>
    <m/>
    <m/>
    <m/>
  </r>
  <r>
    <x v="146"/>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x v="0"/>
    <x v="0"/>
    <x v="0"/>
    <x v="0"/>
    <x v="3"/>
    <m/>
    <x v="0"/>
    <x v="0"/>
    <m/>
    <m/>
    <m/>
  </r>
  <r>
    <x v="147"/>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x v="0"/>
    <x v="0"/>
    <x v="0"/>
    <x v="0"/>
    <x v="3"/>
    <m/>
    <x v="0"/>
    <x v="0"/>
    <m/>
    <m/>
    <m/>
  </r>
  <r>
    <x v="148"/>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x v="0"/>
    <x v="0"/>
    <x v="0"/>
    <x v="0"/>
    <x v="3"/>
    <m/>
    <x v="0"/>
    <x v="0"/>
    <m/>
    <m/>
    <m/>
  </r>
  <r>
    <x v="149"/>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1"/>
    <s v="2016-409-037756-2 del 10-may-2016"/>
    <x v="0"/>
    <x v="0"/>
    <x v="0"/>
    <x v="0"/>
    <x v="3"/>
    <m/>
    <x v="0"/>
    <x v="0"/>
    <m/>
    <m/>
    <m/>
  </r>
  <r>
    <x v="150"/>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2"/>
    <s v="CR_Cordoba-Sucre"/>
    <x v="12"/>
    <x v="1"/>
    <s v="Vicepresidencia Jurídica"/>
    <s v="Fernando Iregui"/>
    <x v="3"/>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x v="0"/>
    <x v="0"/>
    <x v="0"/>
    <x v="0"/>
    <x v="1"/>
    <s v="Modificaciones contractuales"/>
    <x v="0"/>
    <x v="0"/>
    <m/>
    <m/>
    <m/>
  </r>
  <r>
    <x v="151"/>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3"/>
    <s v="CR_Cordoba-Sucre"/>
    <x v="12"/>
    <x v="2"/>
    <s v="Vicepresidencia Ejecutiva - Vicepresidencia Jurídica"/>
    <s v="Germán Córdoba - Fernando Iregui"/>
    <x v="2"/>
    <s v="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x v="0"/>
    <x v="0"/>
    <x v="0"/>
    <x v="0"/>
    <x v="3"/>
    <m/>
    <x v="0"/>
    <x v="0"/>
    <m/>
    <m/>
    <m/>
  </r>
  <r>
    <x v="152"/>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3"/>
    <s v="CR_Cordoba-Sucre"/>
    <x v="12"/>
    <x v="2"/>
    <s v="Vicepresidencia Ejecutiva - Vicepresidencia Jurídica"/>
    <s v="Germán Córdoba - Fernando Iregui"/>
    <x v="2"/>
    <s v="ADMINISTRATIV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x v="0"/>
    <x v="0"/>
    <x v="0"/>
    <x v="0"/>
    <x v="3"/>
    <m/>
    <x v="0"/>
    <x v="0"/>
    <m/>
    <m/>
    <m/>
  </r>
  <r>
    <x v="153"/>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x v="0"/>
    <x v="0"/>
    <x v="0"/>
    <x v="0"/>
    <x v="3"/>
    <m/>
    <x v="0"/>
    <x v="0"/>
    <m/>
    <m/>
    <m/>
  </r>
  <r>
    <x v="154"/>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4"/>
    <s v="CR_Cordoba-Sucre"/>
    <x v="12"/>
    <x v="2"/>
    <s v="Vicepresidencia Ejecutiva - Vicepresidencia Jurídica"/>
    <s v="Germán Córdoba - Fernando Iregui"/>
    <x v="2"/>
    <s v="FISCAL"/>
    <n v="2"/>
    <x v="0"/>
    <s v="El informe financiero indica las variables que justifican el hallazgo se encuentran en la metodologia financiera del adicional N~2_x000a_La diferencia de la TIR utilizada es una aclaracion documental que no se tuvo en cuenta para el calculo de los resultados._x000a_Se deduce que las dos tir en los dos documentos remuneran el mismo porcentaje que equivale al 11,33%_x000a__x000a_El concepto juridico ratifica el informe financiero. _x000a_Queda sujeto a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x v="0"/>
    <x v="0"/>
    <x v="0"/>
    <x v="0"/>
    <x v="3"/>
    <m/>
    <x v="0"/>
    <x v="0"/>
    <m/>
    <m/>
    <m/>
  </r>
  <r>
    <x v="155"/>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9"/>
    <s v="CR_Cordoba-Sucre"/>
    <x v="12"/>
    <x v="0"/>
    <s v="Vicepresidencia de Gestión Contractual - Vicepresidencia Jurídica"/>
    <s v="Leonidas Narváez"/>
    <x v="1"/>
    <s v="DISCIPLINARIA Y FISCAL"/>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x v="38"/>
    <x v="3"/>
    <x v="2"/>
    <x v="1"/>
    <x v="1"/>
    <s v="Por modificaciones contractuales"/>
    <x v="0"/>
    <x v="0"/>
    <m/>
    <m/>
    <m/>
  </r>
  <r>
    <x v="156"/>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m/>
    <m/>
    <m/>
    <m/>
    <m/>
    <m/>
    <m/>
    <s v="Fiscal"/>
    <x v="1"/>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x v="0"/>
    <x v="0"/>
    <x v="0"/>
    <x v="0"/>
    <x v="3"/>
    <m/>
    <x v="0"/>
    <x v="0"/>
    <m/>
    <m/>
    <m/>
  </r>
  <r>
    <x v="157"/>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x v="0"/>
    <x v="0"/>
    <x v="0"/>
    <x v="0"/>
    <x v="3"/>
    <m/>
    <x v="0"/>
    <x v="0"/>
    <m/>
    <m/>
    <m/>
  </r>
  <r>
    <x v="158"/>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
    <s v="CR_Cordoba-Sucre"/>
    <x v="12"/>
    <x v="1"/>
    <s v="Vicepresidencia Jurídica - Vicepresidencia de Gestión Contractual"/>
    <s v="Lina Quiroga Vergara"/>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39"/>
    <x v="2"/>
    <x v="1"/>
    <x v="1"/>
    <x v="1"/>
    <s v="Incumplimiento de obligaciones "/>
    <x v="0"/>
    <x v="0"/>
    <m/>
    <m/>
    <m/>
  </r>
  <r>
    <x v="159"/>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2"/>
    <s v="CR_Cordoba-Sucre"/>
    <x v="12"/>
    <x v="2"/>
    <s v="Vicepresidencia Ejecutiva"/>
    <s v="Germán Córdoba"/>
    <x v="5"/>
    <s v="ADMINISTRATIVA"/>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2"/>
    <s v="Deficiencia en la supervisión contractual"/>
    <x v="0"/>
    <x v="0"/>
    <m/>
    <m/>
    <m/>
  </r>
  <r>
    <x v="160"/>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3"/>
    <s v="CR_Cordoba-Sucre"/>
    <x v="12"/>
    <x v="2"/>
    <s v="Vicepresidencia Ejecutiva - Vicepresidencia Administrativa y Financiera"/>
    <s v="Germán Córdoba - María Clara Garrido"/>
    <x v="2"/>
    <s v="DISCIPLINARIA Y PENAL"/>
    <n v="9"/>
    <x v="0"/>
    <s v="Se amplía plazo por solicitud de los involucrados hasta el 31-dic-2015 (La ampliación para VEJ es el 30-jun-2015). Falta la reconstrucción del documento por parte de VEJ. Confirmar internamente el avance de las UM de VAF y Jurídica. El Manual está en ajuste por la Gerencia de Contratación. Por instrucción de la Vicepresidencia de la República todos los planes deben estar 100% al 30-jun-2015, por lo que la OCI ajustó el plazo inicial para alinearlo a la directiva de Vicepresidencia._x000a_Las UM en rojo serán revisadas por la VAF para confirmar su inclusión o no en los planes. Pendiente publicar los soportes en el ftp. Se reemplaza la UM 9 Archivo de reconstrucción del documento con los documentos con que se cuenta. Se reemplaza la UM 10 Manual de contratacion Actualizado.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2"/>
    <s v="2016-409-037756-2 del 10-may-2016"/>
    <x v="0"/>
    <x v="0"/>
    <x v="0"/>
    <x v="0"/>
    <x v="3"/>
    <m/>
    <x v="0"/>
    <x v="0"/>
    <m/>
    <m/>
    <m/>
  </r>
  <r>
    <x v="161"/>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3"/>
    <s v="CR_Cordoba-Sucre"/>
    <x v="12"/>
    <x v="2"/>
    <s v="Vicepresidencia Ejecutiva"/>
    <s v="Germán Córdoba"/>
    <x v="5"/>
    <s v="ADMINISTRATIVA"/>
    <n v="4"/>
    <x v="0"/>
    <s v="1. Se remitio  a Control Interno Disciplinario_x000a_2. La Unidad de Medida no atiende la causa raíz. Se solicita revaluar las unidades de medida.Se confirma que no existe conducta presuntamente irregular, razón por la cual no hay lugar a la iniciación de averiguación disciplinaria. Con memorando 2015-500-006421-3 del 3 de junio de 2015, se ajustaron las unidades de medida, se aportaron los respectivos soportes y se aseguró el 100% de avance. Pendiente cierre de la CGR."/>
    <m/>
    <m/>
    <m/>
    <m/>
    <m/>
    <m/>
    <m/>
    <m/>
    <x v="0"/>
    <m/>
    <m/>
    <m/>
    <m/>
    <x v="8"/>
    <n v="2"/>
    <n v="0"/>
    <s v="CUMPLIDA"/>
    <x v="0"/>
    <x v="0"/>
    <s v="2016-409-037756-2 del 10-may-2016"/>
    <x v="0"/>
    <x v="0"/>
    <x v="0"/>
    <x v="0"/>
    <x v="3"/>
    <m/>
    <x v="0"/>
    <x v="0"/>
    <m/>
    <m/>
    <m/>
  </r>
  <r>
    <x v="162"/>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2"/>
    <s v="CR_Cordoba-Sucre"/>
    <x v="12"/>
    <x v="0"/>
    <s v="Vicepresidencia de Gestión Contractual- Vicepresidencia Jurídica"/>
    <s v="Leonidas Narváez"/>
    <x v="1"/>
    <s v="DISCIPLINARIA"/>
    <n v="3"/>
    <x v="2"/>
    <s v="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x v="40"/>
    <x v="1"/>
    <x v="3"/>
    <x v="1"/>
    <x v="7"/>
    <s v="Incumplimiento mediciones"/>
    <x v="0"/>
    <x v="0"/>
    <m/>
    <m/>
    <m/>
  </r>
  <r>
    <x v="163"/>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2"/>
    <s v="CR_Cordoba-Sucre"/>
    <x v="12"/>
    <x v="0"/>
    <s v="Vicepresidencia de Gestión Contractual- Vicepresidencia Jurídica"/>
    <s v="Leonidas Narváez"/>
    <x v="1"/>
    <s v="DISCIPLINARIA"/>
    <n v="3"/>
    <x v="2"/>
    <s v="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x v="41"/>
    <x v="1"/>
    <x v="3"/>
    <x v="1"/>
    <x v="2"/>
    <s v="Obligaciones interventoría"/>
    <x v="0"/>
    <x v="0"/>
    <m/>
    <m/>
    <m/>
  </r>
  <r>
    <x v="164"/>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3"/>
    <s v="CR_Cordoba-Sucre"/>
    <x v="12"/>
    <x v="2"/>
    <s v="Vicepresidencia Ejecutiva - Vicepresidencia Jurídica"/>
    <s v="Germán Córdoba - Fernando Iregui"/>
    <x v="2"/>
    <s v="DISCIPLINARIA Y PENAL"/>
    <n v="5"/>
    <x v="0"/>
    <s v="1. Se remitio  a Control Interno Disciplinario_x000a_2. La Unidad de Medida no atiende la causa raíz. Se solicita revaluar las unidades de medida. Con memorando 2015-500-006421-3 del 3 de junio de 2015, se ajustaron las unidades de medida, se aportaron los respectivos soportes y se aseguró el 100% de avance. Pendiente cierre de la CGR."/>
    <m/>
    <m/>
    <m/>
    <m/>
    <m/>
    <m/>
    <m/>
    <m/>
    <x v="0"/>
    <m/>
    <m/>
    <m/>
    <m/>
    <x v="8"/>
    <n v="2"/>
    <n v="0"/>
    <s v="CUMPLIDA"/>
    <x v="0"/>
    <x v="2"/>
    <s v="2016-409-037756-2 del 10-may-2016"/>
    <x v="0"/>
    <x v="0"/>
    <x v="0"/>
    <x v="0"/>
    <x v="3"/>
    <m/>
    <x v="0"/>
    <x v="0"/>
    <m/>
    <m/>
    <m/>
  </r>
  <r>
    <x v="165"/>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3"/>
    <s v="CR_Cordoba-Sucre"/>
    <x v="12"/>
    <x v="2"/>
    <s v="Vicepresidencia Ejecutiva - Vicepresidencia Jurídica"/>
    <s v="Germán Córdoba - Fernando Iregui"/>
    <x v="2"/>
    <s v="DISCIPLINARIA"/>
    <n v="6"/>
    <x v="0"/>
    <s v="AJUSTAR EL PLAN INCLUYENDO: MANUAL DE CONTRATACIÓN + CONCEPTO EXPERTO SOBRE LAS ADICIONES. Con memorando 2015-500-007525-3 del 30 de junio de 2015 se acreditó el 100% de avance, con acciones solamente preventivas. Pendiente cierre de la CGR."/>
    <m/>
    <m/>
    <m/>
    <m/>
    <m/>
    <m/>
    <m/>
    <m/>
    <x v="0"/>
    <m/>
    <m/>
    <m/>
    <m/>
    <x v="8"/>
    <n v="2"/>
    <n v="0"/>
    <s v="CUMPLIDA"/>
    <x v="0"/>
    <x v="1"/>
    <s v="2016-409-037756-2 del 10-may-2016"/>
    <x v="0"/>
    <x v="0"/>
    <x v="0"/>
    <x v="0"/>
    <x v="3"/>
    <m/>
    <x v="0"/>
    <x v="0"/>
    <m/>
    <m/>
    <m/>
  </r>
  <r>
    <x v="166"/>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3"/>
    <s v="CR_Cordoba-Sucre"/>
    <x v="12"/>
    <x v="2"/>
    <s v="Vicepresidencia Ejecutiva - Vicepresidencia Administrativa y Financiera"/>
    <s v="Germán Córdoba - María Clara Garrido"/>
    <x v="2"/>
    <s v="DISCIPLINARIA"/>
    <n v="8"/>
    <x v="0"/>
    <s v="Se amplía plazo por solicitud de los involucrados hasta el 31-dic-2015 (LA ampliación para VEJ es el 31-jun-2015). Falta la reconstrucción del documento por parte de VEJ. Confirmar internamente el avance de las UM de VAF y Jurídica. 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1"/>
    <s v="2016-409-037756-2 del 10-may-2016"/>
    <x v="0"/>
    <x v="0"/>
    <x v="0"/>
    <x v="0"/>
    <x v="3"/>
    <m/>
    <x v="0"/>
    <x v="0"/>
    <m/>
    <m/>
    <m/>
  </r>
  <r>
    <x v="167"/>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3"/>
    <s v="CR_Cordoba-Sucre"/>
    <x v="12"/>
    <x v="2"/>
    <s v="Vicepresidencia Ejecutiva"/>
    <s v="Germán Córdoba"/>
    <x v="5"/>
    <s v="ADMINISTRATIVA"/>
    <n v="2"/>
    <x v="0"/>
    <s v="Se ajustan fechas de las unidades de medida y se aclaran las unidades de medida 2 y 3. Los soportes estàn en el ftp por lo que se acredita el 100% de avance. Pendiente cierre de la CGR. Con memorando XXXX se confirma el 100% de avance. Pendiente cierre de la CGR."/>
    <m/>
    <m/>
    <m/>
    <m/>
    <m/>
    <m/>
    <m/>
    <s v="Disciplinario"/>
    <x v="1"/>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x v="0"/>
    <x v="0"/>
    <x v="0"/>
    <x v="0"/>
    <x v="3"/>
    <m/>
    <x v="0"/>
    <x v="0"/>
    <m/>
    <m/>
    <m/>
  </r>
  <r>
    <x v="1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
    <s v="CR_Cordoba-Sucre"/>
    <x v="12"/>
    <x v="1"/>
    <s v="Vicepresidencia Jurídica"/>
    <s v="Lina Quiroga Vergara"/>
    <x v="8"/>
    <s v="ADMINISTRATIVA"/>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x v="42"/>
    <x v="2"/>
    <x v="1"/>
    <x v="1"/>
    <x v="1"/>
    <s v="Incumplimiento de obligaciones "/>
    <x v="0"/>
    <x v="0"/>
    <m/>
    <m/>
    <m/>
  </r>
  <r>
    <x v="169"/>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3"/>
    <s v="CR_Cordoba-Sucre"/>
    <x v="12"/>
    <x v="2"/>
    <s v="Vicepresidencia Ejecutiva - Vicepresidencia Jurídica"/>
    <s v="Germán Córdoba - Fernando Iregui"/>
    <x v="2"/>
    <s v="DISCIPLINARIA"/>
    <n v="2"/>
    <x v="0"/>
    <s v="Las acciones registradas son diferentes a las que reporta Claudia Mendoza. Se actualiza las acciones. Con memorandos 2015-500-006054-3 y 2015-500-006055-3 del 26-may-2015, se confirma el 100% de avance. Pendiente cierre de la CGR."/>
    <m/>
    <m/>
    <m/>
    <m/>
    <m/>
    <m/>
    <m/>
    <m/>
    <x v="0"/>
    <m/>
    <m/>
    <m/>
    <m/>
    <x v="8"/>
    <n v="2"/>
    <n v="0"/>
    <s v="CUMPLIDA"/>
    <x v="0"/>
    <x v="1"/>
    <s v="2016-409-037756-2 del 10-may-2016"/>
    <x v="0"/>
    <x v="0"/>
    <x v="0"/>
    <x v="0"/>
    <x v="3"/>
    <m/>
    <x v="0"/>
    <x v="0"/>
    <m/>
    <m/>
    <m/>
  </r>
  <r>
    <x v="170"/>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m/>
    <x v="0"/>
    <m/>
    <m/>
    <m/>
    <m/>
    <x v="8"/>
    <n v="2"/>
    <n v="0"/>
    <s v="CUMPLIDA"/>
    <x v="0"/>
    <x v="1"/>
    <s v="2016-409-037756-2 del 10-may-2016"/>
    <x v="0"/>
    <x v="0"/>
    <x v="0"/>
    <x v="0"/>
    <x v="3"/>
    <m/>
    <x v="0"/>
    <x v="0"/>
    <m/>
    <m/>
    <m/>
  </r>
  <r>
    <x v="171"/>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
    <s v="CR_Cordoba-Sucre"/>
    <x v="12"/>
    <x v="1"/>
    <s v="Vicepresidencia Jurídica"/>
    <s v="Lina Quiroga Vergara"/>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43"/>
    <x v="2"/>
    <x v="1"/>
    <x v="1"/>
    <x v="1"/>
    <s v="Incumplimiento de obligaciones "/>
    <x v="0"/>
    <x v="0"/>
    <m/>
    <m/>
    <m/>
  </r>
  <r>
    <x v="172"/>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3"/>
    <s v="CR_Cordoba-Sucre"/>
    <x v="12"/>
    <x v="2"/>
    <s v="Vicepresidencia Ejecutiva - Vicepresidencia Jurídica"/>
    <s v="Germán Córdoba - Fernando Iregui"/>
    <x v="2"/>
    <s v="DISCIPLINARIA Y FISCAL"/>
    <n v="2"/>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x v="0"/>
    <x v="0"/>
    <x v="0"/>
    <x v="0"/>
    <x v="3"/>
    <m/>
    <x v="0"/>
    <x v="0"/>
    <m/>
    <m/>
    <m/>
  </r>
  <r>
    <x v="173"/>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3"/>
    <s v="CR_Cordoba-Sucre"/>
    <x v="12"/>
    <x v="2"/>
    <s v="Vicepresidencia Ejecutiva - Vicepresidencia Jurídica"/>
    <s v="Germán Córdoba - Fernando Iregui"/>
    <x v="2"/>
    <s v="DISCIPLINARIA Y FISCAL"/>
    <n v="4"/>
    <x v="0"/>
    <s v="Defensa Judicial _x000a_Se encuentra en Tribunal de Arbitramento. Se revisará en SIRECI lo relacionado con las bases de precio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x v="0"/>
    <x v="0"/>
    <x v="0"/>
    <x v="0"/>
    <x v="3"/>
    <m/>
    <x v="0"/>
    <x v="0"/>
    <m/>
    <m/>
    <m/>
  </r>
  <r>
    <x v="174"/>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
    <s v="CR_Cordoba-Sucre"/>
    <x v="12"/>
    <x v="1"/>
    <s v="Vicepresidencia Jurídica"/>
    <s v="Lina Quiroga Vergara"/>
    <x v="8"/>
    <s v="DISCIPLINARIA"/>
    <n v="6"/>
    <x v="0"/>
    <s v="Defensa Judicial _x000a_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1"/>
    <m/>
    <x v="44"/>
    <x v="2"/>
    <x v="1"/>
    <x v="1"/>
    <x v="1"/>
    <s v="Por modificaciones contractuales"/>
    <x v="0"/>
    <x v="0"/>
    <m/>
    <m/>
    <m/>
  </r>
  <r>
    <x v="175"/>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2"/>
    <s v="CR_Cordoba-Sucre"/>
    <x v="12"/>
    <x v="2"/>
    <s v="Vicepresidencia Ejecutiva - Vicepresidencia de Planeación, Riesgos y Entorno"/>
    <s v="Germán Córdoba - Jaime García"/>
    <x v="2"/>
    <s v="ADMINISTRATIVA"/>
    <n v="7"/>
    <x v="0"/>
    <s v="Pendiente cierre de la CGR."/>
    <m/>
    <m/>
    <m/>
    <m/>
    <m/>
    <m/>
    <m/>
    <m/>
    <x v="0"/>
    <m/>
    <m/>
    <m/>
    <m/>
    <x v="8"/>
    <n v="2"/>
    <n v="0"/>
    <s v="CUMPLIDA"/>
    <x v="0"/>
    <x v="0"/>
    <s v="2016-409-037756-2 del 10-may-2016"/>
    <x v="0"/>
    <x v="0"/>
    <x v="0"/>
    <x v="0"/>
    <x v="3"/>
    <m/>
    <x v="0"/>
    <x v="0"/>
    <m/>
    <m/>
    <m/>
  </r>
  <r>
    <x v="176"/>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9"/>
    <s v="CR_Cordoba-Sucre"/>
    <x v="12"/>
    <x v="2"/>
    <s v="Vicepresidencia Ejecutiva - Vicepresidencia de Planeación, Riesgos y Entorno"/>
    <s v="Fernando Mejía"/>
    <x v="5"/>
    <s v="ADMINISTRATIVA"/>
    <n v="7"/>
    <x v="0"/>
    <s v="En reunión del 16-jun-2015 se eliminaron las UM 2.- Un oficio al Concesionario y 3.- Un oficio del Concesionario y se confirma el avance del 100%."/>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x v="0"/>
    <m/>
    <m/>
    <m/>
    <m/>
    <x v="8"/>
    <n v="2"/>
    <n v="0"/>
    <s v="CUMPLIDA"/>
    <x v="0"/>
    <x v="0"/>
    <s v="2017-409-097363-2 del 12-sep-2017"/>
    <x v="45"/>
    <x v="3"/>
    <x v="2"/>
    <x v="0"/>
    <x v="5"/>
    <s v="Metodología avalúo"/>
    <x v="0"/>
    <x v="0"/>
    <m/>
    <m/>
    <m/>
  </r>
  <r>
    <x v="177"/>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CR_Cordoba-Sucre"/>
    <x v="12"/>
    <x v="3"/>
    <s v="Vicepresidencia de Planeación, Riesgos y Entorno"/>
    <s v="Fernando Iregui"/>
    <x v="4"/>
    <s v="ADMINISTRATIVA"/>
    <n v="5"/>
    <x v="0"/>
    <s v="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x v="0"/>
    <m/>
    <m/>
    <m/>
    <m/>
    <x v="8"/>
    <n v="2"/>
    <n v="0"/>
    <s v="CUMPLIDA"/>
    <x v="0"/>
    <x v="0"/>
    <m/>
    <x v="0"/>
    <x v="0"/>
    <x v="0"/>
    <x v="1"/>
    <x v="5"/>
    <s v="Demora en gestión predial"/>
    <x v="0"/>
    <x v="0"/>
    <m/>
    <m/>
    <m/>
  </r>
  <r>
    <x v="178"/>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3"/>
    <s v="CR_Cordoba-Sucre"/>
    <x v="12"/>
    <x v="1"/>
    <s v="Vicepresidencia Jurídica"/>
    <s v="Fernando Iregui"/>
    <x v="3"/>
    <s v="FISCAL"/>
    <n v="5"/>
    <x v="0"/>
    <s v="La demanda de reconvención incluye las pretensiones sobre este hallazgo. En este sentido en la reunión se reformula y aprueba un nuevo plan de mejoramiento y se acredita un 80% de avance por la completitud de la unidad de medida 1. Se requiere modificar las carpetas del ftp para que se puedan incorporar los respectivos soportes. Como consecuencia de lo anterior, se amplía el plazo hasta el 31-dic-2015. Por instrucción de la Vicepresidencia de la República todos los planes deben estar 100% al 30-jun-2015, por lo que la OCI ajustó el plazo inicial para alinearlo a la directiva de Vicepresidencia. No obstante, con  memorando 2015-500-004612-3 del 21-abr-2015 se solicitó plazo hasta el 30-jun-2015.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x v="35"/>
    <x v="0"/>
    <x v="0"/>
    <x v="0"/>
    <x v="5"/>
    <s v="Metodología avalúo"/>
    <x v="0"/>
    <x v="0"/>
    <m/>
    <m/>
    <m/>
  </r>
  <r>
    <x v="179"/>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9"/>
    <s v="CR_Cordoba-Sucre"/>
    <x v="12"/>
    <x v="1"/>
    <s v="Vicepresidencia Jurídica"/>
    <s v="Fernando Iregui"/>
    <x v="3"/>
    <s v="FISCAL"/>
    <n v="6"/>
    <x v="0"/>
    <s v="Liliana Poveda va a revisar si la demanda de reconvención incluye las pretensiones asociadas con este hallazgo, con el fin de identificar si se requiere revaluar el plan. Con memorando 2015-500-004612-3 del 21-abr-2015 se solicitó plazo hasta el 30-jun-2015. Se autorizó el nuevo plazo por lo que se ajusta la fecha en concordancia. Se elimina la responsabilidad de la VPRE ya que no interviene en ninguna de las UM establecidas. PENDIENTE ESTABLECER ACCIONES PREVENTIVAS.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x v="35"/>
    <x v="0"/>
    <x v="0"/>
    <x v="0"/>
    <x v="5"/>
    <s v="Metodología avalúo"/>
    <x v="0"/>
    <x v="0"/>
    <m/>
    <m/>
    <m/>
  </r>
  <r>
    <x v="180"/>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s v="CR_Cordoba-Sucre"/>
    <x v="12"/>
    <x v="3"/>
    <s v="Vicepresidencia de Planeación, Riesgos y Entorno"/>
    <s v="Jaime García"/>
    <x v="7"/>
    <s v="ADMINISTRATIVA"/>
    <n v="5"/>
    <x v="0"/>
    <s v="Enviar la descripción del hallazgo completo para poder evaluar la pertinencia del plan de acción. No se encontraron los soportes en el ftp de VEJ. Con memorando 2015-500-004612-3 del 21-abr-2015 se solicitó plazo hasta el 30-jun-2015. Se autorizó el nuevo plazo por lo que se ajusta la fecha en concordancia. Con memorando 2015-500-007528-3 del 30-jun-2015 se solicitó y justificó solicitud de prórroga, que se incorporó al plan. Predial asegurará la idoneidad de los soportes de las unidades de medida 1 y 2. El 15-jul-2015 se aportó el informe de la interventoría (UM 2) por lo que se acreditó el 100%. Se debe solicitar a la interventoría complementar este informe ya que es muy pobre frente a lo requerido en la solicitud, con el fin de asegurar la efectividad del plan."/>
    <m/>
    <m/>
    <m/>
    <m/>
    <m/>
    <m/>
    <m/>
    <m/>
    <x v="0"/>
    <m/>
    <m/>
    <m/>
    <m/>
    <x v="8"/>
    <n v="2"/>
    <n v="0"/>
    <s v="CUMPLIDA"/>
    <x v="0"/>
    <x v="0"/>
    <s v="2016-409-037756-2 del 10-may-2016"/>
    <x v="0"/>
    <x v="0"/>
    <x v="0"/>
    <x v="0"/>
    <x v="3"/>
    <m/>
    <x v="0"/>
    <x v="0"/>
    <m/>
    <m/>
    <m/>
  </r>
  <r>
    <x v="181"/>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
    <s v="CR_Fontibon - Facatativa - Los Alpes"/>
    <x v="30"/>
    <x v="2"/>
    <s v="Vicepresidencia Ejecutiva - Vicepresidencia Jurídica"/>
    <s v="Fernando Mejía"/>
    <x v="6"/>
    <s v="FISCAL"/>
    <n v="5"/>
    <x v="0"/>
    <s v="El plan está cumplido pero es no efectivo. SE SUGIERE INTRODUCIR ACCIÓN PREVENTIVA: CONTRATO ESTÁNDAR 4G QUE ELIMINA EL CONCEPTO DE DESPLAZAMIENTO DE CRONOGRAMA. Este proyecto no tiene actualmente Tribunal de Arbitrament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s v="Fiscal"/>
    <x v="0"/>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x v="46"/>
    <x v="2"/>
    <x v="1"/>
    <x v="1"/>
    <x v="9"/>
    <s v="Desplazamiento de cronograma"/>
    <x v="0"/>
    <x v="0"/>
    <m/>
    <m/>
    <m/>
  </r>
  <r>
    <x v="182"/>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CR_Fontibon - Facatativa - Los Alpes"/>
    <x v="30"/>
    <x v="2"/>
    <s v="Vicepresidencia Ejecutiva - Vicepresidencia Jurídica"/>
    <s v="Fernando Mejía"/>
    <x v="6"/>
    <s v="DISCIPLINARIA"/>
    <n v="8"/>
    <x v="0"/>
    <s v="Pendiente subir el Manual de Contratación al ftp y presentar para cierre de la CGR. Con memorando 2015-306-005521-3 del 12-may-2015, se solicitó cambio a una unidad de medida y se acreditó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x v="0"/>
    <m/>
    <m/>
    <m/>
    <m/>
    <x v="8"/>
    <n v="2"/>
    <n v="0"/>
    <s v="CUMPLIDA"/>
    <x v="0"/>
    <x v="1"/>
    <m/>
    <x v="47"/>
    <x v="2"/>
    <x v="1"/>
    <x v="1"/>
    <x v="0"/>
    <s v="Modificaciones"/>
    <x v="0"/>
    <x v="0"/>
    <m/>
    <m/>
    <m/>
  </r>
  <r>
    <x v="183"/>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10"/>
    <s v="CR_Fontibon - Facatativa - Los Alpes"/>
    <x v="30"/>
    <x v="2"/>
    <s v="Vicepresidencia Ejecutiva"/>
    <s v="Fernando Mejía"/>
    <x v="6"/>
    <s v="ADMINISTRATIVA"/>
    <n v="9"/>
    <x v="0"/>
    <s v="En la reunión se solicita y aprueba la eliminación de la unidad de medida denominada Resolucion de ministerio de transporte categoria especial, 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x v="0"/>
    <m/>
    <m/>
    <m/>
    <m/>
    <x v="8"/>
    <n v="2"/>
    <n v="0"/>
    <s v="CUMPLIDA"/>
    <x v="0"/>
    <x v="0"/>
    <m/>
    <x v="48"/>
    <x v="2"/>
    <x v="1"/>
    <x v="1"/>
    <x v="0"/>
    <s v="Modificaciones"/>
    <x v="0"/>
    <x v="0"/>
    <m/>
    <m/>
    <m/>
  </r>
  <r>
    <x v="184"/>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4"/>
    <s v="CR_Fontibon - Facatativa - Los Alpes"/>
    <x v="30"/>
    <x v="2"/>
    <s v="Vicepresidencia Ejecutiva - Vicepresidencia Jurídica"/>
    <s v="Fernando Mejía"/>
    <x v="6"/>
    <s v="DISCIPLINARIA,  FISCAL Y PENAL"/>
    <n v="5"/>
    <x v="7"/>
    <s v="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Fiscal"/>
    <x v="0"/>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0"/>
    <n v="1"/>
    <s v="EN TERMINO"/>
    <x v="1"/>
    <x v="2"/>
    <m/>
    <x v="49"/>
    <x v="2"/>
    <x v="3"/>
    <x v="1"/>
    <x v="0"/>
    <s v="Ingreso Mínimo Garantizado"/>
    <x v="0"/>
    <x v="0"/>
    <m/>
    <m/>
    <m/>
  </r>
  <r>
    <x v="185"/>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7"/>
    <s v="CR_Desarrollo Vial del Norte de Bogotá"/>
    <x v="15"/>
    <x v="0"/>
    <s v="Vicepresidencia de Gestión Contractual - Vicepresidencia Jurídica"/>
    <s v="Leonidas Narváez"/>
    <x v="1"/>
    <s v="DISCIPLINARIA Y FISCAL"/>
    <n v="10"/>
    <x v="0"/>
    <s v="_x000a_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s v="Fiscal - Disciplinario"/>
    <x v="1"/>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x v="50"/>
    <x v="2"/>
    <x v="3"/>
    <x v="1"/>
    <x v="1"/>
    <s v="Incumplimiento de obligaciones "/>
    <x v="0"/>
    <x v="0"/>
    <m/>
    <m/>
    <m/>
  </r>
  <r>
    <x v="186"/>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3"/>
    <s v="CR_Desarrollo Vial del Norte de Bogotá"/>
    <x v="15"/>
    <x v="0"/>
    <s v="Vicepresidencia de Gestión Contractual - Vicepresidencia Jurídica"/>
    <s v="Andrés Figueredo - Fernando Iregui"/>
    <x v="2"/>
    <s v="DISCIPLINARIA Y FISCAL"/>
    <n v="3"/>
    <x v="0"/>
    <s v="Las pretensiones están incluidas en la demanda de rLas pretensiones están incluidas en la demanda de reconvención. Se ajustan las unidades de medida para incluir el trabajo de presentación de la demanda de contravención, lo que permite acreditar avance por dicho trabajo interno más tres unidades de medida relacionadas con acciones preventivas. Ante estos cambios se confirma el completamiento de las unidades de medida 1, 4, 5 y 6. Se solicita y aprueba aplazamiento hasta el 31 de diciembre de 2015.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4.2.6 PRETENSIONES ASOCIADAS A LA ACTUALIZACIÓN DEL MODELO FINANCIERO POR LA DIFERENCIA ENTRE LAS FECHAS EN QUE SE EJECUTARON LAS OBRAS Y LAS PREVISTAS DE INVERSIÓN EN EL MODELO ECONÓMICO DEL CONTRATO. Con memo 2015-306-005105-3 del 5-may-2015, se confirman las UM actuales.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187"/>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3"/>
    <s v="CR_Desarrollo Vial del Norte de Bogotá"/>
    <x v="15"/>
    <x v="0"/>
    <s v="Vicepresidencia de Gestión Contractual - Vicepresidencia Jurídica - Vicepresidencia Administrativa y Financiera"/>
    <s v="Andrés Figueredo - Fernando Iregui - María Clara Garrido"/>
    <x v="2"/>
    <s v="DISCIPLINARIA Y FISCAL"/>
    <n v="3"/>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relacionada con acciones preventivas. Ante estos cambios se confirma el completamiento de las unidades de medida 1 y 4. Se solicita y aprueba aplazamiento hasta el 31 de diciembre de 2015. SE retira la UM 5. Aplicación procedimiento de reconstrucción documental debido a que no hay evidencia de que el documento haya existido.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Con memo 2015-306-005105-3 del 5-may-2015, se confirman las UM actuales y se agrega UM sobre reconstrucción documental.  En reunión del 10-jun se solicita y aprueba eliminar las unidades de medida, UM 2. Laudo Arbitral y 3. Informe Jurídico. Se ajusta nombre de la UM 3 para orientarlo a la búsqueda del documento. Pendiente el proceso de búsqueda documental. En reunión del 30-jun-2015 se confirma que aparecieron los estudios de tránsito pero no los estudios financieros. Con este resultado se acredita el 100% de avance, con el compromiso que se hará el acta con Archivo en los próximos dos días. El acta se presentó el 2-jul-2015."/>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188"/>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8"/>
    <s v="CR_Desarrollo Vial del Norte de Bogotá"/>
    <x v="15"/>
    <x v="0"/>
    <s v="Vicepresidencia de Gestión Contractual - Vicepresidencia Jurídica"/>
    <s v="Andrés Figueredo"/>
    <x v="0"/>
    <s v="DISCIPLINARIA Y FISCAL"/>
    <n v="8"/>
    <x v="0"/>
    <s v="Confirmar la existencia de los soportes respectivos en el ftp. Con memo 2015-308-005409-1 del 13-marzo-2015 se solicitó el soporte de pago a la fiducia. Se solicita y aprueba aplazamiento hasta el 30-jun-2015. Se radicó memorando 2015-6010031153 en el que se solicita prórroga y cambio de responsable. Con comunicado 20153060051053 se solicitó ajuste a unidades de medida y plazo, que fue aprobado. El 13-may-2015 se retira responsabilidad de la VPRE ya que no participa en las UM actuales. Con memo 2015-306-005105-3 del 5-may-2015, se confirman las UM actuales. En reunión del 10-jun-2015 se acreditó el 100% de avance. Pendiente cierre de la CGR."/>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s v="Fiscal"/>
    <x v="1"/>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x v="51"/>
    <x v="2"/>
    <x v="1"/>
    <x v="0"/>
    <x v="8"/>
    <s v="obligaciónes a cargo de la ANI"/>
    <x v="0"/>
    <x v="0"/>
    <m/>
    <m/>
    <m/>
  </r>
  <r>
    <x v="189"/>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3"/>
    <s v="CR_Desarrollo Vial del Norte de Bogotá"/>
    <x v="15"/>
    <x v="0"/>
    <s v="Vicepresidencia de Gestión Contractual - Vicepresidencia Jurídica"/>
    <s v="Andrés Figueredo - Fernando Iregui"/>
    <x v="2"/>
    <s v="DISCIPLINARIA"/>
    <n v="2"/>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preventiva. Se solicita y aprueba plazo hasta el 31 de diciembre de 2015.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PRETENSIONES PARA EL RESTABLECIMIENTO DEL EQUILIBRIO ECONÓMICO DEL CONTRATO EN FAVOR DE LA AGENCIA NACIONAL DE INFRAESTRUCTURA, DERIVADAS DE LA ACTUALIZACIÓN Y CORRECCIÓN DEL MODELO FINANCIERO DEL CONTRATO. Con memo 2015-306-005105-3 del 5-may-2015, se confirman las UM actuales.En reunión del 10-jun se solicita y aprueba cambio a las unidades de medida, retirando las UM 2. Laudo Arbitral y 3. Informe Jurídico. Así se acredita el 100% de avance. Pendiente cierre de la CGR."/>
    <m/>
    <m/>
    <m/>
    <m/>
    <m/>
    <m/>
    <m/>
    <m/>
    <x v="0"/>
    <m/>
    <m/>
    <m/>
    <m/>
    <x v="8"/>
    <n v="2"/>
    <n v="0"/>
    <s v="CUMPLIDA"/>
    <x v="0"/>
    <x v="1"/>
    <s v="2016-409-037756-2 del 10-may-2016"/>
    <x v="0"/>
    <x v="0"/>
    <x v="0"/>
    <x v="0"/>
    <x v="3"/>
    <m/>
    <x v="0"/>
    <x v="0"/>
    <m/>
    <m/>
    <m/>
  </r>
  <r>
    <x v="190"/>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3"/>
    <s v="CR_Desarrollo Vial del Norte de Bogotá"/>
    <x v="15"/>
    <x v="0"/>
    <s v="Vicepresidencia de Gestión Contractual - Vicepresidencia Jurídica"/>
    <s v="Andrés Figueredo - Fernando Iregui"/>
    <x v="2"/>
    <s v="DISCIPLINARIA"/>
    <n v="8"/>
    <x v="0"/>
    <s v="Se tiene concepto jurídico que indica el análisis sobre lo que son adiciones o no. Pendiente revisar si el concepto de la interventoría confirma si la adicion supera el tope legal o no. Con memorando 20153060051053 se solicitaron ajustes a las unidades de medida y fecha, que se han aprobado. Con memo 2015-306-005105-3 del 5-may-2015, se confirman las UM actuales. El memorando 2015-705-006117-3 del 27 de mayo de 2015 contiene concepto jurídico que concluye la necesidad de que con base en dicho concepto se establezca técnica y financieramente si se sobrepasa el límite legal establecido o no. Con dicho concepto se acredita el 20% de avance del plan. En reunión del 10-jun-2015 se acreditan los soportes para otorgar un avance del 80%. Pendiente el concepto financiero. El 24 de junio de 2015 se acredita el 100% de avance. Pendiente cierre de la CGR."/>
    <m/>
    <m/>
    <m/>
    <m/>
    <m/>
    <m/>
    <m/>
    <m/>
    <x v="0"/>
    <m/>
    <m/>
    <m/>
    <m/>
    <x v="8"/>
    <n v="2"/>
    <n v="0"/>
    <s v="CUMPLIDA"/>
    <x v="0"/>
    <x v="1"/>
    <s v="2016-409-037756-2 del 10-may-2016"/>
    <x v="0"/>
    <x v="0"/>
    <x v="0"/>
    <x v="0"/>
    <x v="3"/>
    <m/>
    <x v="0"/>
    <x v="0"/>
    <m/>
    <m/>
    <m/>
  </r>
  <r>
    <x v="191"/>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3"/>
    <s v="CR_Desarrollo Vial del Norte de Bogotá"/>
    <x v="15"/>
    <x v="0"/>
    <s v="Vicepresidencia de Gestión Contractual - Vicepresidencia Jurídica"/>
    <s v="Andrés Figueredo - Fernando Iregui"/>
    <x v="2"/>
    <s v="DISCIPLINARIA"/>
    <n v="6"/>
    <x v="0"/>
    <s v="Pendiente verificar si se ha solicitado el concepto al experto. No se acredita avance. Revisar el concepto de la Interventoría a ver si aplica cambio a las unidades de medida. Con memorando 20153060051053 se solicitaron ajustes a las unidades de medida y fecha, que se han aprobado. Con memo 2015-306-005105-3 del 5-may-2015, se confirman las UM actuales. Con memorando 2015-705-006116-3 del 27 de mayo de 2015, se aporta el concepto jurídico que enuncia que no habría lugar al hallazgo de la CGR. Se espera que con este concepto se evalúen eventuales cambios a las unidades de medida, de cara a acreditar el 100% de avance. En reunión del 10-jun-2015 se solicita y aprueba eliminar las UM 1 de concepto interventoría y 3. concepto financiero y se acredita el 100% de avance. pendiente cierre de la CGR. En reunión del 10-jun se solicita y aprueba cambio a las unidades de medida, retirando las UM 2. Laudo Arbitral y 3. Informe Jurídico. Así se acredita el 100% de avance. Pendiente cierre de la CGR. En reunión del 30-jun-2015 se ajustaron las UM."/>
    <m/>
    <m/>
    <m/>
    <m/>
    <m/>
    <m/>
    <m/>
    <m/>
    <x v="0"/>
    <m/>
    <m/>
    <m/>
    <m/>
    <x v="8"/>
    <n v="2"/>
    <n v="0"/>
    <s v="CUMPLIDA"/>
    <x v="0"/>
    <x v="1"/>
    <s v="2016-409-037756-2 del 10-may-2016"/>
    <x v="0"/>
    <x v="0"/>
    <x v="0"/>
    <x v="0"/>
    <x v="3"/>
    <m/>
    <x v="0"/>
    <x v="0"/>
    <m/>
    <m/>
    <m/>
  </r>
  <r>
    <x v="192"/>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s v="CR_Desarrollo Vial del Norte de Bogotá"/>
    <x v="15"/>
    <x v="0"/>
    <s v="Vicepresidencia de Gestión Contractual - Vicepresidencia Jurídica"/>
    <s v="Andrés Figueredo"/>
    <x v="0"/>
    <s v="DISCIPLINARIA,  FISCAL Y PENAL"/>
    <n v="5"/>
    <x v="0"/>
    <s v="1. El informe de interventoria indica que para ellos no existe un mayor valor pagado con cargo al modelo financiero._x000a_2. Los informes, tecnicos, financieros y juridicos indican que no se presentaria detrimento patrimonial y por tanto no aplica ningun tipo de accion"/>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7-409-097363-2 del 12-sep-2017"/>
    <x v="52"/>
    <x v="2"/>
    <x v="1"/>
    <x v="0"/>
    <x v="0"/>
    <s v="Cobros adicionales"/>
    <x v="0"/>
    <x v="0"/>
    <m/>
    <m/>
    <m/>
  </r>
  <r>
    <x v="193"/>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
    <s v="CR_Desarrollo Vial del Norte de Bogotá"/>
    <x v="15"/>
    <x v="0"/>
    <s v="Vicepresidencia de Gestión Contractual - Vicepresidencia de Planeación, Riesgos y Entorno"/>
    <s v="Leonidas Narváez"/>
    <x v="1"/>
    <s v="DISCIPLINARIA"/>
    <n v="7"/>
    <x v="0"/>
    <s v="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x v="0"/>
    <m/>
    <m/>
    <m/>
    <m/>
    <x v="8"/>
    <n v="2"/>
    <n v="0"/>
    <s v="CUMPLIDA"/>
    <x v="0"/>
    <x v="1"/>
    <m/>
    <x v="0"/>
    <x v="0"/>
    <x v="0"/>
    <x v="1"/>
    <x v="2"/>
    <s v="Plan de manejo ambiental"/>
    <x v="0"/>
    <x v="0"/>
    <m/>
    <m/>
    <m/>
  </r>
  <r>
    <x v="194"/>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s v="CR_Desarrollo Vial del Norte de Bogotá"/>
    <x v="15"/>
    <x v="0"/>
    <s v="Vicepresidencia de Gestión Contractual"/>
    <s v="Andrés Figueredo"/>
    <x v="0"/>
    <s v="DISCIPLINARIA Y FISCAL"/>
    <n v="4"/>
    <x v="0"/>
    <s v="Mediante Informe radicado N° 20134090527982, la Interventoría señala que se adelantaron actividades de parcheo en este sector de la cicloruta._x000a_Se presenta concepto juridico.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x v="0"/>
    <x v="0"/>
    <x v="0"/>
    <x v="0"/>
    <x v="2"/>
    <s v="Deficiencia en la supervisión contractual"/>
    <x v="0"/>
    <x v="0"/>
    <m/>
    <m/>
    <m/>
  </r>
  <r>
    <x v="195"/>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7"/>
    <s v="CR_Desarrollo Vial del Norte de Bogotá"/>
    <x v="15"/>
    <x v="0"/>
    <s v="Vicepresidencia de Gestión Contractual - Vicepresidencia Jurídica"/>
    <s v="Leonidas Narváez"/>
    <x v="1"/>
    <s v="DISCIPLINARIA"/>
    <n v="10"/>
    <x v="0"/>
    <s v="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x v="0"/>
    <m/>
    <m/>
    <m/>
    <m/>
    <x v="8"/>
    <n v="2"/>
    <n v="0"/>
    <s v="CUMPLIDA"/>
    <x v="0"/>
    <x v="1"/>
    <m/>
    <x v="0"/>
    <x v="0"/>
    <x v="0"/>
    <x v="1"/>
    <x v="0"/>
    <s v="Incumplimiento obligaciones"/>
    <x v="0"/>
    <x v="0"/>
    <m/>
    <m/>
    <m/>
  </r>
  <r>
    <x v="196"/>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este hallazgo se encuetnra incorporado en la demanda de reconvención del Tribunal de Arbitramento activo “4.1.13 PRETENSIONES RELATIVAS AL PROGRAMA DE MANTENIMIENTO. Con memorando 20153060051053 se confirmaron los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197"/>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x v="0"/>
    <x v="0"/>
    <x v="0"/>
    <x v="0"/>
    <x v="3"/>
    <m/>
    <x v="0"/>
    <x v="0"/>
    <m/>
    <m/>
    <m/>
  </r>
  <r>
    <x v="198"/>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x v="0"/>
    <x v="0"/>
    <x v="0"/>
    <x v="0"/>
    <x v="3"/>
    <m/>
    <x v="0"/>
    <x v="0"/>
    <m/>
    <m/>
    <m/>
  </r>
  <r>
    <x v="199"/>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ron ajustes a las unidades de medida y fecha. En reunión del 23-jun-2015 se acreditó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200"/>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7"/>
    <s v="CR_Desarrollo Vial del Norte de Bogotá"/>
    <x v="15"/>
    <x v="0"/>
    <s v="Vicepresidencia de Gestión Contractual"/>
    <s v="Leonidas Narváez"/>
    <x v="1"/>
    <s v="DISCIPLINARIA"/>
    <n v="7"/>
    <x v="0"/>
    <s v="Pendiente cierre de la CGR."/>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x v="0"/>
    <m/>
    <m/>
    <m/>
    <m/>
    <x v="8"/>
    <n v="2"/>
    <n v="0"/>
    <s v="CUMPLIDA"/>
    <x v="0"/>
    <x v="1"/>
    <m/>
    <x v="0"/>
    <x v="0"/>
    <x v="0"/>
    <x v="1"/>
    <x v="2"/>
    <s v="Obligaciones interventoría"/>
    <x v="0"/>
    <x v="0"/>
    <m/>
    <m/>
    <m/>
  </r>
  <r>
    <x v="201"/>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s v="CR_Zona Metropolitana de Bucaramanga"/>
    <x v="7"/>
    <x v="2"/>
    <s v="Vicepresidencia Ejecutiva - Vicepresidencia Jurídica"/>
    <s v="Germán Córdoba - Fernando Iregui"/>
    <x v="2"/>
    <s v="FISCAL"/>
    <n v="6"/>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s v="Fiscal"/>
    <x v="1"/>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Germán Córdob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x v="53"/>
    <x v="1"/>
    <x v="1"/>
    <x v="0"/>
    <x v="1"/>
    <s v="Terminación anticipada del contrato"/>
    <x v="0"/>
    <x v="0"/>
    <m/>
    <m/>
    <m/>
  </r>
  <r>
    <x v="202"/>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9"/>
    <s v="CR_Zona Metropolitana de Bucaramanga"/>
    <x v="7"/>
    <x v="2"/>
    <s v="Vicepresidencia Ejecutiva - Vicepresidencia Jurídica"/>
    <s v="Germán Córdoba - Fernando Iregui"/>
    <x v="2"/>
    <s v="FISCAL"/>
    <n v="2"/>
    <x v="8"/>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3"/>
    <s v="2016-409-077877-2 del 2-sep-2016."/>
    <x v="54"/>
    <x v="3"/>
    <x v="2"/>
    <x v="0"/>
    <x v="1"/>
    <s v="Terminación anticipada del contrato"/>
    <x v="0"/>
    <x v="0"/>
    <m/>
    <m/>
    <m/>
  </r>
  <r>
    <x v="203"/>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DISCIPLINARIA"/>
    <n v="2"/>
    <x v="8"/>
    <s v="Se ajustan las unidades de medida. Se actualiza avance al 100%. Pendiente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1"/>
    <s v="2016-409-077877-2 del 2-sep-2016."/>
    <x v="16"/>
    <x v="0"/>
    <x v="0"/>
    <x v="0"/>
    <x v="1"/>
    <s v="Terminación anticipada del contrato"/>
    <x v="0"/>
    <x v="0"/>
    <m/>
    <m/>
    <m/>
  </r>
  <r>
    <x v="204"/>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3"/>
    <s v="CR_Zona Metropolitana de Bucaramanga"/>
    <x v="7"/>
    <x v="2"/>
    <s v="Vicepresidencia Ejecutiva - Vicepresidencia Jurídica"/>
    <s v="Germán Córdoba - Fernando Iregui"/>
    <x v="2"/>
    <s v="DISCIPLINARIA,  FISCAL Y PENAL"/>
    <n v="3"/>
    <x v="0"/>
    <s v="De acuerdo a memorando Nª 0030083 de abril 4 de 2014 se indica que se incluyo en demanda arbitral. Pendiente de fallo. Con memorando 2015-500-004682-3 del 21-abr-2015 se solicitó plazo hasta el 30-jun-2015. Se autorizó el nuevo plazo por lo que se ajusta la fecha en concordancia. Con memorando 2015-500-007553-3 del 30-jun-2015 se ajustaron las unidades de medida y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s v="2016-409-077877-2 del 2-sep-2016."/>
    <x v="0"/>
    <x v="0"/>
    <x v="0"/>
    <x v="0"/>
    <x v="1"/>
    <s v="Terminación anticipada del contrato"/>
    <x v="0"/>
    <x v="0"/>
    <m/>
    <m/>
    <m/>
  </r>
  <r>
    <x v="205"/>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Gestión Jurídica"/>
    <x v="19"/>
    <x v="5"/>
    <s v="Vicepresidencia de Gestión Contractual - Vicepresidencia Ejecutiva"/>
    <s v="Leonidas Narváez - Fernando Mejía"/>
    <x v="2"/>
    <s v="DISCIPLINARIA Y FISCAL"/>
    <n v="10"/>
    <x v="0"/>
    <s v="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x v="55"/>
    <x v="2"/>
    <x v="3"/>
    <x v="1"/>
    <x v="10"/>
    <s v="Rendimientos financieros"/>
    <x v="0"/>
    <x v="0"/>
    <m/>
    <m/>
    <m/>
  </r>
  <r>
    <x v="206"/>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3"/>
    <s v="CR_Zona Metropolitana de Bucaramanga"/>
    <x v="7"/>
    <x v="2"/>
    <s v="Vicepresidencia Ejecutiva - Vicepresidencia Jurídica"/>
    <s v="Germán Córdoba - Fernando Iregui"/>
    <x v="2"/>
    <s v="DISCIPLINARIA"/>
    <n v="3"/>
    <x v="0"/>
    <s v="Pendiente hacer seguimiento por Elizabeth a Defensa Judicial. El 3-marzo-2015, Elizabeth envía a CI copia del memorando enviado a VJ solicitando reporte del avance de las unidades de medida establecidas. Con memorando 2015-500-004682-3 del 21-abr-2015 se solicitó plazo hasta el 30-jun-2015. Se autorizó el nuevo plazo por lo que se ajusta la fecha en concordancia. Con memorando 2015-500-005653-3 del 15-may-2015, se acreditó el 100% de avance. Pendiente cierre de la CGR"/>
    <m/>
    <m/>
    <m/>
    <m/>
    <m/>
    <m/>
    <m/>
    <s v="Disciplinario"/>
    <x v="2"/>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1"/>
    <s v="2016-409-037756-2 del 10-may-2016"/>
    <x v="0"/>
    <x v="0"/>
    <x v="0"/>
    <x v="0"/>
    <x v="3"/>
    <m/>
    <x v="0"/>
    <x v="0"/>
    <m/>
    <m/>
    <m/>
  </r>
  <r>
    <x v="207"/>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FISCAL"/>
    <n v="2"/>
    <x v="9"/>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5653-3 del 15-may-2015, se acreditó el 100% de avance. Pendiente cierre de la CGR. Con memorando 2015-500-007076-3 del 19 de junio de 2015 se confirman las unidades de medida actuales."/>
    <m/>
    <s v="28-jun-2016: Con memorando 2016-409-050261-2 del 16-jun-2016, la CGR adelantó la efectividad del plan asociado a este hallazgo. Por instrucción de Diego Bustos del 27-jun-2016, se pasa a estado CERRADO con base en dicho memorando."/>
    <m/>
    <m/>
    <m/>
    <m/>
    <m/>
    <s v="Fiscal"/>
    <x v="1"/>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2"/>
    <x v="3"/>
    <s v="2016-409-077877-2 del 2-sep-2016."/>
    <x v="16"/>
    <x v="0"/>
    <x v="0"/>
    <x v="0"/>
    <x v="1"/>
    <s v="Terminación anticipada del contrato"/>
    <x v="0"/>
    <x v="0"/>
    <m/>
    <m/>
    <m/>
  </r>
  <r>
    <x v="208"/>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ADMINISTRATIVA"/>
    <n v="2"/>
    <x v="9"/>
    <s v="Se reporta el 100% del avance.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09"/>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ADMINISTRATIVA"/>
    <n v="2"/>
    <x v="8"/>
    <s v="Se ajustan las unidades de medida. Se actualiza avance al 100%.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0"/>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9"/>
    <s v="CR_Zona Metropolitana de Bucaramanga"/>
    <x v="7"/>
    <x v="2"/>
    <s v="Vicepresidencia Ejecutiva"/>
    <s v="Germán Córdoba"/>
    <x v="5"/>
    <s v="ADMINISTRATIVA"/>
    <n v="1"/>
    <x v="1"/>
    <s v="Se ajustan las Unidades de medida. 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1"/>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8"/>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2"/>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8"/>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3"/>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ADMINISTRATIV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2"/>
    <s v="Obligaciones interventoría "/>
    <x v="0"/>
    <x v="0"/>
    <m/>
    <m/>
    <m/>
  </r>
  <r>
    <x v="214"/>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DISCIPLINARI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2"/>
    <s v="Obligaciones interventoría "/>
    <x v="0"/>
    <x v="0"/>
    <m/>
    <m/>
    <m/>
  </r>
  <r>
    <x v="215"/>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1"/>
    <s v="2016-409-037756-2 del 10-may-2016"/>
    <x v="0"/>
    <x v="0"/>
    <x v="0"/>
    <x v="0"/>
    <x v="3"/>
    <m/>
    <x v="0"/>
    <x v="0"/>
    <m/>
    <m/>
    <m/>
  </r>
  <r>
    <x v="216"/>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3"/>
    <s v="CR_Zona Metropolitana de Bucaramanga"/>
    <x v="7"/>
    <x v="2"/>
    <s v="Vicepresidencia Ejecutiva - Vicepresidencia Jurídica"/>
    <s v="Germán Córdoba - Fernando Iregui"/>
    <x v="2"/>
    <s v="DISCIPLINARI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1"/>
    <s v="2016-409-037756-2 del 10-may-2016"/>
    <x v="0"/>
    <x v="0"/>
    <x v="0"/>
    <x v="0"/>
    <x v="3"/>
    <m/>
    <x v="0"/>
    <x v="0"/>
    <m/>
    <m/>
    <m/>
  </r>
  <r>
    <x v="217"/>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0"/>
    <s v="2016-409-037756-2 del 10-may-2016"/>
    <x v="0"/>
    <x v="0"/>
    <x v="0"/>
    <x v="0"/>
    <x v="3"/>
    <m/>
    <x v="0"/>
    <x v="0"/>
    <m/>
    <m/>
    <m/>
  </r>
  <r>
    <x v="218"/>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3"/>
    <s v="CR_Zona Metropolitana de Bucaramanga"/>
    <x v="7"/>
    <x v="2"/>
    <s v="Vicepresidencia Ejecutiva - Vicepresidencia Jurídica"/>
    <s v="Germán Córdoba - Fernando Iregui"/>
    <x v="2"/>
    <s v="DISCIPLINARIA Y FISCAL"/>
    <n v="2"/>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x v="0"/>
    <x v="0"/>
    <x v="0"/>
    <x v="0"/>
    <x v="3"/>
    <m/>
    <x v="0"/>
    <x v="0"/>
    <m/>
    <m/>
    <m/>
  </r>
  <r>
    <x v="219"/>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x v="0"/>
    <x v="0"/>
    <x v="0"/>
    <x v="0"/>
    <x v="3"/>
    <m/>
    <x v="0"/>
    <x v="0"/>
    <m/>
    <m/>
    <m/>
  </r>
  <r>
    <x v="220"/>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x v="0"/>
    <x v="0"/>
    <x v="0"/>
    <x v="0"/>
    <x v="3"/>
    <m/>
    <x v="0"/>
    <x v="0"/>
    <m/>
    <m/>
    <m/>
  </r>
  <r>
    <x v="221"/>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x v="0"/>
    <x v="0"/>
    <x v="0"/>
    <x v="0"/>
    <x v="3"/>
    <m/>
    <x v="0"/>
    <x v="0"/>
    <m/>
    <m/>
    <m/>
  </r>
  <r>
    <x v="222"/>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1"/>
    <s v="2016-409-037756-2 del 10-may-2016"/>
    <x v="0"/>
    <x v="0"/>
    <x v="0"/>
    <x v="0"/>
    <x v="3"/>
    <m/>
    <x v="0"/>
    <x v="0"/>
    <m/>
    <m/>
    <m/>
  </r>
  <r>
    <x v="223"/>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0"/>
    <s v="2016-409-037756-2 del 10-may-2016"/>
    <x v="0"/>
    <x v="0"/>
    <x v="0"/>
    <x v="0"/>
    <x v="3"/>
    <m/>
    <x v="0"/>
    <x v="0"/>
    <m/>
    <m/>
    <m/>
  </r>
  <r>
    <x v="224"/>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2"/>
    <s v="CR_Zona Metropolitana de Bucaramanga"/>
    <x v="7"/>
    <x v="2"/>
    <s v="Vicepresidencia Ejecutiva - Vicepresidencia de Planeación, Riesgos y Entorno"/>
    <s v="Germán Córdoba - Jaime García"/>
    <x v="2"/>
    <s v="ADMINISTRATIVA"/>
    <n v="5"/>
    <x v="0"/>
    <s v="Verificar si se pueden aplicar las mismas unidades de medida establecidas para el hallazgo sobre deudas prediales tratado el 10-feb-2015. Revisar el tema con Paula Piñeros. Frente al plan actual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5"/>
    <s v="Mayores recursos para riesgo predial"/>
    <x v="0"/>
    <x v="0"/>
    <m/>
    <m/>
    <m/>
  </r>
  <r>
    <x v="225"/>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3"/>
    <s v="CR_Armenia-Pereira-Manizales"/>
    <x v="0"/>
    <x v="0"/>
    <s v="Vicepresidencia de Gestión Contractual - Vicepresidencia de Planeación, Riesgos y Entorno"/>
    <s v="Andrés Figueredo - Jaime García"/>
    <x v="2"/>
    <s v="DISCIPLINARIA Y FISCAL"/>
    <n v="6"/>
    <x v="0"/>
    <s v="La VGC a través de sus gerencias tecnica y financiera dieron concepto a través de memorando 2014-3018012712-3 del 30 de dic /2014 cumpliendo con sus unidades de medida. SE confirma el cumplimiento de las unidades de medida también de Planeación. La Unidad de medida 7. Guia de supervisión e interventoria, se reemplaza por el procedimiento de Consolidación y reconocimiento de deudas y necesidades GCSP-P-017 ya que es una acción más enfocada en la causa del hallazgo. Con memorando 2015-300-004127-3 del 31-marzo-2015, se solicita reemplazar la guía de supervisión por Seguimiento Anual de los riesgos del proyecto, pero en reunión del 13 de mayo de 2015 se confirma que se mantiene la guía de supervisión. Se verifican soportes en el ftp y se acredita el 100%"/>
    <m/>
    <m/>
    <m/>
    <m/>
    <m/>
    <m/>
    <m/>
    <m/>
    <x v="0"/>
    <m/>
    <m/>
    <m/>
    <m/>
    <x v="8"/>
    <n v="2"/>
    <n v="0"/>
    <s v="CUMPLIDA"/>
    <x v="0"/>
    <x v="3"/>
    <s v="2016-409-037756-2 del 10-may-2016"/>
    <x v="0"/>
    <x v="0"/>
    <x v="0"/>
    <x v="0"/>
    <x v="3"/>
    <m/>
    <x v="0"/>
    <x v="0"/>
    <m/>
    <m/>
    <m/>
  </r>
  <r>
    <x v="226"/>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CR_Armenia-Pereira-Manizales"/>
    <x v="0"/>
    <x v="0"/>
    <s v="Vicepresidencia de Gestión Contractual"/>
    <s v="Leonidas Narváez"/>
    <x v="1"/>
    <s v="ADMINISTRATIVA"/>
    <n v="8"/>
    <x v="0"/>
    <s v="Sobre las nuevas unidades de medida que se complementan en la reunión, se establece un avance del 50% frente al plan global de este hallazgo. Por solicitud del memorando 2015-300-004127-3 del 31-marzo-2015 la unidad de medida 7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0"/>
    <m/>
    <x v="56"/>
    <x v="2"/>
    <x v="1"/>
    <x v="2"/>
    <x v="1"/>
    <s v="Desequilibrio ecuación contractual"/>
    <x v="0"/>
    <x v="0"/>
    <m/>
    <m/>
    <m/>
  </r>
  <r>
    <x v="227"/>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CR_Armenia-Pereira-Manizales"/>
    <x v="0"/>
    <x v="0"/>
    <s v="Vicepresidencia de Gestión Contractual - Vicepresidencia Jurídica"/>
    <s v="Leonidas Narváez"/>
    <x v="1"/>
    <s v="DISCIPLINARIA Y FISCAL"/>
    <n v="9"/>
    <x v="0"/>
    <s v="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x v="57"/>
    <x v="2"/>
    <x v="1"/>
    <x v="1"/>
    <x v="1"/>
    <s v="Ingreso Mínimo Garantizado"/>
    <x v="0"/>
    <x v="0"/>
    <m/>
    <m/>
    <m/>
  </r>
  <r>
    <x v="228"/>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3"/>
    <s v="CR_Armenia-Pereira-Manizales"/>
    <x v="0"/>
    <x v="0"/>
    <s v="Vicepresidencia de Gestión Contractual - Vicepresidencia de Planeación, Riesgos y Entorno"/>
    <s v="Andrés Figueredo - Jaime García"/>
    <x v="2"/>
    <s v="ADMINISTRATIVA"/>
    <n v="6"/>
    <x v="0"/>
    <s v="Pendiente restructurar las unidades de medida y los responsables y solicitar aplazamiento para este hallazgo. Unidades de medida 7 y 8 están completadas. Marco coordinará reunión con los interesados e invitará a CI para este aspecto. Sólo después de definir la totalidad de las unidades de medida se acreditará el nivel de avance respectivo. Por lo pronto se asigna un 25%. el 5-may-2005 se redefine el plan cuyos soportes ya se han incorporado al ftp, por lo que se acredita el 100% de avance. Pendiente cierre de la CGR."/>
    <m/>
    <m/>
    <m/>
    <m/>
    <m/>
    <m/>
    <m/>
    <m/>
    <x v="0"/>
    <m/>
    <m/>
    <m/>
    <m/>
    <x v="9"/>
    <n v="2"/>
    <n v="0"/>
    <s v="CUMPLIDA"/>
    <x v="0"/>
    <x v="0"/>
    <s v="2016-409-037756-2 del 10-may-2016"/>
    <x v="0"/>
    <x v="0"/>
    <x v="0"/>
    <x v="0"/>
    <x v="3"/>
    <m/>
    <x v="0"/>
    <x v="0"/>
    <m/>
    <m/>
    <m/>
  </r>
  <r>
    <x v="229"/>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8"/>
    <s v="CR_Armenia-Pereira-Manizales"/>
    <x v="0"/>
    <x v="0"/>
    <s v="Vicepresidencia de Gestión Contractual - Vicepresidencia Jurídica"/>
    <s v="Andrés Figueredo"/>
    <x v="0"/>
    <s v="ADMINISTRATIVA"/>
    <n v="5"/>
    <x v="0"/>
    <s v="Jurídica ya emitió concepto. La interventoría confirma que los dineros ociosos pasen a Hacienda. Sólo queda pendiente conocer el valor exacto de los intereses para poder hacer el giro a Hacienda. Se actualiza porcentaje de avance. Se aprobó aplazamiento al 30-ene-2015. "/>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0"/>
    <s v="2017-409-097363-2 del 12-sep-2017"/>
    <x v="58"/>
    <x v="2"/>
    <x v="1"/>
    <x v="0"/>
    <x v="2"/>
    <s v="Deficiencias en la supervisión contractual"/>
    <x v="0"/>
    <x v="0"/>
    <m/>
    <m/>
    <m/>
  </r>
  <r>
    <x v="230"/>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CR_Armenia-Pereira-Manizales"/>
    <x v="0"/>
    <x v="0"/>
    <s v="Vicepresidencia de Gestión Contractual - Vicepresidencia Jurídica"/>
    <s v="Leonidas Narváez"/>
    <x v="1"/>
    <s v="FISCAL Y PENAL"/>
    <n v="9"/>
    <x v="0"/>
    <s v="Se completaron las unidades de medida 1, 2, 3 y 4. Se demostró que los hechos presentados son provechosos para la Nación. Marco asegurará que los soportes estén cargados en el ftp para poder acreditar el avance en este hallazgo. Pendiente cierre de la CGR."/>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Fiscal"/>
    <x v="1"/>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2"/>
    <m/>
    <x v="59"/>
    <x v="2"/>
    <x v="1"/>
    <x v="1"/>
    <x v="0"/>
    <s v="Ingreso Mínimo Garantizado"/>
    <x v="0"/>
    <x v="0"/>
    <m/>
    <m/>
    <m/>
  </r>
  <r>
    <x v="231"/>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3"/>
    <s v="CR_Armenia-Pereira-Manizales"/>
    <x v="0"/>
    <x v="0"/>
    <s v="Vicepresidencia de Gestión Contractual - Vicepresidencia Jurídica"/>
    <s v="Andrés Figueredo - Fernando Iregui"/>
    <x v="2"/>
    <s v="ADMINISTRATIVA"/>
    <n v="6"/>
    <x v="0"/>
    <s v="Frente a la prevención: Manual de Contratación y procedimiento para  las conciliaciones y bitácora, que requieren de los respectivos soportes para cualquier acción contractual. Adicionalmente, el concepto financiero demuestra que se pagó por menor valor de lo acordado inicialmente. Se retira la UM 5. Aplicación Reconstrucción Documental ya que no actúa sobre la causa del hallazgo. Pendiente incorporar en el ftp el procedimiento para la consolidación y reconocimiento de deudas para acreditar el 100% de avance. En reunión del 30-jun-2015 se acreditó el 100% de avance. Pendiente cierre de la CGR."/>
    <m/>
    <m/>
    <m/>
    <m/>
    <m/>
    <m/>
    <m/>
    <m/>
    <x v="0"/>
    <m/>
    <m/>
    <m/>
    <m/>
    <x v="8"/>
    <n v="2"/>
    <n v="0"/>
    <s v="CUMPLIDA"/>
    <x v="0"/>
    <x v="0"/>
    <s v="2016-409-037756-2 del 10-may-2016"/>
    <x v="0"/>
    <x v="0"/>
    <x v="0"/>
    <x v="0"/>
    <x v="3"/>
    <m/>
    <x v="0"/>
    <x v="0"/>
    <m/>
    <m/>
    <m/>
  </r>
  <r>
    <x v="232"/>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9"/>
    <s v="CR_Armenia-Pereira-Manizales"/>
    <x v="0"/>
    <x v="0"/>
    <s v="Vicepresidencia de Gestión Contractual"/>
    <s v="Andrés Figueredo"/>
    <x v="0"/>
    <s v="DISCIPLINARIA"/>
    <n v="5"/>
    <x v="0"/>
    <s v="Se ajustan las unidades de medida y el porcentaje de avance. Los conceptos confirmarían que la situaciòn presentada no tuvo efectos en el modelo financiero. Las dos unidades que quedan están 100% completadas. SE SOLICITA INCORPORAR MANUAL DE INTERVENTORIA Y SUPERVISIÓN COMO ACCIÓN PREVENTIVA. Confirmar soportes en ftp. Pendiente cierre de la CGR. Este proyecto no tiene actulamente Tribunal de Arbitramento"/>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1"/>
    <s v="2017-409-097363-2 del 12-sep-2017"/>
    <x v="60"/>
    <x v="2"/>
    <x v="1"/>
    <x v="0"/>
    <x v="0"/>
    <s v="Incumplimiento obligaciónes"/>
    <x v="0"/>
    <x v="0"/>
    <m/>
    <m/>
    <m/>
  </r>
  <r>
    <x v="233"/>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s v="CR_Armenia-Pereira-Manizales"/>
    <x v="0"/>
    <x v="0"/>
    <s v="Vicepresidencia de Gestión Contractual"/>
    <s v="Andrés Figueredo"/>
    <x v="0"/>
    <s v="DISCIPLINARIA"/>
    <n v="7"/>
    <x v="0"/>
    <s v="Se emitió el concepto jurídico. Se actualiza el porcentaje de avance. confirmar el estado de las unidades de medida 2 y 3. Se solicita y acuerda un nuevo plazo para el cierre del hallazgo hasta el 30-jun-2015. Con memorando 2015-300-004086-3 del 30 de marzo de 2015 se solicitó plazo hasta el 30 de julio de 2015 para completar el Manual de contratación pero solo se autoriza plazo hasta el 30 de junio de 2015."/>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x v="0"/>
    <x v="0"/>
    <x v="0"/>
    <x v="0"/>
    <x v="0"/>
    <s v="Modificaciones"/>
    <x v="0"/>
    <x v="0"/>
    <m/>
    <m/>
    <m/>
  </r>
  <r>
    <x v="234"/>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3"/>
    <s v="CR_Armenia-Pereira-Manizales"/>
    <x v="0"/>
    <x v="0"/>
    <s v="Vicepresidencia de Gestión Contractual - Vicepresidencia Jurídica"/>
    <s v="Andrés Figueredo - Fernando Iregui"/>
    <x v="2"/>
    <s v="DISCIPLINARIA"/>
    <n v="6"/>
    <x v="0"/>
    <s v="Se solicitó aplazamiento para el 30-jun-2015. Efrén revisará estado de las unidades de medida. Con memorando 2015-300-004086-3 del 30 de marzo de 2015 se solicitó plazo hasta el 30 de julio de 2015 para completar el Manual de contratación pero solo se autoriza plazo hasta el 30 de junio de 2015.  Se acredita 100% aunque sólo con unidades preventivas ya que se confirma que efectivamente superó el tope establecido."/>
    <m/>
    <m/>
    <m/>
    <m/>
    <m/>
    <m/>
    <m/>
    <m/>
    <x v="0"/>
    <m/>
    <m/>
    <m/>
    <m/>
    <x v="9"/>
    <n v="2"/>
    <n v="0"/>
    <s v="CUMPLIDA"/>
    <x v="0"/>
    <x v="1"/>
    <s v="2016-409-037756-2 del 10-may-2016"/>
    <x v="0"/>
    <x v="0"/>
    <x v="0"/>
    <x v="0"/>
    <x v="3"/>
    <m/>
    <x v="0"/>
    <x v="0"/>
    <m/>
    <m/>
    <m/>
  </r>
  <r>
    <x v="235"/>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3"/>
    <s v="CR_Armenia-Pereira-Manizales"/>
    <x v="0"/>
    <x v="0"/>
    <s v="Vicepresidencia de Gestión Contractual - Vicepresidencia Administrativa y Financiera"/>
    <s v="Andrés Figueredo - María Clara Garrido"/>
    <x v="2"/>
    <s v="DISCIPLINARIA"/>
    <n v="9"/>
    <x v="0"/>
    <s v="Sin embargo no se encontró el soporte contractual del cambio de octubre de 2004 a febrero de 2005. Esto por tanto requiere generar un acto administrativo para reconocer este hecho. Se incluye la Bitácora como acción preventiva. Con memorando 2015-300-004086-3 del 30 de marzo de 2015 se solicitó y aprobó la inclusión de la unidad de medida: proceso de pérdida y/o reconstrucción documental pero el plazo se otorgó solo hasta el 30-jun-2015. Con memorando 2015-409-005654-3 del 15-may-2015 se confirman los soportes de la VAF. Está pendiente certificación del proceso de búsqueda."/>
    <m/>
    <m/>
    <m/>
    <m/>
    <m/>
    <m/>
    <m/>
    <m/>
    <x v="0"/>
    <m/>
    <m/>
    <m/>
    <m/>
    <x v="9"/>
    <n v="2"/>
    <n v="0"/>
    <s v="CUMPLIDA"/>
    <x v="0"/>
    <x v="1"/>
    <s v="2016-409-037756-2 del 10-may-2016"/>
    <x v="0"/>
    <x v="0"/>
    <x v="0"/>
    <x v="0"/>
    <x v="3"/>
    <m/>
    <x v="0"/>
    <x v="0"/>
    <m/>
    <m/>
    <m/>
  </r>
  <r>
    <x v="236"/>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s v="CR_Armenia-Pereira-Manizales"/>
    <x v="0"/>
    <x v="0"/>
    <s v="Vicepresidencia de Gestión Contractual"/>
    <s v="Andrés Figueredo"/>
    <x v="0"/>
    <s v="DISCIPLINARIA"/>
    <n v="6"/>
    <x v="0"/>
    <s v="Efrén hará memorando para indicar que las sugerencias al Manual de Contratación cubren este aspecto. El Manual está en proceso de ajuste. Pendiente conocer estado de dicho manual. Se solicitará ampliación de plazo para el cierre del hallazgo.Con memorando 2015-300-004086-3 del 30 de marzo de 2015 se solicitó plazo hasta el 30 de julio de 2015 para completar el Manual de contratación pero solo se autoriza plazo hasta el 30 de junio de 2015."/>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x v="0"/>
    <x v="0"/>
    <x v="0"/>
    <x v="0"/>
    <x v="0"/>
    <s v="Modificaciones"/>
    <x v="0"/>
    <x v="0"/>
    <m/>
    <m/>
    <m/>
  </r>
  <r>
    <x v="237"/>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s v="CR_Armenia-Pereira-Manizales"/>
    <x v="0"/>
    <x v="0"/>
    <s v="Vicepresidencia de Gestión Contractual - Vicepresidencia Administrativa y Financiera"/>
    <s v="Andrés Figueredo - María Clara Garrido"/>
    <x v="2"/>
    <s v="ADMINISTRATIVA"/>
    <n v="7"/>
    <x v="0"/>
    <s v="Se autorizó plazo hasta el 30-jun-2015. No se encontró el Acta de inicio pero el concepto jurídico es que no aplicaría este documento para los otrosíes o adiciones. Sí se encontró concepto jurídico indicando que la póliza para la adición 9 se podía aprobar pero no para el otrosí 1. Efrén revisará respuesta de Control Interno para completar los pasos a seguir y cargará los soportes en el ftp. Plazo: 6-mar-2015. Efrén hará revisión del contrato 034. Con memorando 2015-300-004086-3 del 30 de marzo de 2015 se solicitó y aprobó la inclusión de la unidad de medida: proceso de pérdida y/o reconstrucción documental. En reunión del 30-jun-2015 se elimina la UM 1 - Soporte documental ya que está implícita en la UM 3- Pérdida documental. Queda pendiente el Acta de búsqueda documental. En reunión del 8-jul-2015, se elimina la UM 2. Proceso de pérdida y/o reconstrucción documental y se reemplaza por el acta con el resultado del proceso de búsqueda. También se adicionó la unidad preventiva relacionada con el Manual de Contratación, en consonancia con el concepto jurídico. El mismo 8-jul se recibió notificación sobre la acreditación del acta del proceso de búsqueda. El concepto aportado es solo jurídico por lo que estaría pendiente el concepto técnico referido en la unidad de medida 1."/>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0"/>
    <s v="Modificaciones"/>
    <x v="0"/>
    <x v="0"/>
    <m/>
    <m/>
    <m/>
  </r>
  <r>
    <x v="238"/>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5"/>
    <s v="Vicepresidencia de Gestión Contractual"/>
    <x v="31"/>
    <x v="0"/>
    <s v="Vicepresidencia de Gestión Contractual"/>
    <s v="Andrés Figueredo"/>
    <x v="0"/>
    <s v="DISCIPLINARIA"/>
    <n v="1"/>
    <x v="0"/>
    <m/>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0"/>
    <s v="Pago no debido con recursos del proyecto"/>
    <x v="2"/>
    <x v="0"/>
    <m/>
    <m/>
    <m/>
  </r>
  <r>
    <x v="239"/>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3"/>
    <s v="CR_Armenia-Pereira-Manizales"/>
    <x v="0"/>
    <x v="0"/>
    <s v="Vicepresidencia de Gestión Contractual"/>
    <s v="Andrés Figueredo"/>
    <x v="0"/>
    <s v="ADMINISTRATIVA"/>
    <n v="5"/>
    <x v="0"/>
    <s v="Falta el informe final. Se actualiza porcentaje de avance. Con memorando 2015-300-004086-3 del 30 de marzo de 2015 se solicitó y aprobó plazo hasta el 30 de abril de 2015. Efrén verificará si el contrato 4G incluye la obligación de estudios de seguridad vial. Con memorando 2015-300-0062423 del 29-mayo de 2015, la VGC solicitó plazo hasta el 30-jun-2015, que se aprueba, por lo que se ajusta dicho plazo. En reunión del 30-jun-2015 y con memorando 2015-300-007543-3 del mismo día, se acreditó el 100% de avance. Pendiente cierre de la CGR."/>
    <m/>
    <m/>
    <m/>
    <m/>
    <m/>
    <m/>
    <m/>
    <m/>
    <x v="0"/>
    <m/>
    <m/>
    <m/>
    <m/>
    <x v="8"/>
    <n v="2"/>
    <n v="0"/>
    <s v="CUMPLIDA"/>
    <x v="0"/>
    <x v="0"/>
    <s v="2016-409-037756-2 del 10-may-2016"/>
    <x v="0"/>
    <x v="0"/>
    <x v="0"/>
    <x v="0"/>
    <x v="3"/>
    <m/>
    <x v="0"/>
    <x v="0"/>
    <m/>
    <m/>
    <m/>
  </r>
  <r>
    <x v="240"/>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3"/>
    <s v="CR_Armenia-Pereira-Manizales"/>
    <x v="0"/>
    <x v="0"/>
    <s v="Vicepresidencia de Gestión Contractual"/>
    <s v="Andrés Figueredo"/>
    <x v="0"/>
    <s v="ADMINISTRATIVA"/>
    <n v="2"/>
    <x v="0"/>
    <s v="El informe tecnico indica que está cumplido y no se encuentra fundamento para aplicar un descuento. Las unidades están completadas 100% para presentar a la CGR. En reunión del 19 de junio se ajustaron las unidades de medida incluyendo una acción preventiva que corresponde al Manual de Supervisión e Interventoría."/>
    <m/>
    <m/>
    <m/>
    <m/>
    <m/>
    <m/>
    <m/>
    <m/>
    <x v="0"/>
    <m/>
    <m/>
    <m/>
    <m/>
    <x v="8"/>
    <n v="2"/>
    <n v="0"/>
    <s v="CUMPLIDA"/>
    <x v="0"/>
    <x v="0"/>
    <s v="2016-409-037756-2 del 10-may-2016"/>
    <x v="0"/>
    <x v="0"/>
    <x v="0"/>
    <x v="0"/>
    <x v="3"/>
    <m/>
    <x v="0"/>
    <x v="0"/>
    <m/>
    <m/>
    <m/>
  </r>
  <r>
    <x v="241"/>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Se va a presentar solicitud de aplazamiento. Con memorando 2015-300-004086-3 del 30 de marzo de 2015 se solicitó y aprobó plazo hasta el 30 de junio de 2015. En reunión del 19 de junio de 2015, se cambia la UM - Decisión sobre aplicación de descuento, por Aplicación del descuento."/>
    <m/>
    <m/>
    <m/>
    <m/>
    <m/>
    <m/>
    <m/>
    <m/>
    <x v="0"/>
    <m/>
    <m/>
    <m/>
    <m/>
    <x v="8"/>
    <n v="2"/>
    <n v="0"/>
    <s v="CUMPLIDA"/>
    <x v="0"/>
    <x v="0"/>
    <s v="2016-409-037756-2 del 10-may-2016"/>
    <x v="0"/>
    <x v="0"/>
    <x v="0"/>
    <x v="0"/>
    <x v="3"/>
    <m/>
    <x v="0"/>
    <x v="0"/>
    <m/>
    <m/>
    <m/>
  </r>
  <r>
    <x v="242"/>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3"/>
    <s v="CR_Armenia-Pereira-Manizales"/>
    <x v="0"/>
    <x v="0"/>
    <s v="Vicepresidencia de Gestión Contractual"/>
    <s v="Andrés Figueredo"/>
    <x v="0"/>
    <s v="ADMINISTRATIVA"/>
    <n v="2"/>
    <x v="0"/>
    <s v="Se hace necesario reformular las unidades de medida, ya que no hay sustento para hacer el descuento. Se agrega manual de supervisión e interventoría como acción preventiva. En comunicado de la interventoría se confirma que al 1-ene-2013 y 5-sep-2014, el concesionario está cumpliendo esta obligación contractual. Se verificará si hay soporte de que se contaba con el servicio de las tres ambulancias para el momento del levantamiento del hallazgo. En reunión del 19 de junio se retira la UM - decisión de descuento pecuniario y se reemplazó por Informe de evaluación de aplicación de descuento, ya que se concluyó que no aplica el descuento. Con memorando 2015-300-007497-3 del 26-jun-2015 de se confirma el 100% de avance. Pendiente cierre de la CGR."/>
    <m/>
    <m/>
    <m/>
    <m/>
    <m/>
    <m/>
    <m/>
    <m/>
    <x v="0"/>
    <m/>
    <m/>
    <m/>
    <m/>
    <x v="8"/>
    <n v="2"/>
    <n v="0"/>
    <s v="CUMPLIDA"/>
    <x v="0"/>
    <x v="0"/>
    <s v="2016-409-037756-2 del 10-may-2016"/>
    <x v="0"/>
    <x v="0"/>
    <x v="0"/>
    <x v="0"/>
    <x v="3"/>
    <m/>
    <x v="0"/>
    <x v="0"/>
    <m/>
    <m/>
    <m/>
  </r>
  <r>
    <x v="243"/>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y realización de simulacros, que demuestran que no hay sustento para hacer el descuento, por lo que se acredita el 100% de avance. Con memorando 2015-300-004086-3 del 30 de marzo de 2015 se confirmó y aprobó el cambio de las unidades de medida. Con memorando 2015-300-007497-3 del 26-jun-2015  se confirma el 100% de avance. Pendiente cierre de la CGR."/>
    <m/>
    <m/>
    <m/>
    <m/>
    <m/>
    <m/>
    <m/>
    <m/>
    <x v="0"/>
    <m/>
    <m/>
    <m/>
    <m/>
    <x v="8"/>
    <n v="2"/>
    <n v="0"/>
    <s v="CUMPLIDA"/>
    <x v="0"/>
    <x v="0"/>
    <s v="2016-409-037756-2 del 10-may-2016"/>
    <x v="0"/>
    <x v="0"/>
    <x v="0"/>
    <x v="0"/>
    <x v="3"/>
    <m/>
    <x v="0"/>
    <x v="0"/>
    <m/>
    <m/>
    <m/>
  </r>
  <r>
    <x v="244"/>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realización de simulacros e informe sobre el nivel se servicio actual por aparte de la interventoría y la supervisión. Con memorando 2015-300-004086-3 del 30 de marzo de 2015 se solicitó y aprobó plazo hasta el 30 de junio de 2015. En reunión del 19 de junio se ajustan las unidades de medida del plan."/>
    <m/>
    <m/>
    <m/>
    <m/>
    <m/>
    <m/>
    <m/>
    <m/>
    <x v="0"/>
    <m/>
    <m/>
    <m/>
    <m/>
    <x v="8"/>
    <n v="2"/>
    <n v="0"/>
    <s v="CUMPLIDA"/>
    <x v="0"/>
    <x v="0"/>
    <s v="2016-409-037756-2 del 10-may-2016"/>
    <x v="0"/>
    <x v="0"/>
    <x v="0"/>
    <x v="0"/>
    <x v="3"/>
    <m/>
    <x v="0"/>
    <x v="0"/>
    <m/>
    <m/>
    <m/>
  </r>
  <r>
    <x v="245"/>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CR_Armenia-Pereira-Manizales"/>
    <x v="0"/>
    <x v="0"/>
    <s v="Vicepresidencia de Gestión Contractual"/>
    <s v="Leonidas Narváez"/>
    <x v="1"/>
    <s v="DISCIPLINARIA"/>
    <n v="7"/>
    <x v="0"/>
    <s v="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61"/>
    <x v="2"/>
    <x v="1"/>
    <x v="1"/>
    <x v="1"/>
    <s v="Incumplimiento de obligaciones "/>
    <x v="0"/>
    <x v="0"/>
    <m/>
    <m/>
    <m/>
  </r>
  <r>
    <x v="246"/>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3"/>
    <s v="CR_Armenia-Pereira-Manizales"/>
    <x v="0"/>
    <x v="0"/>
    <s v="Vicepresidencia de Gestión Contractual - Vicepresidencia Jurídica"/>
    <s v="Andrés Figueredo - Fernando Iregui"/>
    <x v="2"/>
    <s v="DISCIPLINARIA"/>
    <n v="6"/>
    <x v="0"/>
    <s v="Se requiere reformular el plan para que incluya el informe de la interventoría  y la recuperación del dinero que aplique. No obstante se actualiza el avance al 70%. Hay dos obras en que aplica el desplazamiento (2da calzada av. Ferrocarrill y Quebrada el Billar) y las otras dos en que no aplica ya que el pago es contra entrega. Ya están los informes respectivos. Se comunicará al area jurídica para que proceda analizar la alternativas para su ejecución. Se adicionará una unidad de medida para cerrar el hallazgo y se solicitará la amplicación del plazo. Esta solicitud se hizo el 31-marzo-2015, con el memorando 2015-300-004127-3. En reunión del 19 de junio se acredita el 100% de avance. Pendiente cierre de la CGR."/>
    <m/>
    <m/>
    <m/>
    <m/>
    <m/>
    <m/>
    <m/>
    <m/>
    <x v="0"/>
    <m/>
    <m/>
    <m/>
    <m/>
    <x v="8"/>
    <n v="2"/>
    <n v="0"/>
    <s v="CUMPLIDA"/>
    <x v="0"/>
    <x v="1"/>
    <s v="2016-409-037756-2 del 10-may-2016"/>
    <x v="0"/>
    <x v="0"/>
    <x v="0"/>
    <x v="0"/>
    <x v="3"/>
    <m/>
    <x v="0"/>
    <x v="0"/>
    <m/>
    <m/>
    <m/>
  </r>
  <r>
    <x v="247"/>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2"/>
    <s v="CR_Armenia-Pereira-Manizales"/>
    <x v="0"/>
    <x v="0"/>
    <s v="Vicepresidencia de Gestión Contractual"/>
    <s v="Andrés Figueredo"/>
    <x v="0"/>
    <s v="DISCIPLINARIA"/>
    <n v="3"/>
    <x v="0"/>
    <s v="Se elimina unidad de medida:2. Establecer un promedio de precios con los que haya trabajado  la Agencia ya que no hay posibilidad de comparación. Las otras unidades de medida están 100% por lo que se presentará para cierre de la CGR."/>
    <m/>
    <m/>
    <m/>
    <m/>
    <m/>
    <m/>
    <m/>
    <m/>
    <x v="0"/>
    <m/>
    <m/>
    <m/>
    <m/>
    <x v="8"/>
    <n v="2"/>
    <n v="0"/>
    <s v="CUMPLIDA"/>
    <x v="0"/>
    <x v="1"/>
    <s v="2016-409-037756-2 del 10-may-2016"/>
    <x v="0"/>
    <x v="0"/>
    <x v="0"/>
    <x v="0"/>
    <x v="3"/>
    <m/>
    <x v="0"/>
    <x v="0"/>
    <m/>
    <m/>
    <m/>
  </r>
  <r>
    <x v="248"/>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s v="CR_Desarrollo Vial del Oriente de Medellín"/>
    <x v="32"/>
    <x v="0"/>
    <s v="Vicepresidencia de Gestión Contractual"/>
    <s v="Andrés Figueredo"/>
    <x v="0"/>
    <s v="DISCIPLINARIA Y FISCAL"/>
    <n v="1"/>
    <x v="0"/>
    <s v="El modelo vigente acordado por las partes no incluye el mantenimiento mencionado por la CGR, por lo que se verificará si esto aplica y se hará memorando indicando esta situación, replanteando las unidades de medida y solicitando cierre por la CGR. Se confirma que no es necesario actualizar el modelo por este concepto ya que el mantenimiento no está incluido. El documento que revisó la CGR era un borrador, por lo que no se consolida un detrimento patrimonial. Ante esta situación, se ajustan las unidades de medida y se deja solamente el CONCEPTO FINANCIERO que sustenta la anterior afirmacion. Por lo anterior se solicitará cierre de la CGR."/>
    <m/>
    <s v="28-jun-2016: Con memorando 2016-409-050261-2 del 16-jun-2016, la CGR adelantó la efectividad del plan asociado a este hallazgo. Por instrucción de Diego Bustos del 27-jun-2016, se pasa a estado CERRADO con base en dicho memorando."/>
    <m/>
    <m/>
    <m/>
    <m/>
    <m/>
    <s v="Fiscal - Disciplinario"/>
    <x v="1"/>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x v="0"/>
    <x v="0"/>
    <x v="0"/>
    <x v="0"/>
    <x v="0"/>
    <s v="Incumplimiento de obligaciones"/>
    <x v="0"/>
    <x v="0"/>
    <m/>
    <m/>
    <m/>
  </r>
  <r>
    <x v="249"/>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9"/>
    <s v="CR_Desarrollo Vial del Oriente de Medellín"/>
    <x v="32"/>
    <x v="0"/>
    <s v="Vicepresidencia de Gestión Contractual"/>
    <s v="Andrés Figueredo"/>
    <x v="0"/>
    <s v="ADMINISTRATIVA"/>
    <n v="10"/>
    <x v="0"/>
    <s v="Las unidades de medida 1 y 2 están completadas. Se actualiza porcentaje de avance. Pendiente cierre de la CGR"/>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x v="0"/>
    <m/>
    <m/>
    <m/>
    <m/>
    <x v="8"/>
    <n v="2"/>
    <n v="0"/>
    <s v="CUMPLIDA"/>
    <x v="0"/>
    <x v="0"/>
    <s v="2017-409-097363-2 del 12-sep-2017"/>
    <x v="0"/>
    <x v="0"/>
    <x v="0"/>
    <x v="0"/>
    <x v="11"/>
    <s v="Planeación contractual"/>
    <x v="0"/>
    <x v="0"/>
    <m/>
    <m/>
    <m/>
  </r>
  <r>
    <x v="250"/>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CR_Desarrollo Vial del Oriente de Medellín"/>
    <x v="32"/>
    <x v="0"/>
    <s v="Vicepresidencia de Gestión Contractual - Vicepresidencia Administrativa y Financiera"/>
    <s v="Leonidas Narváez"/>
    <x v="1"/>
    <s v="DISCIPLINARIA"/>
    <n v="11"/>
    <x v="0"/>
    <s v="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Está pendiente certificación del proceso de búsqueda e informe a CID.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x v="0"/>
    <x v="0"/>
    <x v="0"/>
    <x v="1"/>
    <x v="0"/>
    <s v="Deficiencias en análisis modificaciones contractuales"/>
    <x v="0"/>
    <x v="0"/>
    <m/>
    <m/>
    <m/>
  </r>
  <r>
    <x v="251"/>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CR_Desarrollo Vial del Oriente de Medellín"/>
    <x v="32"/>
    <x v="0"/>
    <s v="Vicepresidencia de Gestión Contractual - Vicepresidencia Jurídica"/>
    <s v="Leonidas Narváez"/>
    <x v="1"/>
    <s v="DISCIPLINARIA Y PENAL"/>
    <n v="8"/>
    <x v="0"/>
    <s v="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x v="62"/>
    <x v="2"/>
    <x v="1"/>
    <x v="1"/>
    <x v="0"/>
    <s v="Adiciones"/>
    <x v="0"/>
    <x v="0"/>
    <m/>
    <m/>
    <m/>
  </r>
  <r>
    <x v="252"/>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4"/>
    <s v="CR_Pereira-La Victoria"/>
    <x v="29"/>
    <x v="0"/>
    <s v="Vicepresidencia de Gestión Contractual"/>
    <s v="Andrés Figueredo"/>
    <x v="0"/>
    <s v="DISCIPLINARIA,  FISCAL Y PENAL"/>
    <n v="5"/>
    <x v="0"/>
    <s v="Las unidades de medida están completadas. Todo lo contratado en el otrosí se ejecutó. Hay solo un caso que no se ha aceptado y, por tanto, no se ha pagado. Posiblemente genere una controversia con el concesionario. Sin embargo, este es un hecho fuera del alcance del hallazgo. El Manual de Supervisión e Interventoría tiene como objetivo final que las obligaciones contractuales se verifiquen y controlen.El informe de interventoría confirma las diferencias y concluye que se debe determinar la adopción de mecanismos tendientes a recuperar los eventuales detrimentos patrimoniales. El informe del supervisor concluye que se presentaron desplazamientos de inversión. Sin embargo, en correo del 19-mayo-2015, el Supervisor confirma que no hay tribunal instaurado."/>
    <m/>
    <m/>
    <m/>
    <m/>
    <m/>
    <m/>
    <m/>
    <m/>
    <x v="0"/>
    <m/>
    <m/>
    <m/>
    <m/>
    <x v="8"/>
    <n v="2"/>
    <n v="0"/>
    <s v="CUMPLIDA"/>
    <x v="0"/>
    <x v="2"/>
    <s v="2016-409-037756-2 del 10-may-2016"/>
    <x v="0"/>
    <x v="0"/>
    <x v="0"/>
    <x v="0"/>
    <x v="3"/>
    <m/>
    <x v="0"/>
    <x v="0"/>
    <m/>
    <m/>
    <m/>
  </r>
  <r>
    <x v="253"/>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s v="Gestión Contractual y Seguimiento de Proyectos de Infraestructura de Transporte"/>
    <x v="9"/>
    <x v="0"/>
    <s v="Vicepresidencia de Gestión Contractual - Vicepresidencia Administrativa y Financiera"/>
    <s v="Leonidas Narváez"/>
    <x v="1"/>
    <s v="ADMINISTRATIVA"/>
    <n v="10"/>
    <x v="0"/>
    <s v="Con oficio 2014-102-022881-1 del 25 de noviembre de 2014, se remite a la CGR para dar traslado del hallazgo al INVIAS, por lo que se acredita el 100% de avance."/>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x v="0"/>
    <m/>
    <m/>
    <m/>
    <m/>
    <x v="9"/>
    <n v="2"/>
    <n v="0"/>
    <s v="CUMPLIDA"/>
    <x v="0"/>
    <x v="0"/>
    <m/>
    <x v="0"/>
    <x v="0"/>
    <x v="0"/>
    <x v="1"/>
    <x v="0"/>
    <s v="Ausencia soportes documentales"/>
    <x v="3"/>
    <x v="0"/>
    <m/>
    <m/>
    <m/>
  </r>
  <r>
    <x v="254"/>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3"/>
    <s v="Gerencia Portuaria"/>
    <x v="8"/>
    <x v="0"/>
    <s v="Vicepresidencia de Gestión Contractual"/>
    <s v="Andrés Figueredo"/>
    <x v="0"/>
    <s v="ADMINISTRATIVA"/>
    <n v="3"/>
    <x v="0"/>
    <s v="Se cuenta con 2 de cinco soportes. El 20-mayo-2015, se elimina la UM 1. Acta de reunion ya que no agrega valor y se incorpora la unidad de medida 5. Procedimiento para las Reversiones y se elimina la UM 4. Informe de verificacion de las  Sociedades  Portuarias, referidas en el hallazgo ya que esto se incluye en la UM 1. Con memorando 2015-300-0062423 del 29-mayo de 2015, la VGC solicitó plazo hasta el 30-jun-2015, que se aprueba, por lo que se ajusta dicho plazo. A partir del oficio 2015-303-006561-3 del 5 de junio y el ajuste dado en la reunión del 9 de junio de 2015, se dejaron sólo tres unidades de medida y se acreditó el 100% de avance. Pendiente cierre de la CGR."/>
    <m/>
    <m/>
    <m/>
    <m/>
    <m/>
    <m/>
    <m/>
    <m/>
    <x v="0"/>
    <m/>
    <m/>
    <m/>
    <m/>
    <x v="9"/>
    <n v="2"/>
    <n v="0"/>
    <s v="CUMPLIDA"/>
    <x v="0"/>
    <x v="0"/>
    <s v="2016-409-037756-2 del 10-may-2016"/>
    <x v="0"/>
    <x v="0"/>
    <x v="0"/>
    <x v="0"/>
    <x v="3"/>
    <m/>
    <x v="2"/>
    <x v="0"/>
    <m/>
    <m/>
    <m/>
  </r>
  <r>
    <x v="255"/>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6"/>
    <s v="Servicios Generales"/>
    <x v="33"/>
    <x v="4"/>
    <s v="Vicepresidencia Administrativa y Financiera"/>
    <s v="María Clara Garrido"/>
    <x v="10"/>
    <s v="ADMINISTRATIVA"/>
    <n v="1"/>
    <x v="0"/>
    <s v="Se encontraba vigente es la 305 de 2012. _x000a_Vigente la 306 de marzo de 2012_x000a_Articulo 10. Se confirman los soportes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12"/>
    <s v="Problemas en la gestión  administrativa de la ANI"/>
    <x v="2"/>
    <x v="0"/>
    <m/>
    <m/>
    <m/>
  </r>
  <r>
    <x v="256"/>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4"/>
    <s v="Gerencia Planeación"/>
    <x v="17"/>
    <x v="3"/>
    <s v="Vicepresidencia de Planeación, Riesgos y Entorno"/>
    <s v="Jaime García"/>
    <x v="7"/>
    <s v="ADMINISTRATIVA"/>
    <n v="4"/>
    <x v="0"/>
    <s v="Las unidades de medida están completadas. Pasar a cierre de la CGR."/>
    <m/>
    <m/>
    <m/>
    <m/>
    <m/>
    <m/>
    <m/>
    <m/>
    <x v="0"/>
    <m/>
    <m/>
    <m/>
    <m/>
    <x v="9"/>
    <n v="2"/>
    <n v="0"/>
    <s v="CUMPLIDA"/>
    <x v="0"/>
    <x v="0"/>
    <s v="2016-409-037756-2 del 10-may-2016"/>
    <x v="0"/>
    <x v="0"/>
    <x v="0"/>
    <x v="0"/>
    <x v="3"/>
    <m/>
    <x v="2"/>
    <x v="0"/>
    <m/>
    <m/>
    <m/>
  </r>
  <r>
    <x v="257"/>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4"/>
    <s v="Gerencia Planeación"/>
    <x v="17"/>
    <x v="3"/>
    <s v="Vicepresidencia de Planeación, Riesgos y Entorno"/>
    <s v="Jaime García "/>
    <x v="7"/>
    <s v="ADMINISTRATIVA"/>
    <n v="28"/>
    <x v="0"/>
    <s v="Las unidades de medida están completadas. Presentar para cierre de la CGR."/>
    <m/>
    <m/>
    <m/>
    <m/>
    <m/>
    <m/>
    <m/>
    <m/>
    <x v="0"/>
    <m/>
    <m/>
    <m/>
    <m/>
    <x v="9"/>
    <n v="2"/>
    <n v="0"/>
    <s v="CUMPLIDA"/>
    <x v="0"/>
    <x v="0"/>
    <s v="2016-409-037756-2 del 10-may-2016"/>
    <x v="0"/>
    <x v="0"/>
    <x v="0"/>
    <x v="0"/>
    <x v="3"/>
    <m/>
    <x v="2"/>
    <x v="0"/>
    <m/>
    <m/>
    <m/>
  </r>
  <r>
    <x v="258"/>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s v="Gerencia Jurídico Predial"/>
    <x v="34"/>
    <x v="1"/>
    <s v="Vicepresidencia Jurídica"/>
    <s v="Fernando Iregui"/>
    <x v="3"/>
    <s v="ADMINISTRATIVA"/>
    <n v="6"/>
    <x v="0"/>
    <s v="Las unidades de medida 1, 2 y 4 están completadas por lo que se ajusta el nivel de avance. El 16-marzo-2015, Defensa Judicial incorporó soporte de actuaciones administrativas adelantadas en el marco de las expropiaciones del proyecto Vial del Valle del Cauca y Cauca. La unidad de medida 3 debe reasignarse para que sea asumida por la Gerencia Predial. Inicialmente se asigna plazo hasta el 30-sep-2015. Por instrucción de la Vicepresidencia de la República todos los planes deben estar 100% al 30-jun-2015, por lo que la OCI ajustó el plazo inicial para alinearlo a la directiva de Vicepresidencia. En reunión del 9-jul se ajusta el nombre de la UM 3 y se agregan dos unidades preventivas."/>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5"/>
    <s v="Diferencia Avalúo"/>
    <x v="2"/>
    <x v="0"/>
    <m/>
    <m/>
    <m/>
  </r>
  <r>
    <x v="259"/>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3"/>
    <s v="Gerencia Planeación"/>
    <x v="17"/>
    <x v="3"/>
    <s v="Vicepresidencia de Planeación, Riesgos y Entorno"/>
    <s v="Jaime García "/>
    <x v="7"/>
    <s v="ADMINISTRATIVA"/>
    <n v="25"/>
    <x v="0"/>
    <s v="El BSC está contratado y en proceso de implementación. El 12 - marzo -2015, se radicó memorando 2015-6010031163 en el que se solicitó prórroga hasta el 31-jul-2015. Por instrucción de la Vicepresidencia de la República todos los planes deben estar 100% al 30-jun-2015, por lo que la OCI ajustó el plazo inicial para alinearlo a la directiva de Vicepresidencia. Se confirma el 100% de avance. Pendiente cierre de la CGR."/>
    <m/>
    <m/>
    <m/>
    <m/>
    <m/>
    <m/>
    <m/>
    <m/>
    <x v="0"/>
    <m/>
    <m/>
    <m/>
    <m/>
    <x v="9"/>
    <n v="2"/>
    <n v="0"/>
    <s v="CUMPLIDA"/>
    <x v="0"/>
    <x v="0"/>
    <s v="2016-409-037756-2 del 10-may-2016"/>
    <x v="0"/>
    <x v="0"/>
    <x v="0"/>
    <x v="0"/>
    <x v="3"/>
    <m/>
    <x v="2"/>
    <x v="0"/>
    <m/>
    <m/>
    <m/>
  </r>
  <r>
    <x v="260"/>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4"/>
    <s v="Gerencia Planeación"/>
    <x v="17"/>
    <x v="3"/>
    <s v="Vicepresidencia de Planeación, Riesgos y Entorno"/>
    <s v="Jaime García "/>
    <x v="7"/>
    <s v="ADMINISTRATIVA"/>
    <n v="15"/>
    <x v="0"/>
    <s v="Las unidades de medida están completadas. Presentar para cierre de la CGR."/>
    <m/>
    <m/>
    <m/>
    <m/>
    <m/>
    <m/>
    <m/>
    <m/>
    <x v="0"/>
    <m/>
    <m/>
    <m/>
    <m/>
    <x v="9"/>
    <n v="2"/>
    <n v="0"/>
    <s v="CUMPLIDA"/>
    <x v="0"/>
    <x v="0"/>
    <s v="2016-409-037756-2 del 10-may-2016"/>
    <x v="0"/>
    <x v="0"/>
    <x v="0"/>
    <x v="0"/>
    <x v="3"/>
    <m/>
    <x v="2"/>
    <x v="0"/>
    <m/>
    <m/>
    <m/>
  </r>
  <r>
    <x v="261"/>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4"/>
    <s v="Gerencia Planeación"/>
    <x v="17"/>
    <x v="3"/>
    <s v="Vicepresidencia de Planeación, Riesgos y Entorno"/>
    <s v="Jaime García "/>
    <x v="7"/>
    <s v="ADMINISTRATIVA"/>
    <n v="5"/>
    <x v="0"/>
    <s v="Las unidades de medida están completadas. Presentar para cierre de la CGR."/>
    <m/>
    <m/>
    <m/>
    <m/>
    <m/>
    <m/>
    <m/>
    <m/>
    <x v="0"/>
    <m/>
    <m/>
    <m/>
    <m/>
    <x v="9"/>
    <n v="2"/>
    <n v="0"/>
    <s v="CUMPLIDA"/>
    <x v="0"/>
    <x v="0"/>
    <s v="2016-409-037756-2 del 10-may-2016"/>
    <x v="0"/>
    <x v="0"/>
    <x v="0"/>
    <x v="0"/>
    <x v="3"/>
    <m/>
    <x v="2"/>
    <x v="0"/>
    <m/>
    <m/>
    <m/>
  </r>
  <r>
    <x v="262"/>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4"/>
    <s v="CR_Desarrollo Vial del Norte de Bogotá"/>
    <x v="15"/>
    <x v="0"/>
    <s v="Vicepresidencia de Gestión Contractual - Vicepresidencia de Planeación, Riesgos y Entorno"/>
    <s v="Andrés Figueredo - Jaime García"/>
    <x v="2"/>
    <s v="ADMINISTRATIVA"/>
    <n v="4"/>
    <x v="0"/>
    <s v="Este hallazgo es idéntico al referenciado como 160 - 238. En este sentido se ajustan las unidades de medida para hacerlas iguales a dicho hallazgo. Se acredita por tanto el 100% del avance y pendiente cierre de la CGR. Pendiente verificar el cargue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2"/>
    <s v="Deficiencia en la supervisión contractual"/>
    <x v="0"/>
    <x v="0"/>
    <m/>
    <m/>
    <m/>
  </r>
  <r>
    <x v="263"/>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3"/>
    <s v="CF_Concesión Férrea Pacifico"/>
    <x v="1"/>
    <x v="0"/>
    <s v="Vicepresidencia de Gestión Contractual - Vicepresidencia Jurídica"/>
    <s v="Andrés Figueredo - Fernando Iregui"/>
    <x v="2"/>
    <s v="ADMINISTRATIVA"/>
    <n v="6"/>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el estado de avance a la fecha: La ANI cuenta con 11 de los 13 predios requeridos para la variante de Cartago. Los avalúos de los predios de 2010 y 2011 ya se consignaron en los juzgados y se cuenta con el CDP para los restantes. No es cierto que la Cámara de Ccio de Bogotá falló a favor del Concesionario. Es todo lo contrario, el tribunal denegó las pretensiones del concesionario y condenó a tren de Occidente al pago de las costas del tribunal. En reunión del 3-jun-2015 se ajustan las unidades de medida y se acredita avance del 25% mientras se suben los demás soportes para subir al 100%. Con memorando 2015-307-006799-3 del 12 de junio de 2015 se acredita el 100% de avance. Pendiente cierre de la CGR."/>
    <m/>
    <m/>
    <m/>
    <m/>
    <m/>
    <m/>
    <m/>
    <s v="Disciplinario"/>
    <x v="2"/>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x v="0"/>
    <x v="0"/>
    <x v="0"/>
    <x v="0"/>
    <x v="3"/>
    <m/>
    <x v="1"/>
    <x v="0"/>
    <m/>
    <m/>
    <m/>
  </r>
  <r>
    <x v="264"/>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4"/>
    <s v="CF_Concesión Férrea Atlantico"/>
    <x v="2"/>
    <x v="0"/>
    <s v="Vicepresidencia de Gestión Contractual"/>
    <s v="Andrés Figueredo"/>
    <x v="0"/>
    <s v="ADMINISTRATIVA"/>
    <n v="6"/>
    <x v="0"/>
    <s v="Con memorando 2015-307-005668-3 del 15-may-2015, se incluyen las UM 5 y 6 y se confirma el 100% de avance que estaba previamente asignado."/>
    <m/>
    <m/>
    <m/>
    <m/>
    <m/>
    <m/>
    <m/>
    <m/>
    <x v="0"/>
    <m/>
    <m/>
    <m/>
    <m/>
    <x v="9"/>
    <n v="2"/>
    <n v="0"/>
    <s v="CUMPLIDA"/>
    <x v="0"/>
    <x v="0"/>
    <s v="2016-409-037756-2 del 10-may-2016"/>
    <x v="0"/>
    <x v="0"/>
    <x v="0"/>
    <x v="0"/>
    <x v="3"/>
    <m/>
    <x v="1"/>
    <x v="0"/>
    <m/>
    <m/>
    <m/>
  </r>
  <r>
    <x v="265"/>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4"/>
    <s v="Vicepresidencia de Estructuracion,Gerencia Planeación"/>
    <x v="35"/>
    <x v="3"/>
    <s v="Vicepresidencia de Planeación, Riesgos y Entorno - Vicepresidencia de Estructuración"/>
    <s v="Jaime García - Camilo Jaramillo"/>
    <x v="2"/>
    <s v="ADMINISTRATIVA"/>
    <n v="6"/>
    <x v="0"/>
    <s v="Las unidades de medida están completadas. Se envía comunicado 2015-6010031183 en el que se soporta y solicita cierre del hallazgo ante la CGR.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11"/>
    <s v="Incumplimiento metas PND y PAA"/>
    <x v="2"/>
    <x v="0"/>
    <m/>
    <m/>
    <m/>
  </r>
  <r>
    <x v="266"/>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4"/>
    <s v="Gerencia de Contratación"/>
    <x v="3"/>
    <x v="1"/>
    <s v="Vicepresidencia Jurídica"/>
    <s v="Fernando Iregui"/>
    <x v="3"/>
    <s v="ADMINISTRATIVA"/>
    <n v="4"/>
    <x v="0"/>
    <s v="Si bien no se publica la nueva versión del Manual, el ítem 4.2.7 del manual actual instruye sobre el requerimiento de publicidad de los procesos de contratación. Tanto la auditoria de control interno como el informe de verificación confirman que la polìtica se cumple."/>
    <m/>
    <m/>
    <m/>
    <m/>
    <m/>
    <m/>
    <m/>
    <m/>
    <x v="0"/>
    <m/>
    <m/>
    <m/>
    <m/>
    <x v="9"/>
    <n v="2"/>
    <n v="0"/>
    <s v="CUMPLIDA"/>
    <x v="0"/>
    <x v="0"/>
    <s v="2016-409-037756-2 del 10-may-2016"/>
    <x v="0"/>
    <x v="0"/>
    <x v="0"/>
    <x v="0"/>
    <x v="3"/>
    <m/>
    <x v="2"/>
    <x v="0"/>
    <m/>
    <m/>
    <m/>
  </r>
  <r>
    <x v="267"/>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Fondo de Adaptación"/>
    <x v="36"/>
    <x v="6"/>
    <s v="Presidencia"/>
    <s v="Silvia Urbina Restrepo (Gerente de Proyecto) "/>
    <x v="11"/>
    <s v="ADMINISTRATIVA"/>
    <n v="6"/>
    <x v="0"/>
    <s v="El 5-jun-2015 se agrega unidad de medida que describe los antecedentes y el estado vigente de las acciones ejecutadas por la Agencia. Con memo 2015-300-007478-3 del 26-junio-2015 se radicaron los informes que permiten acreditar el 100% de avance. Pendiente cierre de la CGR."/>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x v="0"/>
    <m/>
    <m/>
    <m/>
    <m/>
    <x v="9"/>
    <n v="2"/>
    <n v="0"/>
    <s v="CUMPLIDA"/>
    <x v="0"/>
    <x v="0"/>
    <m/>
    <x v="0"/>
    <x v="0"/>
    <x v="0"/>
    <x v="1"/>
    <x v="2"/>
    <s v="Deficiencias en la supervisión contractual"/>
    <x v="6"/>
    <x v="0"/>
    <m/>
    <m/>
    <m/>
  </r>
  <r>
    <x v="268"/>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FISCAL Y PENAL"/>
    <n v="4"/>
    <x v="0"/>
    <s v="Se encuentra en Tribunal de Arbitramento en etapa de pruebas. Verificar si la fecha de la auditoria es anterior o posterior a la instauración del tribunal.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2"/>
    <s v="2016-409-037756-2 del 10-may-2016"/>
    <x v="0"/>
    <x v="0"/>
    <x v="0"/>
    <x v="0"/>
    <x v="3"/>
    <m/>
    <x v="0"/>
    <x v="0"/>
    <m/>
    <m/>
    <m/>
  </r>
  <r>
    <x v="269"/>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3"/>
    <s v="CR_Rumichaca - Pasto - Chachagui - Aeropuerto"/>
    <x v="13"/>
    <x v="2"/>
    <s v="Vicepresidencia Ejecutiva - Vicepresidencia Jurídica"/>
    <s v="Germán Córdoba - Fernando Iregui"/>
    <x v="2"/>
    <s v="DISCIPLINARIA,  FISCAL Y PENAL"/>
    <n v="3"/>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2"/>
    <s v="2016-409-037756-2 del 10-may-2016"/>
    <x v="0"/>
    <x v="0"/>
    <x v="0"/>
    <x v="0"/>
    <x v="3"/>
    <m/>
    <x v="0"/>
    <x v="0"/>
    <m/>
    <m/>
    <m/>
  </r>
  <r>
    <x v="270"/>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409-004632-3 del 21-abr-2015 se solicitó plazo hasta el 30-jun-2015. Se autorizó el nuevo plazo por lo que se ajusta la fecha en concordancia.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x v="0"/>
    <x v="0"/>
    <x v="0"/>
    <x v="0"/>
    <x v="3"/>
    <m/>
    <x v="0"/>
    <x v="0"/>
    <m/>
    <m/>
    <m/>
  </r>
  <r>
    <x v="271"/>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x v="0"/>
    <x v="0"/>
    <x v="0"/>
    <x v="0"/>
    <x v="3"/>
    <m/>
    <x v="0"/>
    <x v="0"/>
    <m/>
    <m/>
    <m/>
  </r>
  <r>
    <x v="272"/>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m/>
    <x v="0"/>
    <m/>
    <m/>
    <m/>
    <m/>
    <x v="10"/>
    <n v="2"/>
    <n v="0"/>
    <s v="CUMPLIDA"/>
    <x v="0"/>
    <x v="3"/>
    <s v="2016-409-037756-2 del 10-may-2016"/>
    <x v="0"/>
    <x v="0"/>
    <x v="0"/>
    <x v="0"/>
    <x v="3"/>
    <m/>
    <x v="0"/>
    <x v="0"/>
    <m/>
    <m/>
    <m/>
  </r>
  <r>
    <x v="273"/>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incorporando nueva unidad de medida relacionada con el informe financiero aportado."/>
    <m/>
    <m/>
    <m/>
    <m/>
    <m/>
    <m/>
    <m/>
    <s v="Fiscal"/>
    <x v="2"/>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x v="0"/>
    <x v="0"/>
    <x v="0"/>
    <x v="0"/>
    <x v="3"/>
    <m/>
    <x v="0"/>
    <x v="0"/>
    <m/>
    <m/>
    <m/>
  </r>
  <r>
    <x v="274"/>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x v="0"/>
    <x v="0"/>
    <x v="0"/>
    <x v="0"/>
    <x v="3"/>
    <m/>
    <x v="0"/>
    <x v="0"/>
    <m/>
    <m/>
    <m/>
  </r>
  <r>
    <x v="275"/>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3"/>
    <s v="CR_Rumichaca - Pasto - Chachagui - Aeropuerto"/>
    <x v="13"/>
    <x v="2"/>
    <s v="Vicepresidencia Ejecutiva - Vicepresidencia Jurídica"/>
    <s v="Germán Córdoba - Fernando Iregui"/>
    <x v="2"/>
    <s v="DISCIPLINARIA Y FISCAL"/>
    <n v="5"/>
    <x v="0"/>
    <s v="Verificar si el acuerdo de terminación anticipada incluye la suspensión de los procesos sancionatorios. La OCI verificará el oficio recibido de la VJ. No se acredita mayor avance.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s v="1._x000a_Indagación Preliminar_x000a_------------------------------------_x000a_2._x000a_Indagación Preliminar"/>
    <x v="3"/>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x v="0"/>
    <x v="0"/>
    <x v="0"/>
    <x v="0"/>
    <x v="3"/>
    <m/>
    <x v="0"/>
    <x v="0"/>
    <m/>
    <m/>
    <m/>
  </r>
  <r>
    <x v="276"/>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3"/>
    <s v="CR_Rumichaca - Pasto - Chachagui - Aeropuerto"/>
    <x v="13"/>
    <x v="2"/>
    <s v="Vicepresidencia Ejecutiva - Vicepresidencia Jurídica"/>
    <s v="Germán Córdoba - Fernando Iregui"/>
    <x v="2"/>
    <s v="DISCIPLINARIA Y PEN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m/>
    <x v="0"/>
    <m/>
    <m/>
    <m/>
    <m/>
    <x v="10"/>
    <n v="2"/>
    <n v="0"/>
    <s v="CUMPLIDA"/>
    <x v="0"/>
    <x v="2"/>
    <s v="2016-409-037756-2 del 10-may-2016"/>
    <x v="0"/>
    <x v="0"/>
    <x v="0"/>
    <x v="0"/>
    <x v="3"/>
    <m/>
    <x v="0"/>
    <x v="0"/>
    <m/>
    <m/>
    <m/>
  </r>
  <r>
    <x v="277"/>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3"/>
    <s v="CR_Rumichaca - Pasto - Chachagui - Aeropuerto"/>
    <x v="13"/>
    <x v="2"/>
    <s v="Vicepresidencia Ejecutiva - Vicepresidencia Jurídica"/>
    <s v="Germán Córdoba - Fernando Iregui"/>
    <x v="2"/>
    <s v="DISCIPLINARIA"/>
    <n v="6"/>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 2015-500-007536-3 del 30-jun-2015 se ajustaron las unidades de medida y se acreditó el 100% de avance. Pendiente cierre de la CGR."/>
    <m/>
    <m/>
    <m/>
    <m/>
    <m/>
    <m/>
    <m/>
    <m/>
    <x v="0"/>
    <m/>
    <m/>
    <m/>
    <m/>
    <x v="10"/>
    <n v="2"/>
    <n v="0"/>
    <s v="CUMPLIDA"/>
    <x v="0"/>
    <x v="1"/>
    <s v="2016-409-037756-2 del 10-may-2016"/>
    <x v="0"/>
    <x v="0"/>
    <x v="0"/>
    <x v="0"/>
    <x v="3"/>
    <m/>
    <x v="0"/>
    <x v="0"/>
    <m/>
    <m/>
    <m/>
  </r>
  <r>
    <x v="278"/>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3"/>
    <s v="CR_Rumichaca - Pasto - Chachagui - Aeropuerto"/>
    <x v="13"/>
    <x v="2"/>
    <s v="Vicepresidencia Ejecutiva - Vicepresidencia Jurídica"/>
    <s v="Germán Córdoba - Fernando Iregui"/>
    <x v="2"/>
    <s v="DISCIPLINARIA"/>
    <n v="5"/>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o-2015 se acredita el 100% de avance. Pendiente cierre de la CGR."/>
    <m/>
    <m/>
    <m/>
    <m/>
    <m/>
    <m/>
    <m/>
    <m/>
    <x v="0"/>
    <m/>
    <m/>
    <m/>
    <m/>
    <x v="10"/>
    <n v="2"/>
    <n v="0"/>
    <s v="CUMPLIDA"/>
    <x v="0"/>
    <x v="1"/>
    <s v="2016-409-037756-2 del 10-may-2016"/>
    <x v="0"/>
    <x v="0"/>
    <x v="0"/>
    <x v="0"/>
    <x v="3"/>
    <m/>
    <x v="0"/>
    <x v="0"/>
    <m/>
    <m/>
    <m/>
  </r>
  <r>
    <x v="279"/>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9"/>
    <s v="CR_Rumichaca - Pasto - Chachagui - Aeropuerto"/>
    <x v="13"/>
    <x v="2"/>
    <s v="Vicepresidencia Ejecutiva - Vicepresidencia Jurídica"/>
    <s v="Fernando Mejía"/>
    <x v="5"/>
    <s v="DISCIPLINARIA"/>
    <n v="6"/>
    <x v="0"/>
    <s v="En diciembre - 2015 remitieron memo a la OCI para replantear el PMI.  La supervisora revisará el tema con  jurídica. Con memorando 2015-409-004632-3 del 21-abr-2015 se solicitó plazo hasta el 30-jun-2015. Se autorizó el nuevo plazo por lo que se ajusta la fecha en concordancia. Con memorando 2015-500-006070-3 del 26-may-2015 se acredita el 100% de avance. Pendiente cierre de la CGR."/>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s v="Fiscal"/>
    <x v="1"/>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1"/>
    <s v="2017-409-097363-2 del 12-sep-2017"/>
    <x v="63"/>
    <x v="1"/>
    <x v="1"/>
    <x v="0"/>
    <x v="1"/>
    <s v="Terminación anticipada del contrato"/>
    <x v="0"/>
    <x v="0"/>
    <m/>
    <m/>
    <m/>
  </r>
  <r>
    <x v="280"/>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s v="Grupo Interno de Trabajo Carretero,Administrativa"/>
    <x v="37"/>
    <x v="5"/>
    <s v="Vicepresidencia de Gestión Contractual - Vicepresidencia Ejecutiva - Vicepresidencia Administrativa y Financiera"/>
    <s v="Andrés Figueredo - Germán Córdoba - María Clara Garrido"/>
    <x v="2"/>
    <s v="DISCIPLINARIA"/>
    <n v="7"/>
    <x v="0"/>
    <s v="En reunión de los gerentes del 4-marzo, se revisarán estas unidades de medida para asegurar su pertinencia para hacer propuesta a CI. Por lo anterior no se modifica el avance. Por instrucción de la Vicepresidencia de la República todos los planes deben estar 100% al 30-jun-2015, por lo que la OCI ajustó el plazo inicial para alinearlo a la directiva de Vicepresidencia. Con memorando 2015-409-005654-3 del 15-may-2015 se confirman los soportes de la VAF y se elimina la UM 6. Relacion de Documentacion (por ser igual al índice). Está pendiente certificación del proceso de búsqueda e informe a CID para los proyectos involucrados en el hallazgo consolidado: Pereira - La Victoria, DEVIMED, DEVINORTE y Rumichaca-Pasto-Chachaguí. Se actualiza avance al 75%. En reunión del 8-jul-2015, se acordó que se estudiará cada uno de los proyectos para definir el proceso de búsqueda documental que aplique. Se elimina la UM 6. Entrega de informe a Control Interno Disciplinario y Área de Archivo."/>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2"/>
    <s v="Deficiencias manejo documental"/>
    <x v="2"/>
    <x v="0"/>
    <m/>
    <m/>
    <m/>
  </r>
  <r>
    <x v="281"/>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3"/>
    <s v="CR_Rumichaca - Pasto - Chachagui - Aeropuerto"/>
    <x v="13"/>
    <x v="2"/>
    <s v="Vicepresidencia Ejecutiva - Vicepresidencia Jurídica"/>
    <s v="Germán Córdoba - Fernando Iregui"/>
    <x v="2"/>
    <s v="ADMINISTRATIVA"/>
    <n v="4"/>
    <x v="0"/>
    <s v="Verificar avance con Defensa JudiciaI el inicio del proceso de sancion_x000a_Sigue incumplimiento_x000a_Se anexa solicitud de inicio de proceso de sancion.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m/>
    <x v="0"/>
    <m/>
    <m/>
    <m/>
    <m/>
    <x v="10"/>
    <n v="2"/>
    <n v="0"/>
    <s v="CUMPLIDA"/>
    <x v="0"/>
    <x v="0"/>
    <s v="2016-409-037756-2 del 10-may-2016"/>
    <x v="0"/>
    <x v="0"/>
    <x v="0"/>
    <x v="0"/>
    <x v="3"/>
    <m/>
    <x v="0"/>
    <x v="0"/>
    <m/>
    <m/>
    <m/>
  </r>
  <r>
    <x v="282"/>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PREVENTIVA_x000a_1. Realizar durante la etapa de estructuración, un estudio de zonas homogéneas  que identifique todas las zonas conforme a las características físicas y geoeconómicas del corredor vial_x000a_2. Realizar durante la etapa de estructuración y conforme a las zonas físicas y geoeconómica identificadas, los avalúos de referencia que se consideren necesarios_x000a_INFORME DE CIERRE_x000a_3. Elaborar un informe de cierre"/>
    <s v="UNIDADES DE MEDIDA PREVENTIVA_x000a_1. Un estudio de zonas homogéneas_x000a_2. Un informe de avalúos de referencia_x000a_INFORME DE CIERRE_x000a_3. Un informe de cierre "/>
    <n v="3"/>
    <d v="2014-02-01T00:00:00"/>
    <x v="37"/>
    <s v="CR_Bogotá-Villavicencio"/>
    <x v="28"/>
    <x v="2"/>
    <s v="Vicepresidencia Ejecutiva - Vicepresidencia de Planeación, Riesgos y Entorno"/>
    <s v="Fernando Mejía"/>
    <x v="6"/>
    <s v="ADMINISTRATIVA"/>
    <n v="0"/>
    <x v="10"/>
    <s v="Las unidades de medida están completadas. Los proyectos 4G hacen una mejor distribución de los riesgos prediales, con el fin de mitigar este riesgo de deuda. La estructura y procedimientos de gestión de riesgos y predial controlan esta variable también. Solicitar cierre a CGR."/>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0"/>
    <n v="0"/>
    <n v="1"/>
    <s v="EN TERMINO"/>
    <x v="1"/>
    <x v="0"/>
    <m/>
    <x v="0"/>
    <x v="0"/>
    <x v="0"/>
    <x v="1"/>
    <x v="5"/>
    <s v="Mayores recursos para riesgo predial"/>
    <x v="0"/>
    <x v="0"/>
    <m/>
    <m/>
    <m/>
  </r>
  <r>
    <x v="283"/>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4"/>
    <s v="CR_Bogotá-Villavicencio"/>
    <x v="28"/>
    <x v="0"/>
    <s v="Vicepresidencia de Gestión Contractual - Vicepresidencia de Planeación, Riesgos y Entorno"/>
    <s v="Andrés Figueredo - Jaime García"/>
    <x v="2"/>
    <s v="ADMINISTRATIVA"/>
    <n v="6"/>
    <x v="0"/>
    <s v="Las unidades de medida están completadas. Se ajusta avance. Pendiente presentar a la CGR para cierre."/>
    <m/>
    <m/>
    <m/>
    <m/>
    <m/>
    <m/>
    <m/>
    <s v="Fiscal"/>
    <x v="1"/>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x v="0"/>
    <x v="0"/>
    <x v="0"/>
    <x v="0"/>
    <x v="3"/>
    <m/>
    <x v="0"/>
    <x v="0"/>
    <m/>
    <m/>
    <m/>
  </r>
  <r>
    <x v="284"/>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4"/>
    <s v="CR_Bogotá-Villavicencio"/>
    <x v="28"/>
    <x v="0"/>
    <s v="Vicepresidencia de Gestión Contractual - Vicepresidencia de Planeación, Riesgos y Entorno"/>
    <s v="Andrés Figueredo - Jaime García"/>
    <x v="2"/>
    <s v="ADMINISTRATIVA"/>
    <n v="5"/>
    <x v="0"/>
    <s v="Las unidades de medida están completadas. Se ajusta avance. Pendiente presentar a la CGR para cierre. Pendiente confirmar el soporte de Jurídica."/>
    <m/>
    <m/>
    <m/>
    <m/>
    <m/>
    <m/>
    <m/>
    <s v="Fiscal"/>
    <x v="1"/>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x v="0"/>
    <x v="0"/>
    <x v="0"/>
    <x v="0"/>
    <x v="3"/>
    <m/>
    <x v="0"/>
    <x v="0"/>
    <m/>
    <m/>
    <m/>
  </r>
  <r>
    <x v="285"/>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9"/>
    <s v="CR_Bogotá-Villavicencio"/>
    <x v="28"/>
    <x v="2"/>
    <s v="Vicepresidencia Ejecutiva - Vicepresidencia de Planeación, Riesgos y Entorno"/>
    <s v="Fernando Mejía"/>
    <x v="5"/>
    <s v="FISCAL"/>
    <n v="8"/>
    <x v="0"/>
    <s v="El concesionario ya reconoció que asumirá el sobrecosto predial, por lo que se completan todas las unidades de medida. Se ajusta el avance. Pendiente presentar a la CGR para su cierre."/>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s v="Fiscal"/>
    <x v="1"/>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x v="35"/>
    <x v="0"/>
    <x v="0"/>
    <x v="0"/>
    <x v="5"/>
    <s v="Diferencia avalúo"/>
    <x v="0"/>
    <x v="0"/>
    <m/>
    <m/>
    <m/>
  </r>
  <r>
    <x v="286"/>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4"/>
    <s v="CR_Bogotá-Villavicencio"/>
    <x v="28"/>
    <x v="0"/>
    <s v="Vicepresidencia de Gestión Contractual - Vicepresidencia de Planeación, Riesgos y Entorno"/>
    <s v="Andrés Figueredo - Jaime García"/>
    <x v="2"/>
    <s v="ADMINISTRATIVA"/>
    <n v="4"/>
    <x v="0"/>
    <s v="Las unidades de medida están completadas. Se ajusta avance. Pendiente presentar a la CGR para cierre. Pendiente confirmar existencia de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5"/>
    <s v="Demora en expropiación "/>
    <x v="0"/>
    <x v="0"/>
    <m/>
    <m/>
    <m/>
  </r>
  <r>
    <x v="287"/>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
    <s v="CR_Bogotá-Villavicencio"/>
    <x v="28"/>
    <x v="2"/>
    <s v="Vicepresidencia Ejecutiva - Vicepresidencia de Planeación, Riesgos y Entorno"/>
    <s v="Fernando Mejía"/>
    <x v="6"/>
    <s v="ADMINISTRATIVA"/>
    <n v="7"/>
    <x v="0"/>
    <s v="El avalúo que revisó la CGR era preliminar. Ya está saneada la titulación del inmueble y la tiene un nuevo avalúo de junio de 2014 y ya se presentó oferta. Las tres unidades de medida están completadas. Se ajusta nivel de avance. Pendiente presentar a cierre de la CGR."/>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x v="0"/>
    <m/>
    <m/>
    <m/>
    <m/>
    <x v="10"/>
    <n v="2"/>
    <n v="0"/>
    <s v="CUMPLIDA"/>
    <x v="0"/>
    <x v="0"/>
    <m/>
    <x v="0"/>
    <x v="0"/>
    <x v="0"/>
    <x v="1"/>
    <x v="5"/>
    <s v="Diferencia avalúo"/>
    <x v="0"/>
    <x v="0"/>
    <m/>
    <m/>
    <m/>
  </r>
  <r>
    <x v="288"/>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CR_Bogotá-Villavicencio"/>
    <x v="28"/>
    <x v="2"/>
    <s v="Vicepresidencia Ejecutiva - Vicepresidencia Jurídica - Vicepresidencia de Planeación, Riesgos y Entorno"/>
    <s v="Fernando Mejía"/>
    <x v="6"/>
    <s v="FISCAL"/>
    <n v="8"/>
    <x v="0"/>
    <s v="El informe indica que no aplica el detrimento. La unidad de medida está completada. Pendiente presentar para cierre de la CGR."/>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s v="Fiscal"/>
    <x v="1"/>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m/>
    <x v="64"/>
    <x v="2"/>
    <x v="1"/>
    <x v="1"/>
    <x v="5"/>
    <s v="Diferencia avalúo"/>
    <x v="0"/>
    <x v="0"/>
    <m/>
    <m/>
    <m/>
  </r>
  <r>
    <x v="289"/>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CP_American Port Puerto Drummond"/>
    <x v="38"/>
    <x v="0"/>
    <s v="Vicepresidencia de Gestión Contractual - Vicepresidencia Jurídica"/>
    <s v="Leonidas Narváez"/>
    <x v="1"/>
    <s v="DISCIPLINARIA Y FISCAL"/>
    <n v="11"/>
    <x v="0"/>
    <s v="De acuerdo a conceptos tecnicos, financieros y juridicos el hallazgo no aplica"/>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m/>
    <x v="35"/>
    <x v="0"/>
    <x v="0"/>
    <x v="1"/>
    <x v="0"/>
    <s v="Desequilibrio contractual"/>
    <x v="3"/>
    <x v="0"/>
    <m/>
    <m/>
    <m/>
  </r>
  <r>
    <x v="290"/>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3"/>
    <s v="CP_American Port Puerto Drummond"/>
    <x v="38"/>
    <x v="0"/>
    <s v="Vicepresidencia de Gestión Contractual - Vicepresidencia Jurídica"/>
    <s v="Andrés Figueredo - Fernando Iregui"/>
    <x v="2"/>
    <s v="DISCIPLINARIA Y FISCAL"/>
    <n v="9"/>
    <x v="0"/>
    <s v="El informe financiero indica una diferencia de valor de la contraprestación originada en la utilizacion de un factor diferente al que se establecia en la formula de conraprestación, donde se hace necesario agotar los mecanismos contractuales y legales pertinentes. Se acredita 100% de avance.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x v="0"/>
    <x v="0"/>
    <x v="0"/>
    <x v="0"/>
    <x v="3"/>
    <m/>
    <x v="3"/>
    <x v="0"/>
    <m/>
    <m/>
    <m/>
  </r>
  <r>
    <x v="291"/>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CP_American Port Puerto Drummond"/>
    <x v="38"/>
    <x v="0"/>
    <s v="Vicepresidencia de Gestión Contractual - Vicepresidencia Jurídica"/>
    <s v="Leonidas Narváez"/>
    <x v="1"/>
    <s v="DISCIPLINARIA"/>
    <n v="12"/>
    <x v="0"/>
    <s v="Se acredita 100% de avance. Pendiente cierre de la CGR."/>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x v="0"/>
    <m/>
    <m/>
    <m/>
    <m/>
    <x v="10"/>
    <n v="2"/>
    <n v="0"/>
    <s v="CUMPLIDA"/>
    <x v="0"/>
    <x v="1"/>
    <m/>
    <x v="0"/>
    <x v="0"/>
    <x v="0"/>
    <x v="1"/>
    <x v="0"/>
    <s v="Ausencia de interventoría en los proyectos"/>
    <x v="3"/>
    <x v="0"/>
    <m/>
    <m/>
    <m/>
  </r>
  <r>
    <x v="292"/>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6"/>
    <s v="CP_American Port Puerto Drummond"/>
    <x v="38"/>
    <x v="0"/>
    <s v="Vicepresidencia de Gestión Contractual"/>
    <s v="Andrés Figueredo"/>
    <x v="0"/>
    <s v="ADMINISTRATIVA"/>
    <n v="9"/>
    <x v="0"/>
    <s v="Con la creación del comité y el comunicado del traslado por competenci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Falta de coordinación entre actores"/>
    <x v="3"/>
    <x v="0"/>
    <m/>
    <m/>
    <m/>
  </r>
  <r>
    <x v="293"/>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4"/>
    <s v="CP_American Port Puerto Drummond"/>
    <x v="38"/>
    <x v="0"/>
    <s v="Vicepresidencia de Gestión Contractual - Vicepresidencia de Planeación, Riesgos y Entorno"/>
    <s v="Andrés Figueredo - Jaime García"/>
    <x v="2"/>
    <s v="DISCIPLINARIA"/>
    <n v="4"/>
    <x v="0"/>
    <s v="El 20-mayo-2015 se ajustaron las unidades de medida ya que el solo informe consolida la gestión realizada. Se encuentran los soportes en el ftp.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1"/>
    <s v="2016-409-037756-2 del 10-may-2016"/>
    <x v="0"/>
    <x v="0"/>
    <x v="0"/>
    <x v="0"/>
    <x v="3"/>
    <m/>
    <x v="3"/>
    <x v="0"/>
    <m/>
    <m/>
    <m/>
  </r>
  <r>
    <x v="294"/>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8"/>
    <s v="CP_American Port Puerto Drummond"/>
    <x v="38"/>
    <x v="0"/>
    <s v="Vicepresidencia de Gestión Contractual"/>
    <s v="Leonidas Narváez"/>
    <x v="1"/>
    <s v="DISCIPLINARIA"/>
    <n v="4"/>
    <x v="0"/>
    <s v="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x v="0"/>
    <x v="0"/>
    <x v="0"/>
    <x v="1"/>
    <x v="7"/>
    <s v="Incertidumbre en niveles de servicio"/>
    <x v="3"/>
    <x v="0"/>
    <m/>
    <m/>
    <m/>
  </r>
  <r>
    <x v="295"/>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3"/>
    <s v="CP_Sociedad Portuaria Regional de Cartagena"/>
    <x v="39"/>
    <x v="0"/>
    <s v="Vicepresidencia de Gestión Contractual"/>
    <s v="Andrés Figueredo"/>
    <x v="0"/>
    <s v="DISCIPLINARIA Y FISCAL"/>
    <n v="7"/>
    <x v="0"/>
    <s v="El 20-mayo-2015 se ajusta la unidad de medida 5. El 27 de mayo de 2015, se acredita avance del 100%, hecho que se confirma con el memorando 2015-303-005985-3 del 25 de mayo de 2015 que confirma el inicio de la etapa de arreglo directo.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3"/>
    <s v="2016-409-077877-2 del 2-sep-2016."/>
    <x v="0"/>
    <x v="0"/>
    <x v="0"/>
    <x v="0"/>
    <x v="0"/>
    <s v="Cálculo contraprestación"/>
    <x v="3"/>
    <x v="0"/>
    <m/>
    <m/>
    <m/>
  </r>
  <r>
    <x v="296"/>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CP_Sociedad Portuaria Regional de Cartagena"/>
    <x v="39"/>
    <x v="0"/>
    <s v="Vicepresidencia de Gestión Contractual - Vicepresidencia Jurídica"/>
    <s v="Leonidas Narváez"/>
    <x v="1"/>
    <s v="DISCIPLINARIA"/>
    <n v="13"/>
    <x v="0"/>
    <s v="Se acedita 100% de avance. Pendiente cierre de la CGR."/>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x v="0"/>
    <m/>
    <m/>
    <m/>
    <m/>
    <x v="10"/>
    <n v="2"/>
    <n v="0"/>
    <s v="CUMPLIDA"/>
    <x v="0"/>
    <x v="1"/>
    <m/>
    <x v="0"/>
    <x v="0"/>
    <x v="0"/>
    <x v="1"/>
    <x v="0"/>
    <s v="Ausencia de interventoría en los proyectos"/>
    <x v="3"/>
    <x v="0"/>
    <m/>
    <m/>
    <m/>
  </r>
  <r>
    <x v="297"/>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s v="CP_Sociedad Portuaria Regional de Cartagena"/>
    <x v="39"/>
    <x v="0"/>
    <s v="Vicepresidencia de Gestión Contractual"/>
    <s v="Andrés Figueredo"/>
    <x v="0"/>
    <s v="ADMINISTRATIVA"/>
    <n v="4"/>
    <x v="0"/>
    <s v="Con el oficio No. 2015-303-003509-3 se da traslado por competencia, por lo que se acredita 100% de avance. Pendiente cierre de la CGR. Se dio traslado a la CGR con radicación 2015-102-008667-1 del 27 de abril de 2015,  para el cierre de los hallazgos 764-3 y 759-4"/>
    <m/>
    <m/>
    <m/>
    <m/>
    <m/>
    <m/>
    <m/>
    <m/>
    <x v="0"/>
    <m/>
    <m/>
    <m/>
    <m/>
    <x v="10"/>
    <n v="2"/>
    <n v="0"/>
    <s v="CUMPLIDA"/>
    <x v="0"/>
    <x v="0"/>
    <s v="2016-409-037756-2 del 10-may-2016"/>
    <x v="0"/>
    <x v="0"/>
    <x v="0"/>
    <x v="0"/>
    <x v="3"/>
    <m/>
    <x v="3"/>
    <x v="0"/>
    <m/>
    <m/>
    <m/>
  </r>
  <r>
    <x v="298"/>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9"/>
    <s v="CP_Sociedad Portuaria Regional de Cartagena"/>
    <x v="39"/>
    <x v="0"/>
    <s v="Vicepresidencia de Gestión Contractual - Vicepresidencia Jurídica"/>
    <s v="Andrés Figueredo - Fernando Iregui"/>
    <x v="2"/>
    <s v="DISCIPLINARIA"/>
    <n v="6"/>
    <x v="4"/>
    <s v="Según concepto esta concesion no aplicaria por que no tien plan de inversion vigente"/>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2"/>
    <x v="1"/>
    <s v="2016-409-077877-2 del 2-sep-2016."/>
    <x v="0"/>
    <x v="0"/>
    <x v="0"/>
    <x v="0"/>
    <x v="2"/>
    <s v="Deficiencias en la supervisión contractual"/>
    <x v="3"/>
    <x v="0"/>
    <m/>
    <m/>
    <m/>
  </r>
  <r>
    <x v="299"/>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9"/>
    <s v="CP_Sociedad Portuaria Regional de Cartagena"/>
    <x v="39"/>
    <x v="0"/>
    <s v="Vicepresidencia de Gestión Contractual"/>
    <s v="Andrés Figueredo"/>
    <x v="0"/>
    <s v="DISCIPLINARIA"/>
    <n v="2"/>
    <x v="5"/>
    <s v="Con los oficios No. 2013-705-021687-1 y 2014-303-014400-1 se da traslado por competencia, por lo que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2"/>
    <x v="1"/>
    <s v="2016-409-077877-2 del 2-sep-2016."/>
    <x v="0"/>
    <x v="0"/>
    <x v="0"/>
    <x v="0"/>
    <x v="7"/>
    <s v="Incertidumbre en niveles de servicio"/>
    <x v="3"/>
    <x v="0"/>
    <m/>
    <m/>
    <m/>
  </r>
  <r>
    <x v="300"/>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s v="CP_Sociedad Portuaria Regional de Cartagena"/>
    <x v="39"/>
    <x v="0"/>
    <s v="Vicepresidencia de Gestión Contractual"/>
    <s v="Andrés Figueredo"/>
    <x v="0"/>
    <s v="DISCIPLINARIA"/>
    <n v="3"/>
    <x v="0"/>
    <s v="Se acredita 100% de avance. Pendiente cierre de la CGR. Las carpetas de las UM 2 y 3 contienen los mismos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2"/>
    <s v="Fallas en la gestión ambiental"/>
    <x v="3"/>
    <x v="0"/>
    <m/>
    <m/>
    <m/>
  </r>
  <r>
    <x v="301"/>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40"/>
    <s v="CP_Sociedad Portuaria Regional de Cartagena"/>
    <x v="39"/>
    <x v="0"/>
    <s v="Vicepresidencia de Gestión Contractual - Vicepresidencia de Planeación, Riesgos y Entorno"/>
    <s v="Andrés Figueredo - Jaime García"/>
    <x v="2"/>
    <s v="ADMINISTRATIVA"/>
    <n v="5"/>
    <x v="0"/>
    <s v=" Se confirma que no se requiere de la UM 4 - Oficios si se requieren, ya que el concesionario ha implementado el plan de aseo. Se acredita el 100% de avance. Pendiente cierre de la CGR."/>
    <m/>
    <m/>
    <m/>
    <m/>
    <m/>
    <m/>
    <m/>
    <m/>
    <x v="0"/>
    <m/>
    <m/>
    <m/>
    <m/>
    <x v="10"/>
    <n v="2"/>
    <n v="0"/>
    <s v="CUMPLIDA"/>
    <x v="0"/>
    <x v="0"/>
    <s v="2016-409-037756-2 del 10-may-2016"/>
    <x v="0"/>
    <x v="0"/>
    <x v="0"/>
    <x v="0"/>
    <x v="3"/>
    <m/>
    <x v="3"/>
    <x v="0"/>
    <m/>
    <m/>
    <m/>
  </r>
  <r>
    <x v="302"/>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11"/>
    <s v="Sistema Estratégico de Planeación y Gestión"/>
    <x v="11"/>
    <x v="3"/>
    <s v="Vicepresidencia de Planeación, Riesgos y Entorno"/>
    <s v="Fernando Iregui"/>
    <x v="4"/>
    <s v="ADMINISTRATIVA"/>
    <n v="4"/>
    <x v="11"/>
    <s v="Se aprobó prórroga hasta el 30-jun-2015. En reunión del 30-jun-2015, se eliminaron las UM:3. Memorando a la Alta direccion_x000a_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m/>
    <m/>
    <x v="0"/>
    <m/>
    <m/>
    <m/>
    <m/>
    <x v="0"/>
    <n v="0"/>
    <n v="1"/>
    <s v="EN TERMINO"/>
    <x v="1"/>
    <x v="0"/>
    <m/>
    <x v="0"/>
    <x v="0"/>
    <x v="0"/>
    <x v="1"/>
    <x v="5"/>
    <s v="Predios adquiridos no utilizados"/>
    <x v="0"/>
    <x v="0"/>
    <m/>
    <m/>
    <s v="Este hallazgo se consolida en el hallazgo 1187-46, en virtud, de lo manifestado por la Contraloría General de la República en el informe de auditoría regular vigencia 2016, radicado No. 2017-409-097363-2 del 12 de septiembre de 2017, páginas 115 y subsiguientes."/>
  </r>
  <r>
    <x v="303"/>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41"/>
    <s v="CR_Malla Vial del Valle del Cauca y Cauca"/>
    <x v="6"/>
    <x v="2"/>
    <s v="Vicepresidencia Ejecutiva - Vicepresidencia Jurídica"/>
    <s v="Fernando Mejía"/>
    <x v="6"/>
    <s v="DISCIPLINARIA Y FISCAL"/>
    <n v="6"/>
    <x v="12"/>
    <s v="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Indagación Preliminar"/>
    <x v="1"/>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3"/>
    <m/>
    <x v="65"/>
    <x v="2"/>
    <x v="4"/>
    <x v="1"/>
    <x v="1"/>
    <s v="Desequilibrio ecuación contractual"/>
    <x v="0"/>
    <x v="0"/>
    <m/>
    <m/>
    <m/>
  </r>
  <r>
    <x v="304"/>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7"/>
    <s v="CR_Malla Vial del Valle del Cauca y Cauca"/>
    <x v="6"/>
    <x v="2"/>
    <s v="Vicepresidencia Ejecutiva - Vicepresidencia Jurídica"/>
    <s v="Fernando Mejía"/>
    <x v="6"/>
    <s v="DISCIPLINARIA Y FISCAL"/>
    <n v="8"/>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x v="66"/>
    <x v="3"/>
    <x v="3"/>
    <x v="1"/>
    <x v="1"/>
    <s v="Desequilibrio ecuación contractual"/>
    <x v="0"/>
    <x v="0"/>
    <m/>
    <m/>
    <m/>
  </r>
  <r>
    <x v="305"/>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1"/>
    <s v="CR_Malla Vial del Valle del Cauca y Cauca"/>
    <x v="6"/>
    <x v="2"/>
    <s v="Vicepresidencia Ejecutiva - Vicepresidencia Jurídica"/>
    <s v="Fernando Mejía"/>
    <x v="6"/>
    <s v="ADMINISTRATIVA"/>
    <n v="9"/>
    <x v="13"/>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m/>
    <s v="Indagación Preliminar"/>
    <x v="2"/>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1"/>
    <x v="0"/>
    <m/>
    <x v="67"/>
    <x v="2"/>
    <x v="3"/>
    <x v="1"/>
    <x v="1"/>
    <s v="Desequilibrio ecuación contractual"/>
    <x v="0"/>
    <x v="0"/>
    <m/>
    <m/>
    <m/>
  </r>
  <r>
    <x v="306"/>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3"/>
    <s v="CR_Malla Vial del Valle del Cauca y Cauca"/>
    <x v="6"/>
    <x v="2"/>
    <s v="Vicepresidencia Ejecutiva"/>
    <s v="Germán Córdoba"/>
    <x v="5"/>
    <s v="DISCIPLINARIA"/>
    <n v="5"/>
    <x v="0"/>
    <s v="Las acciones registradas se orientan a trasladar el hallazgo al INVÍAS por competencia. Se solicita y aprueba plazo hasta el 30 de junio de 2015 ya que inicialmente se estaba procurando que el concepto jurídico fuera de un abogado externo. Pero se estableció la viabilidad de hacerlo internamente ante la dificultad para la contratación de dicho abogado externo. Con memorando 2015-500-007071-3 del 19-jun-2015 se acreditó el 100% de avance. Pendiente cierre de la CGR."/>
    <m/>
    <m/>
    <m/>
    <m/>
    <m/>
    <m/>
    <m/>
    <s v="Fiscal"/>
    <x v="1"/>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1"/>
    <s v="2016-409-037756-2 del 10-may-2016"/>
    <x v="0"/>
    <x v="0"/>
    <x v="0"/>
    <x v="0"/>
    <x v="3"/>
    <m/>
    <x v="0"/>
    <x v="0"/>
    <m/>
    <m/>
    <m/>
  </r>
  <r>
    <x v="307"/>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3"/>
    <s v="CR_Malla Vial del Valle del Cauca y Cauca"/>
    <x v="6"/>
    <x v="2"/>
    <s v="Vicepresidencia Ejecutiva - Vicepresidencia Jurídica"/>
    <s v="Germán Córdoba - Fernando Iregui"/>
    <x v="2"/>
    <s v="ADMINISTRATIVA"/>
    <n v="6"/>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m/>
    <m/>
    <m/>
    <m/>
    <m/>
    <m/>
    <x v="0"/>
    <m/>
    <m/>
    <m/>
    <m/>
    <x v="0"/>
    <n v="2"/>
    <n v="0"/>
    <s v="CUMPLIDA"/>
    <x v="0"/>
    <x v="0"/>
    <s v="2016-409-037756-2 del 10-may-2016"/>
    <x v="0"/>
    <x v="0"/>
    <x v="0"/>
    <x v="0"/>
    <x v="3"/>
    <m/>
    <x v="0"/>
    <x v="0"/>
    <m/>
    <m/>
    <m/>
  </r>
  <r>
    <x v="308"/>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3"/>
    <s v="CR_Malla Vial del Valle del Cauca y Cauca"/>
    <x v="6"/>
    <x v="2"/>
    <s v="Vicepresidencia Ejecutiva"/>
    <s v="Germán Córdoba"/>
    <x v="5"/>
    <s v="DISCIPLINARIA"/>
    <n v="6"/>
    <x v="0"/>
    <s v="Mediante memorando Nº 0039173 se solicitó por parte de transporte incluir este hallazgo en el tribunal de arbitramento. Pendiente consultar estado del plan con Defensa Judicial. Con memorando 2015-500-004609-3 del 21-abr-2015 se solicitó plazo hasta el 30-jun-2015. Se autorizó el nuevo plazo por lo que se ajusta la fecha en concordancia. Con memorando 2015-500-007525-3 del 30 de junio de 2015 se acreditó el 100% de avance. Pendiente cierre de la CGR."/>
    <m/>
    <m/>
    <m/>
    <m/>
    <m/>
    <m/>
    <m/>
    <m/>
    <x v="0"/>
    <m/>
    <m/>
    <m/>
    <m/>
    <x v="0"/>
    <n v="2"/>
    <n v="0"/>
    <s v="CUMPLIDA"/>
    <x v="0"/>
    <x v="1"/>
    <s v="2016-409-037756-2 del 10-may-2016"/>
    <x v="0"/>
    <x v="0"/>
    <x v="0"/>
    <x v="0"/>
    <x v="3"/>
    <m/>
    <x v="0"/>
    <x v="0"/>
    <m/>
    <m/>
    <m/>
  </r>
  <r>
    <x v="309"/>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37"/>
    <s v="CR_Malla Vial del Valle del Cauca y Cauca"/>
    <x v="6"/>
    <x v="2"/>
    <s v="Vicepresidencia Ejecutiva"/>
    <s v="Fernando Mejía"/>
    <x v="6"/>
    <s v="DISCIPLINARIA"/>
    <n v="1"/>
    <x v="8"/>
    <s v="Unidad de medida completada.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
    <m/>
    <x v="0"/>
    <m/>
    <m/>
    <m/>
    <m/>
    <x v="0"/>
    <n v="0"/>
    <n v="1"/>
    <s v="EN TERMINO"/>
    <x v="1"/>
    <x v="1"/>
    <m/>
    <x v="68"/>
    <x v="2"/>
    <x v="1"/>
    <x v="1"/>
    <x v="0"/>
    <s v="Incumplimiento obligaciones"/>
    <x v="0"/>
    <x v="0"/>
    <m/>
    <m/>
    <m/>
  </r>
  <r>
    <x v="310"/>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s v="CR_Malla Vial del Valle del Cauca y Cauca"/>
    <x v="6"/>
    <x v="2"/>
    <s v="Vicepresidencia Ejecutiva"/>
    <s v="Germán Córdoba"/>
    <x v="5"/>
    <s v="ADMINISTRATIVA"/>
    <n v="4"/>
    <x v="0"/>
    <s v="Unidad de medida completada. Pendiente cierre de la CGR"/>
    <m/>
    <m/>
    <m/>
    <m/>
    <m/>
    <m/>
    <m/>
    <m/>
    <x v="0"/>
    <m/>
    <m/>
    <m/>
    <m/>
    <x v="0"/>
    <n v="2"/>
    <n v="0"/>
    <s v="CUMPLIDA"/>
    <x v="0"/>
    <x v="0"/>
    <s v="2016-409-037756-2 del 10-may-2016"/>
    <x v="0"/>
    <x v="0"/>
    <x v="0"/>
    <x v="0"/>
    <x v="3"/>
    <m/>
    <x v="0"/>
    <x v="0"/>
    <m/>
    <m/>
    <m/>
  </r>
  <r>
    <x v="311"/>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5"/>
    <s v="CR_Malla Vial del Valle del Cauca y Cauca"/>
    <x v="6"/>
    <x v="2"/>
    <s v="Vicepresidencia Ejecutiva"/>
    <s v="Germán Córdoba"/>
    <x v="5"/>
    <s v="ADMINISTRATIVA"/>
    <n v="3"/>
    <x v="0"/>
    <s v="El informe indica que la seguridad vial del plan interseccion de tres esquinas cuenta con todos los elementos minimos exigidos con la señalización. Las unidades de medida están completadas. Pendiente cierre de la CGR."/>
    <m/>
    <m/>
    <m/>
    <m/>
    <m/>
    <m/>
    <m/>
    <m/>
    <x v="0"/>
    <m/>
    <m/>
    <m/>
    <m/>
    <x v="0"/>
    <n v="2"/>
    <n v="0"/>
    <s v="CUMPLIDA"/>
    <x v="0"/>
    <x v="0"/>
    <s v="2016-409-037756-2 del 10-may-2016"/>
    <x v="0"/>
    <x v="0"/>
    <x v="0"/>
    <x v="0"/>
    <x v="3"/>
    <m/>
    <x v="0"/>
    <x v="0"/>
    <m/>
    <m/>
    <m/>
  </r>
  <r>
    <x v="312"/>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2"/>
    <s v="CR_Malla Vial del Valle del Cauca y Cauca"/>
    <x v="6"/>
    <x v="2"/>
    <s v="Vicepresidencia Ejecutiva"/>
    <s v="Germán Córdoba"/>
    <x v="5"/>
    <s v="ADMINISTRATIVA"/>
    <n v="4"/>
    <x v="0"/>
    <s v="Las unidades de medida están completadas. Pendiente cierre de la CGR."/>
    <m/>
    <m/>
    <m/>
    <m/>
    <m/>
    <m/>
    <m/>
    <m/>
    <x v="0"/>
    <m/>
    <m/>
    <m/>
    <m/>
    <x v="0"/>
    <n v="2"/>
    <n v="0"/>
    <s v="CUMPLIDA"/>
    <x v="0"/>
    <x v="0"/>
    <s v="2016-409-037756-2 del 10-may-2016"/>
    <x v="0"/>
    <x v="0"/>
    <x v="0"/>
    <x v="0"/>
    <x v="3"/>
    <m/>
    <x v="0"/>
    <x v="0"/>
    <m/>
    <m/>
    <m/>
  </r>
  <r>
    <x v="313"/>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5"/>
    <s v="CR_Malla Vial del Valle del Cauca y Cauca"/>
    <x v="6"/>
    <x v="2"/>
    <s v="Vicepresidencia Ejecutiva - Vicepresidencia Jurídica"/>
    <s v="Germán Córdoba - Fernando Iregui"/>
    <x v="2"/>
    <s v="DISCIPLINARIA"/>
    <n v="3"/>
    <x v="0"/>
    <s v="Las unidades de medida están completadas y denotan el cumplimiento requerido. Pendiente cierre de la CGR."/>
    <m/>
    <m/>
    <m/>
    <m/>
    <m/>
    <m/>
    <m/>
    <m/>
    <x v="0"/>
    <m/>
    <m/>
    <m/>
    <m/>
    <x v="0"/>
    <n v="2"/>
    <n v="0"/>
    <s v="CUMPLIDA"/>
    <x v="0"/>
    <x v="1"/>
    <s v="2016-409-037756-2 del 10-may-2016"/>
    <x v="0"/>
    <x v="0"/>
    <x v="0"/>
    <x v="0"/>
    <x v="3"/>
    <m/>
    <x v="0"/>
    <x v="0"/>
    <m/>
    <m/>
    <m/>
  </r>
  <r>
    <x v="314"/>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10"/>
    <s v="CR_Ruta del Sol - Sector 1"/>
    <x v="40"/>
    <x v="2"/>
    <s v="Vicepresidencia Ejecutiva"/>
    <s v="Fernando Mejía"/>
    <x v="6"/>
    <s v="DISCIPLINARIA"/>
    <n v="8"/>
    <x v="0"/>
    <s v="Se confirma la existencia de todos los soportes en el ftp.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x v="0"/>
    <m/>
    <m/>
    <m/>
    <m/>
    <x v="0"/>
    <n v="2"/>
    <n v="0"/>
    <s v="CUMPLIDA"/>
    <x v="0"/>
    <x v="1"/>
    <m/>
    <x v="69"/>
    <x v="1"/>
    <x v="1"/>
    <x v="1"/>
    <x v="9"/>
    <s v="Desplazamiento de cronograma"/>
    <x v="0"/>
    <x v="0"/>
    <m/>
    <m/>
    <m/>
  </r>
  <r>
    <x v="315"/>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3"/>
    <s v="Gerencia Planeación"/>
    <x v="17"/>
    <x v="0"/>
    <s v="Vicepresidencia de Gestión Contractual - Vicepresidencia de Planeación, Riesgos y Entorno"/>
    <s v="Andrés Figueredo - Jaime García"/>
    <x v="2"/>
    <s v="ADMINISTRATIVA"/>
    <n v="3"/>
    <x v="0"/>
    <s v="Se actualiza el avance. Están completadas las unidades de medida 1, 2 y 4, pero las UM 2 y 4 parecen ser lo mismo. Verificar. Para DEVIMED, contractualmente tienen la garantía de tráfico pero esta no se ha activado, ya que el tráfico real supera al garantizado. Se radicó memorando 2015-6010031153 en el que se solicita prórroga y cambio de responsable. En reunión del 29-may-2015 se acreditó el 100% de avance. Pendiente cierre de la CGR."/>
    <m/>
    <m/>
    <m/>
    <m/>
    <m/>
    <m/>
    <m/>
    <m/>
    <x v="1"/>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x v="0"/>
    <x v="0"/>
    <x v="0"/>
    <x v="0"/>
    <x v="3"/>
    <m/>
    <x v="2"/>
    <x v="0"/>
    <m/>
    <m/>
    <m/>
  </r>
  <r>
    <x v="316"/>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CR_Ruta del Sol - Sector 2"/>
    <x v="41"/>
    <x v="2"/>
    <s v="Vicepresidencia Ejecutiva"/>
    <s v="Fernando Mejía"/>
    <x v="6"/>
    <s v="DISCIPLINARIA Y FISCAL"/>
    <n v="10"/>
    <x v="0"/>
    <s v="Se cumple con todas las unidades de medida de la meta. Se ajusta avance al 100% para cierre de la CGR._x000a__x000a_"/>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m/>
    <s v="Fiscal"/>
    <x v="2"/>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m/>
    <m/>
    <m/>
    <x v="0"/>
    <n v="2"/>
    <n v="0"/>
    <s v="CUMPLIDA"/>
    <x v="0"/>
    <x v="3"/>
    <m/>
    <x v="70"/>
    <x v="2"/>
    <x v="1"/>
    <x v="1"/>
    <x v="2"/>
    <s v="Obligaciones interventoría"/>
    <x v="0"/>
    <x v="0"/>
    <m/>
    <m/>
    <m/>
  </r>
  <r>
    <x v="317"/>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9"/>
    <s v="CR_Ruta del Sol - Sector 2"/>
    <x v="41"/>
    <x v="2"/>
    <s v="Vicepresidencia Ejecutiva - Vicepresidencia de Planeación, Riesgos y Entorno"/>
    <s v="Fernando Mejía"/>
    <x v="5"/>
    <s v="DISCIPLINARIA Y FISCAL"/>
    <n v="9"/>
    <x v="0"/>
    <s v="Para la entidad se debe realizar el reintegro del dinero, concepto no compartido por el concesionario. Se debe realizar las acciones tendientes al restablecimiento del dinero._x000a_Se debe adoptar y codificar el protocolo de avaluo.  Ya estaría el memorando de predial a jurídica y el pronunciamiento de jurídica. Pendiente confirmar si está en el ftp. Con correo de Jasmina Corrales del 6-may-2015 se solicitó y aprobó incorporar la UM 7. Con memo 2015-604-006229-3 del 29-may-2015, la Gerencia Predial solicita ajustes a las unidades de medida y prórroga para completar tales unidades. Este memo confirma que el Concesionario ha aceptado el respectivo descuento, que se aplicará en la cuenta No. 23 que se encuentra en trámite. El 26-jun-2015, se cambió la aplicación del pago a la cuenta 24."/>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s v="Fiscal"/>
    <x v="1"/>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x v="71"/>
    <x v="2"/>
    <x v="1"/>
    <x v="0"/>
    <x v="5"/>
    <s v="Diferencia avalúo"/>
    <x v="0"/>
    <x v="0"/>
    <m/>
    <m/>
    <m/>
  </r>
  <r>
    <x v="318"/>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3"/>
    <s v="CR_Malla Vial del Valle del Cauca y Cauca"/>
    <x v="6"/>
    <x v="2"/>
    <s v="Vicepresidencia Ejecutiva"/>
    <s v="Germán Córdoba"/>
    <x v="5"/>
    <s v="DISCIPLINARIA"/>
    <n v="4"/>
    <x v="0"/>
    <s v="Se autoriza prórroga hasta el 31-dic-2015 para revisar y redefinir el plan de acción. Se programará reunión con líderes de VEJ, gerencia técnico - predial (citar a los gerentes), gerencia de riesgos y gerencia de Planeación para revisar el hallazgo y los requisitos para las apropiaciones presupuestales. Con memorando 2015-500-005730-3 del 19-mayo-2015, la VEJ confirma el cambio de las unidades de medida para dar una orientación preventiva al plan. Pendiente que se carguen los soportes respectivos. Con memorando 2015-500-006184-3 del 28-may-2015 se ajustan las unidades de medida y se acredita el avance 100%. Pendiente cierre de la CGR. Si bien el hallazgo está 100%, se solicita evaluar si aplica alguna unidad de medida que sea de tipo correctivo."/>
    <m/>
    <m/>
    <m/>
    <m/>
    <m/>
    <m/>
    <m/>
    <m/>
    <x v="0"/>
    <m/>
    <m/>
    <m/>
    <m/>
    <x v="0"/>
    <n v="2"/>
    <n v="0"/>
    <s v="CUMPLIDA"/>
    <x v="0"/>
    <x v="1"/>
    <s v="2016-409-037756-2 del 10-may-2016"/>
    <x v="0"/>
    <x v="0"/>
    <x v="0"/>
    <x v="0"/>
    <x v="3"/>
    <m/>
    <x v="0"/>
    <x v="0"/>
    <m/>
    <m/>
    <m/>
  </r>
  <r>
    <x v="319"/>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Acción popular (Defensa Judicial)_x000a_2. Informe del estado del proceso penal (Defensa Judicial)_x000a_3. Intervención directa por parte de la PGN en el juzgado (Predial VJ)_x000a_INFORME DE CIERRE_x000a_4. Informe de cierre (VEJ)"/>
    <s v="UNIDADES DE MEDIDA CORRECTIVA_x000a_1. Acción popular (Defensa Judicial)_x000a_2. Informe del estado del proceso penal (Defensa Judicial)_x000a_3. Intervención directa por parte de la PGN en el juzgado (Predial VJ)_x000a_INFORME DE CIERRE_x000a_4. Informe de cierre (VEJ)"/>
    <n v="4"/>
    <d v="2013-10-01T00:00:00"/>
    <x v="37"/>
    <s v="CR_Malla Vial del Valle del Cauca y Cauca"/>
    <x v="6"/>
    <x v="2"/>
    <s v="Vicepresidencia Ejecutiva - Vicepresidencia Jurídica - Vicepresidencia de Planeación, Riesgos y Entorno"/>
    <s v="Fernando Mejía"/>
    <x v="6"/>
    <s v="ADMINISTRATIVA"/>
    <n v="0"/>
    <x v="10"/>
    <s v="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m/>
    <m/>
    <x v="0"/>
    <m/>
    <m/>
    <m/>
    <m/>
    <x v="0"/>
    <n v="0"/>
    <n v="1"/>
    <s v="EN TERMINO"/>
    <x v="1"/>
    <x v="0"/>
    <m/>
    <x v="72"/>
    <x v="1"/>
    <x v="1"/>
    <x v="1"/>
    <x v="5"/>
    <s v="Diferencia avalúo"/>
    <x v="0"/>
    <x v="0"/>
    <m/>
    <m/>
    <m/>
  </r>
  <r>
    <x v="320"/>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42"/>
    <s v="Gestión Contractual y Seguimiento de Proyectos de Infraestructura de Transporte"/>
    <x v="9"/>
    <x v="0"/>
    <s v="Vicepresidencia de Gestión Contractual - Vicepresidencia Jurídica"/>
    <s v="Leonidas Narváez"/>
    <x v="1"/>
    <s v="DISCIPLINARIA"/>
    <n v="3"/>
    <x v="14"/>
    <s v="1. No se presenta acta mas si informe y circular por parte de la presidencia. 2. Se debe establecer que se remita la informacion por parte del concesionario dentro del tiempo requerido"/>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m/>
    <s v="Fiscal"/>
    <x v="1"/>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0"/>
    <n v="1"/>
    <s v="EN TERMINO"/>
    <x v="1"/>
    <x v="1"/>
    <m/>
    <x v="0"/>
    <x v="0"/>
    <x v="0"/>
    <x v="1"/>
    <x v="0"/>
    <s v="Pago contribución fondo seguridad y convivencia ciudadana"/>
    <x v="7"/>
    <x v="0"/>
    <m/>
    <m/>
    <s v="Este hallazgo se consolida en el hallazgo 1187-46, en virtud, de lo manifestado por la Contraloría General de la República en el informe de auditoría regular vigencia 2016, radicado No. 2017-409-097363-2 del 12 de septiembre de 2017, páginas 115 y subsiguientes."/>
  </r>
  <r>
    <x v="321"/>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4"/>
    <s v="Grupo Interno de Trabajo Carretero,Portuario,Planeacion,Estructuración"/>
    <x v="42"/>
    <x v="3"/>
    <s v="Vicepresidencia de Planeación, Riesgos y Entorno"/>
    <s v="Jaime García"/>
    <x v="7"/>
    <s v="DISCIPLINARIA"/>
    <n v="9"/>
    <x v="0"/>
    <s v="Pendiente cierre de la CGR."/>
    <m/>
    <m/>
    <m/>
    <m/>
    <m/>
    <m/>
    <m/>
    <m/>
    <x v="0"/>
    <m/>
    <m/>
    <m/>
    <m/>
    <x v="0"/>
    <n v="2"/>
    <n v="0"/>
    <s v="CUMPLIDA"/>
    <x v="0"/>
    <x v="1"/>
    <s v="2016-409-037756-2 del 10-may-2016"/>
    <x v="0"/>
    <x v="0"/>
    <x v="0"/>
    <x v="0"/>
    <x v="3"/>
    <m/>
    <x v="2"/>
    <x v="0"/>
    <m/>
    <m/>
    <m/>
  </r>
  <r>
    <x v="322"/>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3"/>
    <s v="Grupo Interno de Trabajo Financiero,Gerencia Planeacion"/>
    <x v="43"/>
    <x v="5"/>
    <s v="Vicepresidencia de Gestión Contractual - Vicepresidencia Ejecutiva - Vicepresidencia de Planeación, Riesgos y Entorno"/>
    <s v="Andrés Figueredo - Germán Córdoba - Jaime García"/>
    <x v="2"/>
    <s v="ADMINISTRATIVA"/>
    <n v="3"/>
    <x v="0"/>
    <s v="Se actualiza el avance. La ANI cuenta con una gerencia financiera, de riesgos y un procedimiento para planeación y seguimiento de deudas. Adicionalmente, la guía de supervisión e interventoría incluirá el mecanismo para el seguimiento y valoración de deudas. Ricardo  Aguilera asegurará la incorporación de los soportes en el ftp. Se radicó memorando 2015-6010031153 en el que se solicita prórroga y cambio de responsable. Se verificaron soportes en el ftp.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no se conoce Auto, pendiente"/>
    <s v="2016-409-027755-2 del 8/04/2016, comunica el cierre de la indagación preliminar.- pendiene el auto, para conocer detalles"/>
    <m/>
    <m/>
    <x v="0"/>
    <n v="2"/>
    <n v="0"/>
    <s v="CUMPLIDA"/>
    <x v="0"/>
    <x v="0"/>
    <s v="2016-409-077877-2 del 2-sep-2016."/>
    <x v="0"/>
    <x v="0"/>
    <x v="0"/>
    <x v="0"/>
    <x v="8"/>
    <s v="Obligaciones a cargo de la ANI"/>
    <x v="2"/>
    <x v="0"/>
    <m/>
    <m/>
    <m/>
  </r>
  <r>
    <x v="323"/>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3"/>
    <s v="Gerencia Planeación"/>
    <x v="17"/>
    <x v="3"/>
    <s v="Vicepresidencia de Planeación, Riesgos y Entorno"/>
    <s v="Jaime García "/>
    <x v="7"/>
    <s v="ADMINISTRATIVA"/>
    <n v="4"/>
    <x v="0"/>
    <s v="Se acredita 100%. Pendiente cierre de la CGR. Se radicó memorando 2015-6010031153 en el que se solicita prórroga y cambio de responsable."/>
    <m/>
    <s v="28-jun-2016: Con memorando 2016-409-050261-2 del 16-jun-2016, la CGR adelantó la efectividad del plan asociado a este hallazgo. Por instrucción de Diego Bustos del 27-jun-2016, se pasa a estado CERRADO con base en dicho memorando."/>
    <m/>
    <m/>
    <m/>
    <m/>
    <m/>
    <s v="Fiscal"/>
    <x v="1"/>
    <s v="pendiente por conocer el fallo"/>
    <s v="auto del 18/03/2016, no se conoce el número en la comunicación, pendiente conocer el Auto."/>
    <m/>
    <m/>
    <x v="0"/>
    <n v="2"/>
    <n v="0"/>
    <s v="CUMPLIDA"/>
    <x v="0"/>
    <x v="0"/>
    <s v="2016-409-077877-2 del 2-sep-2016."/>
    <x v="0"/>
    <x v="0"/>
    <x v="0"/>
    <x v="0"/>
    <x v="8"/>
    <s v="Pago de intereses por laudo"/>
    <x v="2"/>
    <x v="0"/>
    <m/>
    <m/>
    <m/>
  </r>
  <r>
    <x v="324"/>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
    <s v="CR_Bogotá-Villavicencio"/>
    <x v="28"/>
    <x v="2"/>
    <s v="Vicepresidencia Ejecutiva - Vicepresidencia de Planeación, Riesgos y Entorno"/>
    <s v="Fernando Mejía"/>
    <x v="6"/>
    <s v="ADMINISTRATIVA"/>
    <n v="9"/>
    <x v="0"/>
    <s v="Se confirman los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s v="Fiscal"/>
    <x v="1"/>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x v="73"/>
    <x v="1"/>
    <x v="1"/>
    <x v="1"/>
    <x v="8"/>
    <s v="Pago de intereses por laudo"/>
    <x v="0"/>
    <x v="0"/>
    <m/>
    <m/>
    <m/>
  </r>
  <r>
    <x v="325"/>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9"/>
    <s v="CR_Pereira-La Victoria"/>
    <x v="29"/>
    <x v="0"/>
    <s v="Vicepresidencia de Gestión Contractual - Vicepresidencia de Planeación, Riesgos y Entorno"/>
    <s v="Andrés Figueredo"/>
    <x v="0"/>
    <s v="ADMINISTRATIVA"/>
    <n v="9"/>
    <x v="0"/>
    <s v="Se confirman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s v="Fiscal"/>
    <x v="1"/>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x v="16"/>
    <x v="0"/>
    <x v="0"/>
    <x v="0"/>
    <x v="8"/>
    <s v="Pago de intereses por laudo"/>
    <x v="0"/>
    <x v="0"/>
    <m/>
    <m/>
    <m/>
  </r>
  <r>
    <x v="326"/>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10"/>
    <s v="CR_Bosa-Granada-Girardot"/>
    <x v="5"/>
    <x v="2"/>
    <s v="Vicepresidencia Ejecutiva"/>
    <s v="Fernando Mejía"/>
    <x v="6"/>
    <s v="DISCIPLINARIA"/>
    <n v="11"/>
    <x v="0"/>
    <s v="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x v="74"/>
    <x v="2"/>
    <x v="1"/>
    <x v="1"/>
    <x v="1"/>
    <s v="Incumplimiento de obligaciones "/>
    <x v="0"/>
    <x v="0"/>
    <m/>
    <m/>
    <m/>
  </r>
  <r>
    <x v="327"/>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
    <s v="CR_Bosa-Granada-Girardot"/>
    <x v="5"/>
    <x v="2"/>
    <s v="Vicepresidencia Ejecutiva"/>
    <s v="Fernando Mejía"/>
    <x v="6"/>
    <s v="DISCIPLINARIA"/>
    <n v="8"/>
    <x v="0"/>
    <s v="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x v="75"/>
    <x v="2"/>
    <x v="1"/>
    <x v="1"/>
    <x v="0"/>
    <s v="Incumplimiento obligaciones"/>
    <x v="0"/>
    <x v="0"/>
    <m/>
    <m/>
    <m/>
  </r>
  <r>
    <x v="328"/>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43"/>
    <s v="CR_Bosa-Granada-Girardot"/>
    <x v="5"/>
    <x v="5"/>
    <s v="Vicepresidencia de Gestión Contractual - Vicepresidencia Ejecutiva"/>
    <s v="Leonidas Narváez - Fernando Mejía"/>
    <x v="2"/>
    <s v="DISCIPLINARIA"/>
    <n v="4"/>
    <x v="15"/>
    <s v="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x v="76"/>
    <x v="2"/>
    <x v="1"/>
    <x v="2"/>
    <x v="0"/>
    <s v="Incumplimiento normatividad"/>
    <x v="0"/>
    <x v="0"/>
    <m/>
    <m/>
    <m/>
  </r>
  <r>
    <x v="329"/>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6"/>
    <s v="DISCIPLINARIA"/>
    <n v="10"/>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x v="0"/>
    <m/>
    <m/>
    <m/>
    <m/>
    <x v="0"/>
    <n v="2"/>
    <n v="0"/>
    <s v="CUMPLIDA"/>
    <x v="0"/>
    <x v="1"/>
    <m/>
    <x v="77"/>
    <x v="2"/>
    <x v="1"/>
    <x v="1"/>
    <x v="2"/>
    <s v="Obligaciones interventoría"/>
    <x v="0"/>
    <x v="0"/>
    <m/>
    <m/>
    <m/>
  </r>
  <r>
    <x v="330"/>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10"/>
    <s v="CR_Bosa-Granada-Girardot"/>
    <x v="5"/>
    <x v="2"/>
    <s v="Vicepresidencia Ejecutiva"/>
    <s v="Fernando Mejía"/>
    <x v="6"/>
    <s v="ADMINISTRATIVA"/>
    <n v="7"/>
    <x v="0"/>
    <s v="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x v="0"/>
    <m/>
    <m/>
    <m/>
    <m/>
    <x v="0"/>
    <n v="2"/>
    <n v="0"/>
    <s v="CUMPLIDA"/>
    <x v="0"/>
    <x v="0"/>
    <m/>
    <x v="78"/>
    <x v="2"/>
    <x v="1"/>
    <x v="1"/>
    <x v="2"/>
    <s v="Obligaciones interventoría"/>
    <x v="0"/>
    <x v="0"/>
    <m/>
    <m/>
    <m/>
  </r>
  <r>
    <x v="331"/>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
    <s v="CR_Bosa-Granada-Girardot"/>
    <x v="5"/>
    <x v="2"/>
    <s v="Vicepresidencia Ejecutiva"/>
    <s v="Fernando Mejía"/>
    <x v="6"/>
    <s v="ADMINISTRATIVA"/>
    <n v="7"/>
    <x v="0"/>
    <s v="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x v="0"/>
    <m/>
    <m/>
    <m/>
    <m/>
    <x v="0"/>
    <n v="2"/>
    <n v="0"/>
    <s v="CUMPLIDA"/>
    <x v="0"/>
    <x v="0"/>
    <m/>
    <x v="79"/>
    <x v="2"/>
    <x v="1"/>
    <x v="1"/>
    <x v="2"/>
    <s v="Obligaciones interventoría"/>
    <x v="0"/>
    <x v="0"/>
    <m/>
    <m/>
    <m/>
  </r>
  <r>
    <x v="33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
    <s v="CR_Bosa-Granada-Girardot"/>
    <x v="5"/>
    <x v="2"/>
    <s v="Vicepresidencia Ejecutiva - Vicepresidencia Jurídica - Vicepresidencia de Planeación, Riesgos y Entorno"/>
    <s v="Fernando Mejía"/>
    <x v="6"/>
    <s v="DISCIPLINARIA"/>
    <n v="9"/>
    <x v="0"/>
    <s v="Este hallazgo ya cumplió el 100% de las unidades de medida."/>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x v="0"/>
    <m/>
    <m/>
    <m/>
    <m/>
    <x v="0"/>
    <n v="2"/>
    <n v="0"/>
    <s v="CUMPLIDA"/>
    <x v="0"/>
    <x v="1"/>
    <m/>
    <x v="80"/>
    <x v="3"/>
    <x v="2"/>
    <x v="1"/>
    <x v="4"/>
    <s v="Competencia otras entidades"/>
    <x v="0"/>
    <x v="0"/>
    <m/>
    <m/>
    <m/>
  </r>
  <r>
    <x v="333"/>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4"/>
    <s v="Talento Humano"/>
    <x v="44"/>
    <x v="4"/>
    <s v="Vicepresidencia Administrativa y Financiera"/>
    <s v="María Clara Garrido"/>
    <x v="10"/>
    <s v="ADMINISTRATIVA"/>
    <n v="3"/>
    <x v="0"/>
    <s v="Todas las unidades de medida están ejecutadas pero el Gobierno no ha asignado el presupuesto. Este hallazgo está en el 100% pero la efectividad solo se genera en la medida en que se incremente la planta, cincunstancia que no depende de la ANI. Se emitió el memorando 2015-400-008176-1 del 20 de abril de 2015 dirigido al Contralor Delegado para la Infraestructura, solicitando el cierre de este hallazgo debido a que las acciones controlables por la ANI han sido ejecutadas en un 100%."/>
    <m/>
    <m/>
    <m/>
    <m/>
    <m/>
    <m/>
    <m/>
    <m/>
    <x v="0"/>
    <m/>
    <m/>
    <m/>
    <m/>
    <x v="0"/>
    <n v="2"/>
    <n v="0"/>
    <s v="CUMPLIDA"/>
    <x v="0"/>
    <x v="0"/>
    <s v="2016-409-037756-2 del 10-may-2016"/>
    <x v="0"/>
    <x v="0"/>
    <x v="0"/>
    <x v="0"/>
    <x v="3"/>
    <m/>
    <x v="2"/>
    <x v="0"/>
    <m/>
    <m/>
    <m/>
  </r>
  <r>
    <x v="334"/>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s v="CP_Autorización Temporal CI Prodeco"/>
    <x v="45"/>
    <x v="0"/>
    <s v="Vicepresidencia de Gestión Contractual"/>
    <s v="Andrés Figueredo"/>
    <x v="0"/>
    <s v="DISCIPLINARIA"/>
    <n v="4"/>
    <x v="0"/>
    <s v="Las unidades de medida se habían replanteado y se actualizan en la reunión incluyendo una nueva (UM 4), por lo que se solicita y aprueba plazo hasta el 30-abr-2015. Se actualiza avance al 80%. Se venció el 30-abr por lo que se debe de manera urgente completar el plan o solicitar y justificar aplazamiento. El 20-may-2015 se recibió correo reportando avance y solicitando el retiro de la unidad de medida 3 - Acciones adicionales si aplican del concepto.Se confirma que está pendiente el Modelo Financiero ya que en la UM 1 sólo se publicó la carta con la que se entregó el mismo. Esto es así en virtud de que el modelo tiene reserva de confidencialidad y será presentado a solicitud formal del ente de control. Con esta not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Proceso Administrativo Sancionatorio"/>
    <x v="0"/>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1"/>
    <s v="2016-409-077877-2 del 2-sep-2016."/>
    <x v="0"/>
    <x v="0"/>
    <x v="0"/>
    <x v="0"/>
    <x v="0"/>
    <s v="Ausencia soportes documentales"/>
    <x v="3"/>
    <x v="0"/>
    <m/>
    <m/>
    <m/>
  </r>
  <r>
    <x v="335"/>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5"/>
    <s v="CP_Autorización Temporal CI Prodeco"/>
    <x v="45"/>
    <x v="0"/>
    <s v="Vicepresidencia de Gestión Contractual"/>
    <s v="Andrés Figueredo"/>
    <x v="0"/>
    <s v="DISCIPLINARIA"/>
    <n v="1"/>
    <x v="0"/>
    <s v="Se confirma 100% de cumplimiento. Para presentar a cierre de la CGR"/>
    <m/>
    <m/>
    <m/>
    <m/>
    <m/>
    <m/>
    <m/>
    <m/>
    <x v="0"/>
    <m/>
    <m/>
    <m/>
    <m/>
    <x v="10"/>
    <n v="2"/>
    <n v="0"/>
    <s v="CUMPLIDA"/>
    <x v="0"/>
    <x v="1"/>
    <s v="2016-409-037756-2 del 10-may-2016"/>
    <x v="0"/>
    <x v="0"/>
    <x v="0"/>
    <x v="0"/>
    <x v="3"/>
    <m/>
    <x v="3"/>
    <x v="0"/>
    <m/>
    <m/>
    <m/>
  </r>
  <r>
    <x v="336"/>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5"/>
    <s v="CP_Autorización Temporal CI Prodeco"/>
    <x v="45"/>
    <x v="0"/>
    <s v="Vicepresidencia de Gestión Contractual"/>
    <s v="Andrés Figueredo"/>
    <x v="0"/>
    <s v="DISCIPLINARIA"/>
    <n v="2"/>
    <x v="0"/>
    <s v="Se confirma 100% de cumplimiento. Para presentar a cierre de la CGR"/>
    <m/>
    <m/>
    <m/>
    <m/>
    <m/>
    <m/>
    <m/>
    <m/>
    <x v="0"/>
    <m/>
    <m/>
    <m/>
    <m/>
    <x v="10"/>
    <n v="2"/>
    <n v="0"/>
    <s v="CUMPLIDA"/>
    <x v="0"/>
    <x v="1"/>
    <s v="2016-409-037756-2 del 10-may-2016"/>
    <x v="0"/>
    <x v="0"/>
    <x v="0"/>
    <x v="0"/>
    <x v="3"/>
    <m/>
    <x v="3"/>
    <x v="0"/>
    <m/>
    <m/>
    <m/>
  </r>
  <r>
    <x v="337"/>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5"/>
    <s v="CP_Autorización Temporal CI Prodeco"/>
    <x v="45"/>
    <x v="0"/>
    <s v="Vicepresidencia de Gestión Contractual"/>
    <s v="Andrés Figueredo"/>
    <x v="0"/>
    <s v="DISCIPLINARIA"/>
    <n v="1"/>
    <x v="0"/>
    <s v="Se incorporaron dos documentos: &quot;la Definición Estratégica de Reversiones y Terminación de Contratos de Concesión&quot; y el &quot;Manual de Reversiones&quot;. Se confirma 100% de cumplimiento. Para presentar a cierre de la CGR"/>
    <m/>
    <m/>
    <m/>
    <m/>
    <m/>
    <m/>
    <m/>
    <m/>
    <x v="0"/>
    <m/>
    <m/>
    <m/>
    <m/>
    <x v="10"/>
    <n v="2"/>
    <n v="0"/>
    <s v="CUMPLIDA"/>
    <x v="0"/>
    <x v="1"/>
    <s v="2016-409-037756-2 del 10-may-2016"/>
    <x v="0"/>
    <x v="0"/>
    <x v="0"/>
    <x v="0"/>
    <x v="3"/>
    <m/>
    <x v="3"/>
    <x v="0"/>
    <m/>
    <m/>
    <m/>
  </r>
  <r>
    <x v="338"/>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3"/>
    <s v="CP_Autorización Temporal CI Prodeco"/>
    <x v="45"/>
    <x v="0"/>
    <s v="Vicepresidencia de Gestión Contractual - Vicepresidencia de Estructuración"/>
    <s v="Andrés Figueredo - Camilo Jaramillo"/>
    <x v="2"/>
    <s v="ADMINISTRATIVA"/>
    <n v="4"/>
    <x v="0"/>
    <s v="Gerencia de Puertos, como responsable final del plan asociado a este hallazgo, debe asegurar con Estructuración el avance de dicho plan. Se debe programar reunión entre puertos y Estructuración para acordar las acciones a seguir. Desde 2013 están los insumos en Estructuración pero aun no se obtiene respuesta. Con memorando 2015-300-0062423 del 29-mayo de 2015, la VGC solicitó plazo hasta el 30-jun-2015, que se aprueba, por lo que se ajusta dicho plazo. En reunión del 3-jun-2015, se confirma que está pendiente el soporte analítico por parte de Estructuración sobre el estado y posibilidades de este puerto. Con memorando 2015-200-006456-3 del 4-jun-2015, se demuestra que la Agencia ha cumplido el 100% de las acciones a su cargo, por lo que se da por completado el plan.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x v="0"/>
    <x v="0"/>
    <x v="0"/>
    <x v="0"/>
    <x v="11"/>
    <s v="Estructuración proyectos de concesión"/>
    <x v="3"/>
    <x v="0"/>
    <m/>
    <m/>
    <m/>
  </r>
  <r>
    <x v="339"/>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8"/>
    <s v="CP_Autorización Temporal CI Prodeco"/>
    <x v="45"/>
    <x v="0"/>
    <s v="Vicepresidencia de Gestión Contractual"/>
    <s v="Leonidas Narváez"/>
    <x v="1"/>
    <s v="DISCIPLINARIA"/>
    <n v="4"/>
    <x v="0"/>
    <s v="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x v="0"/>
    <x v="0"/>
    <x v="0"/>
    <x v="1"/>
    <x v="2"/>
    <s v="Deficiencias en la supervisión contractual"/>
    <x v="3"/>
    <x v="0"/>
    <m/>
    <m/>
    <m/>
  </r>
  <r>
    <x v="340"/>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s v="CP_Autorización Temporal CI Prodeco"/>
    <x v="45"/>
    <x v="0"/>
    <s v="Vicepresidencia de Gestión Contractual"/>
    <s v="Andrés Figueredo"/>
    <x v="0"/>
    <s v="DISCIPLINARIA"/>
    <n v="3"/>
    <x v="0"/>
    <s v="Se adiciona la unidad de medida y se confirma 100% de avance. Pendiente cierre por parte de la CGR. Pendiente confirmar los soportes en el ftp."/>
    <m/>
    <m/>
    <m/>
    <m/>
    <m/>
    <m/>
    <m/>
    <m/>
    <x v="0"/>
    <m/>
    <m/>
    <m/>
    <m/>
    <x v="10"/>
    <n v="2"/>
    <n v="0"/>
    <s v="CUMPLIDA"/>
    <x v="0"/>
    <x v="1"/>
    <s v="2016-409-037756-2 del 10-may-2016"/>
    <x v="0"/>
    <x v="0"/>
    <x v="0"/>
    <x v="0"/>
    <x v="3"/>
    <m/>
    <x v="3"/>
    <x v="0"/>
    <m/>
    <m/>
    <m/>
  </r>
  <r>
    <x v="341"/>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2"/>
    <s v="CP_Autorización Temporal CI Prodeco"/>
    <x v="45"/>
    <x v="0"/>
    <s v="Vicepresidencia de Gestión Contractual"/>
    <s v="Andrés Figueredo"/>
    <x v="0"/>
    <s v="ADMINISTRATIVA"/>
    <n v="2"/>
    <x v="0"/>
    <s v="Pendiente confirmar los soportes en el ftp e informar a CI."/>
    <m/>
    <m/>
    <m/>
    <m/>
    <m/>
    <m/>
    <m/>
    <m/>
    <x v="0"/>
    <m/>
    <m/>
    <m/>
    <m/>
    <x v="10"/>
    <n v="2"/>
    <n v="0"/>
    <s v="CUMPLIDA"/>
    <x v="0"/>
    <x v="0"/>
    <s v="2016-409-037756-2 del 10-may-2016"/>
    <x v="0"/>
    <x v="0"/>
    <x v="0"/>
    <x v="0"/>
    <x v="3"/>
    <m/>
    <x v="3"/>
    <x v="0"/>
    <m/>
    <m/>
    <m/>
  </r>
  <r>
    <x v="342"/>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2"/>
    <s v="CP_Autorización Temporal CI Prodeco"/>
    <x v="45"/>
    <x v="0"/>
    <s v="Vicepresidencia de Gestión Contractual"/>
    <s v="Andrés Figueredo"/>
    <x v="0"/>
    <s v="DISCIPLINARIA Y PENAL"/>
    <n v="2"/>
    <x v="0"/>
    <s v="Pendiente verificar cierre de la CGR."/>
    <m/>
    <m/>
    <m/>
    <m/>
    <m/>
    <m/>
    <m/>
    <m/>
    <x v="0"/>
    <m/>
    <m/>
    <m/>
    <m/>
    <x v="10"/>
    <n v="2"/>
    <n v="0"/>
    <s v="CUMPLIDA"/>
    <x v="0"/>
    <x v="2"/>
    <s v="2016-409-037756-2 del 10-may-2016"/>
    <x v="0"/>
    <x v="0"/>
    <x v="0"/>
    <x v="0"/>
    <x v="3"/>
    <m/>
    <x v="3"/>
    <x v="0"/>
    <m/>
    <m/>
    <m/>
  </r>
  <r>
    <x v="343"/>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3"/>
    <s v="CP_Sociedad Portuaria Río Córdoba SA"/>
    <x v="46"/>
    <x v="0"/>
    <s v="Vicepresidencia de Gestión Contractual - Vicepresidencia de Estructuración"/>
    <s v="Andrés Figueredo - Camilo Jaramillo"/>
    <x v="2"/>
    <s v="DISCIPLINARIA"/>
    <n v="5"/>
    <x v="0"/>
    <s v="interventoria y polizas ademas de contraprestacion. La unidad de medida no es eficaz en actuar sobre la causa del hallazgo por lo que se debe replantear. COMPLEMENTAR CON CONCEPTO JURÍDICO QUE ANALICE LOS TÉRMINOS DEL HALLAZGO Y QUE VISLUMBRE SI HAY INCUMPLIMIENTO + MANUAL DE CONTRATACIÓN QUE DETERMINA LOS ASPECTOS QUE DEBE CUBRIR UN PROYECTO EN MATERIA DE JUSTIFICACIÓN JURÍDICA + DOCUMENTO PARA INICIATIVAS PRIVADAS DE PUERTOS QUE INCLUYE LOS TRÁMITES Y EL PROCEDIMIENTO PARA EL EFECTO (VER PÁGINA WEB ANI). Con memorando 2015-300-0062423 del 29-mayo de 2015, la VGC solicitó plazo hasta el 30-jun-2015, que se aprueba, por lo que se ajusta dicho plazo. En reunión del 3-jun, se ajustan las unidades de medida y se incluye el decreto 474 de 2015 que reduce los plazos para los trámites relacionados con las solicitudes de concesiones portuarias. Se acredita avance del 60%, quedando pendiente el traslado por competencia a la CGR. Se recibió memorando 2015-303-006480-3 que justifica el traslado por competencia. El 30-jun-2015 se acreditó el 100% de avance ya que Puertos subió el Decreto que no había presentado Estructuración."/>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4"/>
    <s v="Competencias otras entidades"/>
    <x v="3"/>
    <x v="0"/>
    <m/>
    <m/>
    <m/>
  </r>
  <r>
    <x v="344"/>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10"/>
    <s v="CP_Sociedad Portuaria Río Córdoba SA"/>
    <x v="46"/>
    <x v="0"/>
    <s v="Vicepresidencia de Gestión Contractual - Vicepresidencia Jurídica"/>
    <s v="Leonidas Narváez"/>
    <x v="1"/>
    <s v="DISCIPLINARIA Y FISCAL"/>
    <n v="15"/>
    <x v="0"/>
    <s v="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omar las acciones pertinentes derivadas del Concepto Jurídico, ya que no aplica tener interventoría bajo las circunstancias actuales del proyecto. Con base en lo anterior se acredita el 100% de avance. Pendiente cierre de la CGR."/>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x v="0"/>
    <m/>
    <m/>
    <m/>
    <m/>
    <x v="10"/>
    <n v="2"/>
    <n v="0"/>
    <s v="CUMPLIDA"/>
    <x v="0"/>
    <x v="3"/>
    <m/>
    <x v="35"/>
    <x v="0"/>
    <x v="0"/>
    <x v="1"/>
    <x v="0"/>
    <s v="Cálculo contraprestación"/>
    <x v="3"/>
    <x v="0"/>
    <m/>
    <m/>
    <m/>
  </r>
  <r>
    <x v="345"/>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CP_Sociedad Portuaria Río Córdoba SA"/>
    <x v="46"/>
    <x v="0"/>
    <s v="Vicepresidencia de Gestión Contractual - Vicepresidencia Jurídica"/>
    <s v="Leonidas Narváez"/>
    <x v="1"/>
    <s v="FISCAL"/>
    <n v="7"/>
    <x v="0"/>
    <s v="Se elimina la UM 6- Tomar las acciones pertinentes derivadas del Concepto Jurídico ya que dicho concepto determina que no existe detrimento patrimonial. Se acredita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s v="Fiscal"/>
    <x v="0"/>
    <s v="Presuntas irregularidades por ocupación de espacio público, detectadas en la actuación especial de fiscalización adelantadas en el contrato No. 022 de 23/04/1998 y delimitación de línea de playa."/>
    <m/>
    <m/>
    <m/>
    <x v="10"/>
    <n v="2"/>
    <n v="0"/>
    <s v="CUMPLIDA"/>
    <x v="0"/>
    <x v="3"/>
    <m/>
    <x v="0"/>
    <x v="0"/>
    <x v="0"/>
    <x v="1"/>
    <x v="0"/>
    <s v="Incumplimiento obligaciones"/>
    <x v="3"/>
    <x v="0"/>
    <m/>
    <m/>
    <m/>
  </r>
  <r>
    <x v="346"/>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CP_Sociedad Portuaria Río Córdoba SA"/>
    <x v="46"/>
    <x v="0"/>
    <s v="Vicepresidencia de Gestión Contractual - Vicepresidencia Jurídica"/>
    <s v="Leonidas Narváez"/>
    <x v="1"/>
    <s v="DISCIPLINARIA Y FISCAL"/>
    <n v="10"/>
    <x v="0"/>
    <s v="El informe financiero indica que no aplica hoy posible detrimento. El 28-ago-2014 se firm{o otrosí No.3 aclaratorio al contrato de concesión portuaria. Se acredita el 100% de avance. Pendiente cierre de la CGR."/>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s v="Fiscal"/>
    <x v="1"/>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x v="0"/>
    <x v="0"/>
    <x v="0"/>
    <x v="1"/>
    <x v="0"/>
    <s v="Cálculo contraprestación"/>
    <x v="3"/>
    <x v="0"/>
    <m/>
    <m/>
    <m/>
  </r>
  <r>
    <x v="347"/>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5"/>
    <s v="CP_Sociedad Portuaria Río Córdoba SA"/>
    <x v="46"/>
    <x v="0"/>
    <s v="Vicepresidencia de Gestión Contractual"/>
    <s v="Andrés Figueredo"/>
    <x v="0"/>
    <s v="ADMINISTRATIVA"/>
    <n v="4"/>
    <x v="0"/>
    <s v="Anexar oficio de no competencia y traslado"/>
    <m/>
    <m/>
    <m/>
    <m/>
    <m/>
    <m/>
    <m/>
    <m/>
    <x v="0"/>
    <m/>
    <m/>
    <m/>
    <m/>
    <x v="10"/>
    <n v="2"/>
    <n v="0"/>
    <s v="CUMPLIDA"/>
    <x v="0"/>
    <x v="0"/>
    <s v="2016-409-037756-2 del 10-may-2016"/>
    <x v="0"/>
    <x v="0"/>
    <x v="0"/>
    <x v="0"/>
    <x v="3"/>
    <m/>
    <x v="3"/>
    <x v="0"/>
    <m/>
    <m/>
    <m/>
  </r>
  <r>
    <x v="348"/>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2"/>
    <s v="CP_Sociedad Portuaria Río Córdoba SA"/>
    <x v="46"/>
    <x v="0"/>
    <s v="Vicepresidencia de Gestión Contractual"/>
    <s v="Andrés Figueredo"/>
    <x v="0"/>
    <s v="DISCIPLINARIA"/>
    <n v="3"/>
    <x v="0"/>
    <s v="Aun no se carga directamente, se presenta desestimiento. Se acredita el 100% de avance. Pendiente cierre de la CGR."/>
    <m/>
    <m/>
    <m/>
    <m/>
    <m/>
    <m/>
    <m/>
    <m/>
    <x v="0"/>
    <m/>
    <m/>
    <m/>
    <m/>
    <x v="10"/>
    <n v="2"/>
    <n v="0"/>
    <s v="CUMPLIDA"/>
    <x v="0"/>
    <x v="1"/>
    <s v="2016-409-037756-2 del 10-may-2016"/>
    <x v="0"/>
    <x v="0"/>
    <x v="0"/>
    <x v="0"/>
    <x v="3"/>
    <m/>
    <x v="3"/>
    <x v="0"/>
    <m/>
    <m/>
    <m/>
  </r>
  <r>
    <x v="349"/>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2"/>
    <s v="CP_Sociedad Portuaria Río Córdoba SA"/>
    <x v="46"/>
    <x v="0"/>
    <s v="Vicepresidencia de Gestión Contractual"/>
    <s v="Andrés Figueredo"/>
    <x v="0"/>
    <s v="DISCIPLINARIA"/>
    <n v="2"/>
    <x v="0"/>
    <s v="REVISAR SI SE REMITIIO A CI"/>
    <m/>
    <m/>
    <m/>
    <m/>
    <m/>
    <m/>
    <m/>
    <m/>
    <x v="0"/>
    <m/>
    <m/>
    <m/>
    <m/>
    <x v="10"/>
    <n v="2"/>
    <n v="0"/>
    <s v="CUMPLIDA"/>
    <x v="0"/>
    <x v="1"/>
    <s v="2016-409-037756-2 del 10-may-2016"/>
    <x v="0"/>
    <x v="0"/>
    <x v="0"/>
    <x v="0"/>
    <x v="3"/>
    <m/>
    <x v="3"/>
    <x v="0"/>
    <m/>
    <m/>
    <m/>
  </r>
  <r>
    <x v="350"/>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4"/>
    <s v="CP_Terminal de contenedores TCBUEN"/>
    <x v="47"/>
    <x v="0"/>
    <s v="Vicepresidencia de Gestión Contractual - Vicepresidencia Jurídica"/>
    <s v="Andrés Figueredo - Fernando Iregui"/>
    <x v="2"/>
    <s v="DISCIPLINARIA Y FISCAL"/>
    <n v="5"/>
    <x v="0"/>
    <s v="Se confirma completamiento de las unidades de medida. Pendiente cierre de la CGR."/>
    <m/>
    <m/>
    <m/>
    <m/>
    <m/>
    <m/>
    <m/>
    <s v="Fiscal"/>
    <x v="2"/>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x v="0"/>
    <x v="0"/>
    <x v="0"/>
    <x v="0"/>
    <x v="3"/>
    <m/>
    <x v="3"/>
    <x v="0"/>
    <m/>
    <m/>
    <m/>
  </r>
  <r>
    <x v="351"/>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4"/>
    <s v="CP_Terminal de contenedores TCBUEN"/>
    <x v="47"/>
    <x v="0"/>
    <s v="Vicepresidencia de Gestión Contractual - Vicepresidencia Jurídica"/>
    <s v="Andrés Figueredo - Fernando Iregui"/>
    <x v="2"/>
    <s v="DISCIPLINARIA"/>
    <n v="2"/>
    <x v="0"/>
    <s v="Confirmar que los soportes están publicados en el ftp."/>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0"/>
    <s v="Fallas gestión garantías"/>
    <x v="3"/>
    <x v="0"/>
    <m/>
    <m/>
    <m/>
  </r>
  <r>
    <x v="352"/>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3"/>
    <s v="CP_Terminal de contenedores TCBUEN"/>
    <x v="47"/>
    <x v="0"/>
    <s v="Vicepresidencia de Gestión Contractual - Vicepresidencia Jurídica"/>
    <s v="Andrés Figueredo - Fernando Iregui"/>
    <x v="2"/>
    <s v="DISCIPLINARIA"/>
    <n v="3"/>
    <x v="0"/>
    <s v="El otrosí 3 que se firmó en diciembre 2014 amplía el plan de inversiones lo que ahora implica que requiere de interventoría. En proceso la contratación de la interventoría, sujeto a la disponibilidad de los recursos financieros. Se solicita y aprueba plazo hasta el 30 de junio de 2015."/>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0"/>
    <s v="Ausencia de interventoría en los proyectos"/>
    <x v="3"/>
    <x v="0"/>
    <m/>
    <m/>
    <m/>
  </r>
  <r>
    <x v="353"/>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4"/>
    <s v="CP_Terminal de contenedores TCBUEN"/>
    <x v="47"/>
    <x v="0"/>
    <s v="Vicepresidencia de Gestión Contractual - Vicepresidencia Jurídica"/>
    <s v="Andrés Figueredo - Fernando Iregui"/>
    <x v="2"/>
    <s v="DISCIPLINARIA"/>
    <n v="5"/>
    <x v="0"/>
    <s v="Se confirma completamiento de las unidades de medida. Pendiente cierre de la CGR."/>
    <m/>
    <m/>
    <m/>
    <m/>
    <m/>
    <m/>
    <m/>
    <m/>
    <x v="0"/>
    <m/>
    <m/>
    <m/>
    <m/>
    <x v="10"/>
    <n v="2"/>
    <n v="0"/>
    <s v="CUMPLIDA"/>
    <x v="0"/>
    <x v="1"/>
    <s v="2016-409-037756-2 del 10-may-2016"/>
    <x v="0"/>
    <x v="0"/>
    <x v="0"/>
    <x v="0"/>
    <x v="3"/>
    <m/>
    <x v="3"/>
    <x v="0"/>
    <m/>
    <m/>
    <m/>
  </r>
  <r>
    <x v="354"/>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3"/>
    <s v="CP_Terminal de contenedores TCBUEN"/>
    <x v="47"/>
    <x v="0"/>
    <s v="Vicepresidencia de Gestión Contractual"/>
    <s v="Andrés Figueredo"/>
    <x v="0"/>
    <s v="ADMINISTRATIVA"/>
    <n v="5"/>
    <x v="0"/>
    <s v="Falta concepto IGAC y acciones pertinentes. Hay plazo hasta e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L IGAC) POR LO QUE EN LO QUE RESPECTA A LA ANI, ESTAMOS EN EL 100%. El 7-mayo-2015 se suscribió convenio con el IGAC para la medición de las coordenadas, que tendrá un cronograma hasta el 31-dic-2015. En reunión del 27-mayo-2015 se ajustaron las unidades de medida. Pendiente el informe de supervisión. Con radicado 2015-303-006973-3 del 17-ju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7"/>
    <s v="Identificación de línea de playa"/>
    <x v="3"/>
    <x v="0"/>
    <m/>
    <m/>
    <m/>
  </r>
  <r>
    <x v="355"/>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3"/>
    <s v="CP_Terminal de contenedores TCBUEN"/>
    <x v="47"/>
    <x v="0"/>
    <s v="Vicepresidencia de Gestión Contractual"/>
    <s v="Andrés Figueredo"/>
    <x v="0"/>
    <s v="ADMINISTRATIVA"/>
    <n v="5"/>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Deficiencias en la supervisión contractual"/>
    <x v="3"/>
    <x v="0"/>
    <m/>
    <m/>
    <m/>
  </r>
  <r>
    <x v="356"/>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3"/>
    <s v="CP_Terminal de contenedores TCBUEN"/>
    <x v="47"/>
    <x v="0"/>
    <s v="Vicepresidencia de Gestión Contractual"/>
    <s v="Andrés Figueredo"/>
    <x v="0"/>
    <s v="ADMINISTRATIVA"/>
    <n v="3"/>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Deficiencias en la supervisión contractual"/>
    <x v="3"/>
    <x v="0"/>
    <m/>
    <m/>
    <m/>
  </r>
  <r>
    <x v="357"/>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s v="CP_Terminal de contenedores TCBUEN"/>
    <x v="47"/>
    <x v="0"/>
    <s v="Vicepresidencia de Gestión Contractual"/>
    <s v="Andrés Figueredo"/>
    <x v="0"/>
    <s v="ADMINISTRATIVA"/>
    <n v="4"/>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Deficiencias en la supervisión contractual"/>
    <x v="3"/>
    <x v="0"/>
    <m/>
    <m/>
    <m/>
  </r>
  <r>
    <x v="358"/>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
    <s v="CP_Sociedad Portuaria Regional Santa Marta"/>
    <x v="48"/>
    <x v="0"/>
    <s v="Vicepresidencia de Gestión Contractual"/>
    <s v="Leonidas Narváez"/>
    <x v="1"/>
    <s v="FISCAL"/>
    <n v="9"/>
    <x v="0"/>
    <s v="Las unidades de medida están completadas. _x000a_El informe financiero indica que el presunto detrimento por contraprestacion no corresponde. Se acredita el 100% de avance. Pendiente cierre de la CGR."/>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x v="0"/>
    <m/>
    <m/>
    <m/>
    <m/>
    <x v="10"/>
    <n v="2"/>
    <n v="0"/>
    <s v="CUMPLIDA"/>
    <x v="0"/>
    <x v="3"/>
    <m/>
    <x v="35"/>
    <x v="0"/>
    <x v="0"/>
    <x v="1"/>
    <x v="0"/>
    <s v="Cálculo contraprestación"/>
    <x v="3"/>
    <x v="0"/>
    <m/>
    <m/>
    <m/>
  </r>
  <r>
    <x v="359"/>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CP_Sociedad Portuaria Regional Santa Marta"/>
    <x v="48"/>
    <x v="0"/>
    <s v="Vicepresidencia de Gestión Contractual - Vicepresidencia Administrativa y Financiera"/>
    <s v="Leonidas Narváez"/>
    <x v="1"/>
    <s v="DISCIPLINARIA"/>
    <n v="9"/>
    <x v="0"/>
    <s v="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s v="Disciplinario"/>
    <x v="2"/>
    <s v="Auto del 20/09/2016 _x000a_Mediante el cual se ordena la apertura de indagación preliminar de un proceso disciplinario. En el punto 1 del auto decreta pruebas para este hallazgo."/>
    <m/>
    <m/>
    <m/>
    <x v="10"/>
    <n v="2"/>
    <n v="0"/>
    <s v="CUMPLIDA"/>
    <x v="0"/>
    <x v="1"/>
    <m/>
    <x v="0"/>
    <x v="0"/>
    <x v="0"/>
    <x v="1"/>
    <x v="0"/>
    <s v="Ausencia soportes documentales"/>
    <x v="3"/>
    <x v="0"/>
    <m/>
    <m/>
    <m/>
  </r>
  <r>
    <x v="360"/>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2"/>
    <s v="CP_Sociedad Portuaria Regional Santa Marta"/>
    <x v="48"/>
    <x v="0"/>
    <s v="Vicepresidencia de Gestión Contractual"/>
    <s v="Andrés Figueredo"/>
    <x v="0"/>
    <s v="ADMINISTRATIVA"/>
    <n v="2"/>
    <x v="0"/>
    <s v="Se confirma que eran sólo dos unidades de medida por lo que se retira la No. 3. Las dos unidades de medida se encuentran completadas.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0"/>
    <s v="Deficiencias en análisis modificaciones contractuales"/>
    <x v="3"/>
    <x v="0"/>
    <m/>
    <m/>
    <m/>
  </r>
  <r>
    <x v="361"/>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CP_Sociedad Portuaria Regional Santa Marta"/>
    <x v="48"/>
    <x v="0"/>
    <s v="Vicepresidencia de Gestión Contractual"/>
    <s v="Leonidas Narváez"/>
    <x v="1"/>
    <s v="DISCIPLINARIA"/>
    <n v="7"/>
    <x v="0"/>
    <s v="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s v="Disciplinario"/>
    <x v="2"/>
    <s v="Auto del 20/09/2016 _x000a_Mediante el cual se ordena la apertura de indagación preliminar de un proceso disciplinario. En el punto 2 del auto decreta pruebas para este hallazgo."/>
    <m/>
    <m/>
    <m/>
    <x v="10"/>
    <n v="2"/>
    <n v="0"/>
    <s v="CUMPLIDA"/>
    <x v="0"/>
    <x v="1"/>
    <m/>
    <x v="0"/>
    <x v="0"/>
    <x v="0"/>
    <x v="1"/>
    <x v="0"/>
    <s v="Cálculo contraprestación"/>
    <x v="3"/>
    <x v="0"/>
    <m/>
    <m/>
    <m/>
  </r>
  <r>
    <x v="362"/>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s v="CP_Sociedad Portuaria Regional Santa Marta"/>
    <x v="48"/>
    <x v="0"/>
    <s v="Vicepresidencia de Gestión Contractual"/>
    <s v="Andrés Figueredo"/>
    <x v="0"/>
    <s v="ADMINISTRATIVA"/>
    <n v="3"/>
    <x v="0"/>
    <s v="El memorando de la gerencia portuaria se emitió en abril de 2014. Se hará memorando a CI para soportar el traslado por competencia al Ministerio de Transporte, lo que agregaría una segunda unidad de medida para dicho traslado. Para atender esta segunda unidad de medida se solicita y aprueba un plazo hasta el 30-abr-2015. En reunión del 27-may-2015 se acredita el 100% de avance."/>
    <m/>
    <m/>
    <s v="27/11/2016 Mediante correo electrónico informó doña Yadira, de la Gerencia Portuaria mediante que oficio la OCI informó a la C GR sobre la no competencia de la causa del hallazgo."/>
    <m/>
    <m/>
    <m/>
    <m/>
    <m/>
    <x v="0"/>
    <m/>
    <m/>
    <m/>
    <m/>
    <x v="10"/>
    <n v="2"/>
    <n v="0"/>
    <s v="CUMPLIDA"/>
    <x v="0"/>
    <x v="0"/>
    <s v="2016-409-037756-2 del 10-may-2016"/>
    <x v="0"/>
    <x v="0"/>
    <x v="0"/>
    <x v="0"/>
    <x v="3"/>
    <m/>
    <x v="3"/>
    <x v="0"/>
    <m/>
    <m/>
    <m/>
  </r>
  <r>
    <x v="363"/>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9"/>
    <s v="CP_Sociedad Portuaria Regional Santa Marta"/>
    <x v="48"/>
    <x v="0"/>
    <s v="Vicepresidencia de Gestión Contractual"/>
    <s v="Andrés Figueredo"/>
    <x v="0"/>
    <s v="DISCIPLINARIA"/>
    <n v="8"/>
    <x v="0"/>
    <s v="Las unidades 1 y 2 están completadas. Se hará memorando a CI para soportar el traslado por competencia al Ministerio de Transporte, lo que agregaría una tercera unidad de medida para dicho traslado. Para atender esta unidad de medida se solicita y aprueba un plazo hasta el 30-abr-2015. En reunión del 27-may-2015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s v="Disciplinario"/>
    <x v="1"/>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1"/>
    <s v="2017-409-097363-2 del 12-sep-2017"/>
    <x v="0"/>
    <x v="0"/>
    <x v="0"/>
    <x v="0"/>
    <x v="0"/>
    <s v="Cálculo contraprestación"/>
    <x v="3"/>
    <x v="0"/>
    <m/>
    <m/>
    <m/>
  </r>
  <r>
    <x v="364"/>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
    <s v="CP_Sociedad Portuaria Regional Santa Marta"/>
    <x v="48"/>
    <x v="0"/>
    <s v="Vicepresidencia de Gestión Contractual"/>
    <s v="Leonidas Narváez"/>
    <x v="1"/>
    <s v="ADMINISTRATIVA"/>
    <n v="6"/>
    <x v="0"/>
    <s v="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x v="0"/>
    <x v="0"/>
    <x v="0"/>
    <x v="1"/>
    <x v="2"/>
    <s v="Entrega información concesionario"/>
    <x v="3"/>
    <x v="0"/>
    <m/>
    <m/>
    <m/>
  </r>
  <r>
    <x v="365"/>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
    <s v="CP_Sociedad Portuaria Regional Santa Marta"/>
    <x v="48"/>
    <x v="0"/>
    <s v="Vicepresidencia de Gestión Contractual"/>
    <s v="Leonidas Narváez"/>
    <x v="1"/>
    <s v="DISCIPLINARIA"/>
    <n v="7"/>
    <x v="0"/>
    <s v="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_x000a_1- Copia del memorando, 2- Informe, 3- Concepto técnico - financiero. Pendiente los soportes de las unidades de medida 1 y 2. Con correo del 26-jun-2015 se acreditó el 100% de avance. Pendiente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s v="Disciplinario"/>
    <x v="2"/>
    <s v="Auto del 20/09/2016 _x000a_Mediante el cual se ordena la apertura de indagación preliminar de un proceso disciplinario. En el punto 5 del auto decreta pruebas para este hallazgo."/>
    <m/>
    <m/>
    <m/>
    <x v="10"/>
    <n v="2"/>
    <n v="0"/>
    <s v="CUMPLIDA"/>
    <x v="0"/>
    <x v="1"/>
    <m/>
    <x v="0"/>
    <x v="0"/>
    <x v="0"/>
    <x v="1"/>
    <x v="0"/>
    <s v="Incumplimiento obligaciones"/>
    <x v="3"/>
    <x v="0"/>
    <m/>
    <m/>
    <m/>
  </r>
  <r>
    <x v="366"/>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
    <s v="CP_Sociedad Portuaria Regional Santa Marta"/>
    <x v="48"/>
    <x v="0"/>
    <s v="Vicepresidencia de Gestión Contractual"/>
    <s v="Leonidas Narváez"/>
    <x v="1"/>
    <s v="ADMINISTRATIVA"/>
    <n v="5"/>
    <x v="0"/>
    <s v="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x v="0"/>
    <m/>
    <m/>
    <m/>
    <m/>
    <x v="10"/>
    <n v="2"/>
    <n v="0"/>
    <s v="CUMPLIDA"/>
    <x v="0"/>
    <x v="0"/>
    <m/>
    <x v="0"/>
    <x v="0"/>
    <x v="0"/>
    <x v="1"/>
    <x v="0"/>
    <s v="Incumplimiento obligaciones"/>
    <x v="3"/>
    <x v="0"/>
    <m/>
    <m/>
    <m/>
  </r>
  <r>
    <x v="367"/>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5"/>
    <s v="CP_Sociedad Portuaria Regional Santa Marta"/>
    <x v="48"/>
    <x v="0"/>
    <s v="Vicepresidencia de Gestión Contractual - Vicepresidencia Administrativa y Financiera"/>
    <s v="Andrés Figueredo - María Clara Garrido"/>
    <x v="2"/>
    <s v="DISCIPLINARIA"/>
    <n v="5"/>
    <x v="0"/>
    <s v="Confirmar con el concesionario si tiene los anexos requeridos en el hallazgo. Dependiendo de esto se define si se revalúa el plan."/>
    <m/>
    <m/>
    <m/>
    <m/>
    <m/>
    <m/>
    <m/>
    <s v="Disciplinario"/>
    <x v="1"/>
    <s v="Auto del 20/09/2016 _x000a_Mediante el cual se ordena el traslado por competencia de este hallazgo a Control Interno Disciplinario de la ANI en el punto 6 del auto. "/>
    <m/>
    <m/>
    <m/>
    <x v="10"/>
    <n v="2"/>
    <n v="0"/>
    <s v="CUMPLIDA"/>
    <x v="0"/>
    <x v="1"/>
    <s v="2016-409-037756-2 del 10-may-2016"/>
    <x v="0"/>
    <x v="0"/>
    <x v="0"/>
    <x v="0"/>
    <x v="3"/>
    <m/>
    <x v="3"/>
    <x v="0"/>
    <m/>
    <m/>
    <m/>
  </r>
  <r>
    <x v="368"/>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s v="CP_Sociedad Portuaria Regional Santa Marta"/>
    <x v="48"/>
    <x v="0"/>
    <s v="Vicepresidencia de Gestión Contractual"/>
    <s v="Andrés Figueredo"/>
    <x v="0"/>
    <s v="DISCIPLINARIA"/>
    <n v="3"/>
    <x v="0"/>
    <s v="Se incorpora la unidad de medida 1. Las tres unidades están completadas. Pendiente cierre de la CGR."/>
    <m/>
    <m/>
    <m/>
    <m/>
    <m/>
    <m/>
    <m/>
    <s v="Disciplinario"/>
    <x v="2"/>
    <s v="Auto del 20/09/2016 _x000a_Mediante el cual se ordena la apertura de indagación preliminar de un proceso disciplinario. En el punto 7 del auto se decretan pruebas para este hallazgo."/>
    <m/>
    <m/>
    <m/>
    <x v="10"/>
    <n v="2"/>
    <n v="0"/>
    <s v="CUMPLIDA"/>
    <x v="0"/>
    <x v="1"/>
    <s v="2016-409-037756-2 del 10-may-2016"/>
    <x v="0"/>
    <x v="0"/>
    <x v="0"/>
    <x v="0"/>
    <x v="3"/>
    <m/>
    <x v="3"/>
    <x v="0"/>
    <m/>
    <m/>
    <m/>
  </r>
  <r>
    <x v="369"/>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8"/>
    <s v="CP_Sociedad Portuaria Regional Santa Marta"/>
    <x v="48"/>
    <x v="0"/>
    <s v="Vicepresidencia de Gestión Contractual"/>
    <s v="Leonidas Narváez"/>
    <x v="1"/>
    <s v="DISCIPLINARIA"/>
    <n v="4"/>
    <x v="0"/>
    <s v="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s v="Disciplinario"/>
    <x v="1"/>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1"/>
    <m/>
    <x v="0"/>
    <x v="0"/>
    <x v="0"/>
    <x v="1"/>
    <x v="2"/>
    <s v="Deficiencias en la supervisión contractual"/>
    <x v="3"/>
    <x v="0"/>
    <m/>
    <m/>
    <m/>
  </r>
  <r>
    <x v="370"/>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3"/>
    <s v="CP_Sociedad Portuaria Regional Santa Marta"/>
    <x v="48"/>
    <x v="0"/>
    <s v="Vicepresidencia de Gestión Contractual"/>
    <s v="Andrés Figueredo"/>
    <x v="0"/>
    <s v="DISCIPLINARIA"/>
    <n v="4"/>
    <x v="0"/>
    <s v="Pendiente cierre de la CGR."/>
    <m/>
    <s v="28-jun-2016: Con memorando 2016-409-050261-2 del 16-jun-2016, la CGR adelantó la efectividad del plan asociado a este hallazgo. Por instrucción de Diego Bustos del 27-jun-2016, se pasa a estado CERRADO con base en dicho memorando."/>
    <m/>
    <m/>
    <m/>
    <m/>
    <m/>
    <s v="Disciplinario"/>
    <x v="2"/>
    <s v="Auto del 20/09/2016 _x000a_Mediante el cual se ordena la apertura de indagación preliminar de un proceso disciplinario. En el punto 10 del auto se decretan pruebas para este hallazgo."/>
    <m/>
    <m/>
    <m/>
    <x v="10"/>
    <n v="2"/>
    <n v="0"/>
    <s v="CUMPLIDA"/>
    <x v="0"/>
    <x v="1"/>
    <s v="2016-409-077877-2 del 2-sep-2016."/>
    <x v="0"/>
    <x v="0"/>
    <x v="0"/>
    <x v="0"/>
    <x v="2"/>
    <s v="Deficiencias en la supervisión contractual"/>
    <x v="3"/>
    <x v="0"/>
    <m/>
    <m/>
    <m/>
  </r>
  <r>
    <x v="371"/>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2"/>
    <s v="CP_Sociedad Portuaria Regional Santa Marta"/>
    <x v="48"/>
    <x v="0"/>
    <s v="Vicepresidencia de Gestión Contractual - Vicepresidencia Jurídica"/>
    <s v="Andrés Figueredo - Fernando Iregui"/>
    <x v="2"/>
    <s v="ADMINISTRATIVA"/>
    <n v="5"/>
    <x v="0"/>
    <s v="La póliza de cumplimiento está aprobada. Pendiente de aprobación la póliza RCE. Se actualiza la unidad de medida 1, para orientarla a la obtención del pronunciamiento de la ANLA. Se elimina la unidad de medida 3 (Oficio remisorio a la CGR). No se reporta el estado sobre el pronunciamiento de la ANLA que se incluyó en la reunión de seguimiento. AJUSTAR PLAN PARA QUE INCLUYA CONCEPTO QUE INVOLUCRE LOS REQUISITOS PARA EL OTORGAMIENTO DE UNA CONCESIÓN PORTUARIA TENIENDO EN CUENTA EL DECRETO 4735 DE 2009 EN DONDE NO SE ADVIERTE UNA PÓLIZA AMBIENTAL COMO REQUISITO SINO UNA PÓLIZA DE SERIEDAD DE LA OFERTA. ESTE CONCEPTO DEBE REEMPLAZAR EL DE LA ANLA PARA ASÍ PODER ACREDITAR EL 100% DE AVANCE"/>
    <m/>
    <m/>
    <m/>
    <m/>
    <m/>
    <m/>
    <m/>
    <m/>
    <x v="0"/>
    <m/>
    <m/>
    <m/>
    <m/>
    <x v="10"/>
    <n v="2"/>
    <n v="0"/>
    <s v="CUMPLIDA"/>
    <x v="0"/>
    <x v="0"/>
    <s v="2016-409-037756-2 del 10-may-2016"/>
    <x v="0"/>
    <x v="0"/>
    <x v="0"/>
    <x v="0"/>
    <x v="3"/>
    <m/>
    <x v="3"/>
    <x v="0"/>
    <m/>
    <m/>
    <m/>
  </r>
  <r>
    <x v="372"/>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CP_Sociedad Portuaria Regional de Buenaventura"/>
    <x v="49"/>
    <x v="0"/>
    <s v="Vicepresidencia de Gestión Contractual"/>
    <s v="Leonidas Narváez"/>
    <x v="1"/>
    <s v="DISCIPLINARIA Y FISCAL"/>
    <n v="9"/>
    <x v="0"/>
    <s v="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_x000a_5. Concepto del área financiera de la entidad._x000a_6. Requerimiento de pago al concesionario_x000a_7. Oficio al INVIAS informando la situación, _x000a_y se reemplazaron por la unidad de medida 4- Informe de Supervisión con avance y cronograma IGAC. De esta manera se acredita el 100%, según memorando 2015-303-006971-3 del 17 de junio de 2015 que contiene el informe de Supervisión. _x000a_Se hace la salvedad que una vez se reciba el informe del IGAC se deberán cumplir las unidades de medida reemplazadas."/>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m/>
    <m/>
    <x v="0"/>
    <m/>
    <m/>
    <m/>
    <m/>
    <x v="10"/>
    <n v="2"/>
    <n v="0"/>
    <s v="CUMPLIDA"/>
    <x v="0"/>
    <x v="3"/>
    <m/>
    <x v="35"/>
    <x v="0"/>
    <x v="0"/>
    <x v="2"/>
    <x v="7"/>
    <s v="Mediciones de playa"/>
    <x v="3"/>
    <x v="0"/>
    <m/>
    <m/>
    <m/>
  </r>
  <r>
    <x v="373"/>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5"/>
    <s v="CP_Sociedad Portuaria Regional de Buenaventura"/>
    <x v="49"/>
    <x v="0"/>
    <s v="Vicepresidencia de Gestión Contractual"/>
    <s v="Andrés Figueredo"/>
    <x v="0"/>
    <s v="DISCIPLINARIA"/>
    <n v="4"/>
    <x v="0"/>
    <s v="Las unidades de medida están completadas. Se actualiza el nivel de avance al 100%. Pendiente cierre de la CGR."/>
    <m/>
    <m/>
    <m/>
    <m/>
    <m/>
    <m/>
    <m/>
    <m/>
    <x v="0"/>
    <m/>
    <m/>
    <m/>
    <m/>
    <x v="10"/>
    <n v="2"/>
    <n v="0"/>
    <s v="CUMPLIDA"/>
    <x v="0"/>
    <x v="1"/>
    <s v="2016-409-037756-2 del 10-may-2016"/>
    <x v="0"/>
    <x v="0"/>
    <x v="0"/>
    <x v="0"/>
    <x v="3"/>
    <m/>
    <x v="3"/>
    <x v="0"/>
    <m/>
    <m/>
    <m/>
  </r>
  <r>
    <x v="374"/>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
    <s v="CP_Sociedad Portuaria Regional de Buenaventura"/>
    <x v="49"/>
    <x v="0"/>
    <s v="Vicepresidencia de Gestión Contractual"/>
    <s v="Leonidas Narváez"/>
    <x v="1"/>
    <s v="DISCIPLINARIA"/>
    <n v="6"/>
    <x v="0"/>
    <s v="Las unidades de medida están completadas. Se actualiza el nivel de avance al 100%. Pendiente cierre de la CGR."/>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x v="0"/>
    <m/>
    <m/>
    <m/>
    <m/>
    <x v="10"/>
    <n v="2"/>
    <n v="0"/>
    <s v="CUMPLIDA"/>
    <x v="0"/>
    <x v="1"/>
    <m/>
    <x v="0"/>
    <x v="0"/>
    <x v="0"/>
    <x v="1"/>
    <x v="2"/>
    <s v="Deficiencias en la supervisión contractual"/>
    <x v="3"/>
    <x v="0"/>
    <m/>
    <m/>
    <m/>
  </r>
  <r>
    <x v="375"/>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3"/>
    <s v="CP_Sociedad Portuaria Regional de Buenaventura"/>
    <x v="49"/>
    <x v="0"/>
    <s v="Vicepresidencia de Gestión Contractual - Vicepresidencia Jurídica"/>
    <s v="Andrés Figueredo - Fernando Iregui"/>
    <x v="2"/>
    <s v="DISCIPLINARIA Y FISCAL"/>
    <n v="5"/>
    <x v="0"/>
    <s v="Las unidades de medida están completadas. Se actualiza el nivel de avance al 100%. Pendiente cierre de la CGR."/>
    <m/>
    <m/>
    <m/>
    <m/>
    <m/>
    <m/>
    <m/>
    <m/>
    <x v="0"/>
    <m/>
    <m/>
    <m/>
    <m/>
    <x v="10"/>
    <n v="2"/>
    <n v="0"/>
    <s v="CUMPLIDA"/>
    <x v="0"/>
    <x v="3"/>
    <s v="2016-409-037756-2 del 10-may-2016"/>
    <x v="0"/>
    <x v="0"/>
    <x v="0"/>
    <x v="0"/>
    <x v="3"/>
    <m/>
    <x v="3"/>
    <x v="0"/>
    <m/>
    <m/>
    <m/>
  </r>
  <r>
    <x v="376"/>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CP_Sociedad Portuaria Regional de Buenaventura"/>
    <x v="49"/>
    <x v="0"/>
    <s v="Vicepresidencia de Gestión Contractual - Vicepresidencia Jurídica"/>
    <s v="Leonidas Narváez"/>
    <x v="1"/>
    <s v="DISCIPLINARIA"/>
    <n v="9"/>
    <x v="0"/>
    <s v="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x v="0"/>
    <m/>
    <m/>
    <m/>
    <m/>
    <x v="10"/>
    <n v="2"/>
    <n v="0"/>
    <s v="CUMPLIDA"/>
    <x v="0"/>
    <x v="1"/>
    <m/>
    <x v="0"/>
    <x v="0"/>
    <x v="0"/>
    <x v="1"/>
    <x v="0"/>
    <s v="Renovación y ampliación garantías"/>
    <x v="3"/>
    <x v="0"/>
    <m/>
    <m/>
    <m/>
  </r>
  <r>
    <x v="377"/>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
    <s v="CP_Sociedad Portuaria Regional de Buenaventura"/>
    <x v="49"/>
    <x v="0"/>
    <s v="Vicepresidencia de Gestión Contractual"/>
    <s v="Leonidas Narváez"/>
    <x v="1"/>
    <s v="DISCIPLINARIA"/>
    <n v="6"/>
    <x v="0"/>
    <s v="El informe denota cumplimiento. Se presenta par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x v="0"/>
    <m/>
    <m/>
    <m/>
    <m/>
    <x v="10"/>
    <n v="2"/>
    <n v="0"/>
    <s v="CUMPLIDA"/>
    <x v="0"/>
    <x v="1"/>
    <m/>
    <x v="0"/>
    <x v="0"/>
    <x v="0"/>
    <x v="1"/>
    <x v="0"/>
    <s v="Incumplimiento obligaciones"/>
    <x v="3"/>
    <x v="0"/>
    <m/>
    <m/>
    <m/>
  </r>
  <r>
    <x v="378"/>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
    <s v="CP_Sociedad Portuaria Regional de Buenaventura"/>
    <x v="49"/>
    <x v="0"/>
    <s v="Vicepresidencia de Gestión Contractual"/>
    <s v="Leonidas Narváez"/>
    <x v="1"/>
    <s v="DISCIPLINARIA"/>
    <n v="6"/>
    <x v="0"/>
    <s v="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x v="0"/>
    <x v="0"/>
    <x v="0"/>
    <x v="1"/>
    <x v="0"/>
    <s v="Incumplimiento obligaciones"/>
    <x v="3"/>
    <x v="0"/>
    <m/>
    <m/>
    <m/>
  </r>
  <r>
    <x v="379"/>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El informe de supervision indica que existen y funcionan las rejillas y sumideros que impiden el empozamiento. Par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Funcionamiento áreas de servicio"/>
    <x v="3"/>
    <x v="0"/>
    <m/>
    <m/>
    <m/>
  </r>
  <r>
    <x v="380"/>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Se confirma 100% de cumplimiento. Para presentar 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Suministro de equipos"/>
    <x v="3"/>
    <x v="0"/>
    <m/>
    <m/>
    <m/>
  </r>
  <r>
    <x v="381"/>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9"/>
    <s v="CP_Sociedad Portuaria Regional de Buenaventura"/>
    <x v="49"/>
    <x v="0"/>
    <s v="Vicepresidencia de Gestión Contractual"/>
    <s v="Andrés Figueredo"/>
    <x v="0"/>
    <s v="DISCIPLINARIA"/>
    <n v="8"/>
    <x v="0"/>
    <s v="Se revalúan las unidades de medida en la reunión. Según conceptos el cobertizo 2 no es area concesionada, por tal motivo no es competencia de la ANI._x000a_Se debe confirmar si se remitió oficio de traslado la secretaria de Salud de Buenaventura. El correo del 27 de marzo de 2015 reporta unidades de medida diferentes a las que se tienen conocidas por la OCI. Se debe aclarar esta inconsistencia. El plan está vencido y no hay solicitud y justificación de aplazamiento. Con memorando 2015-300-0062423 del 29-mayo de 2015, la VGC solicitó plazo hasta el 30-jun-2015, que se aprueba, por lo que se ajusta dicho plazo. Se recibió memorando 2015-303-006480-3 que justifica el traslado por competencia."/>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Obligaciones interventoría"/>
    <x v="3"/>
    <x v="0"/>
    <m/>
    <m/>
    <m/>
  </r>
  <r>
    <x v="382"/>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9"/>
    <s v="CP_Sociedad Portuaria Regional de Buenaventura"/>
    <x v="49"/>
    <x v="0"/>
    <s v="Vicepresidencia de Gestión Contractual"/>
    <s v="Andrés Figueredo"/>
    <x v="0"/>
    <s v="DISCIPLINARIA"/>
    <n v="4"/>
    <x v="0"/>
    <s v="Se revalúan las unidades de medida en la reunión (ya que se encuentran cumplidas pero no efectivas) y se amplía plazo. Por instrucción de la Vicepresidencia de la República todos los planes deben estar 100% al 30-jun-2015, por lo que la OCI ajustó el plazo inicial para alinearlo a la directiva de Vicepresidencia."/>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Obligaciones interventoría"/>
    <x v="3"/>
    <x v="0"/>
    <m/>
    <m/>
    <m/>
  </r>
  <r>
    <x v="383"/>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
    <s v="CP_Sociedad Portuaria Regional de Buenaventura"/>
    <x v="49"/>
    <x v="0"/>
    <s v="Vicepresidencia de Gestión Contractual"/>
    <s v="Leonidas Narváez"/>
    <x v="1"/>
    <s v="DISCIPLINARIA"/>
    <n v="7"/>
    <x v="0"/>
    <s v="Se confirma 100% de cumplimiento. Para presentar 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x v="0"/>
    <x v="0"/>
    <x v="0"/>
    <x v="1"/>
    <x v="0"/>
    <s v="Incumplimiento especificaciones"/>
    <x v="3"/>
    <x v="0"/>
    <m/>
    <m/>
    <m/>
  </r>
  <r>
    <x v="384"/>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
    <s v="CP_Sociedad Portuaria Regional de Buenaventura"/>
    <x v="49"/>
    <x v="0"/>
    <s v="Vicepresidencia de Gestión Contractual"/>
    <s v="Leonidas Narváez"/>
    <x v="1"/>
    <s v="ADMINISTRATIVA"/>
    <n v="8"/>
    <x v="0"/>
    <s v="Se confirma 100% de cumplimiento. Para presentar a cierre de la CGR"/>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x v="0"/>
    <x v="0"/>
    <x v="0"/>
    <x v="1"/>
    <x v="4"/>
    <s v="Zona de servidumbre"/>
    <x v="3"/>
    <x v="0"/>
    <m/>
    <m/>
    <m/>
  </r>
  <r>
    <x v="385"/>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3"/>
    <s v="CP_Sociedad Portuaria Regional de Buenaventura"/>
    <x v="49"/>
    <x v="0"/>
    <s v="Vicepresidencia de Gestión Contractual"/>
    <s v="Andrés Figueredo"/>
    <x v="0"/>
    <s v="DISCIPLINARIA"/>
    <n v="4"/>
    <x v="0"/>
    <s v="Se enviará comunicado al concesionario solicitando fecha máxima para terminar el retiro de la caja. El plan está vencido y no hay solicitud y justificación de aplazamiento. El correo del 27-marzo-2015 no corresponde de manera exacta al plan que conoce la OCI. SE requiere aclarar esta inconsistencia. La gerencia de puertos evaluará si se puede hacer traslado por competencia a la DIMAR. Si esto aplica, se dará traslado por competencia y se acreditará el 100% de avance. Con memorando 2015-300-0062423 del 29-mayo de 2015, la VGC solicitó plazo hasta el 30-jun-2015, que se aprueba, por lo que se ajusta dicho plazo. Con memorando 2015-303-013948-1 del 25-jun-2015, se da traslado a la Dirección General Marítima -DIMAR. Sin embargo, no se ha solicitado ajuste a las unidades de medida de este plan, para poder contemplar dicho soporte para acreditar el 100% de avance. En reunión del 30-jun-2015 se eliminó la UM 3- Informe de visita y se acreditó el 100% de avance. Pendiente cierre de la CGR."/>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4"/>
    <s v="Competencias otras entidades"/>
    <x v="3"/>
    <x v="0"/>
    <m/>
    <m/>
    <m/>
  </r>
  <r>
    <x v="386"/>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9"/>
    <s v="CP_Sociedad Portuaria Regional de Buenaventura"/>
    <x v="49"/>
    <x v="0"/>
    <s v="Vicepresidencia de Gestión Contractual"/>
    <s v="Andrés Figueredo"/>
    <x v="0"/>
    <s v="ADMINISTRATIVA"/>
    <n v="8"/>
    <x v="0"/>
    <s v="Se confirma que el CONFIS y el CONPES que establecieron esta contraprestación, aplica desde mayo de 2014, por lo que la fecha inicialmente establecida de sept de 2014, no reflejaba la realidad de las acciones tomadas. Por lo anterior se replantea la fecha para el 30-junio, ya que está pendiente el concepto de la interventoría frente a la liquidación del pago de la contraprestación. En reunión del 25-jun-2015 se ajusta la unidad de medida a 2 para dejarla como: Informe aplicación CONPES 3342 de 2005.Con correo del 30-jun-2015 y memo 2015-303-007523-3 del mismo dia, se acredita el 100% de avance. Pendiente cierre de la CGR."/>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x v="0"/>
    <m/>
    <m/>
    <m/>
    <m/>
    <x v="10"/>
    <n v="2"/>
    <n v="0"/>
    <s v="CUMPLIDA"/>
    <x v="0"/>
    <x v="0"/>
    <s v="2017-409-097363-2 del 12-sep-2017"/>
    <x v="0"/>
    <x v="0"/>
    <x v="0"/>
    <x v="0"/>
    <x v="0"/>
    <s v="Cálculo contraprestación"/>
    <x v="3"/>
    <x v="0"/>
    <m/>
    <m/>
    <m/>
  </r>
  <r>
    <x v="38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10"/>
    <s v="CR_Bosa-Granada-Girardot"/>
    <x v="5"/>
    <x v="2"/>
    <s v="Vicepresidencia Jurídica"/>
    <s v="Fernando Mejía"/>
    <x v="6"/>
    <s v="DISCIPLINARIA"/>
    <n v="10"/>
    <x v="0"/>
    <s v="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x v="0"/>
    <m/>
    <m/>
    <m/>
    <m/>
    <x v="11"/>
    <n v="2"/>
    <n v="0"/>
    <s v="CUMPLIDA"/>
    <x v="0"/>
    <x v="1"/>
    <m/>
    <x v="81"/>
    <x v="2"/>
    <x v="1"/>
    <x v="1"/>
    <x v="9"/>
    <s v="Desplazamiento de cronograma"/>
    <x v="0"/>
    <x v="0"/>
    <m/>
    <m/>
    <m/>
  </r>
  <r>
    <x v="38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
    <s v="CR_Bosa-Granada-Girardot"/>
    <x v="5"/>
    <x v="2"/>
    <s v="Vicepresidencia Ejecutiva"/>
    <s v="Fernando Mejía"/>
    <x v="6"/>
    <s v="DISCIPLINARIA Y FISCAL"/>
    <n v="6"/>
    <x v="0"/>
    <s v="Se confirma 100% de avance. Pendiente cierre de la CGR."/>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x v="0"/>
    <m/>
    <m/>
    <m/>
    <m/>
    <x v="11"/>
    <n v="2"/>
    <n v="0"/>
    <s v="CUMPLIDA"/>
    <x v="0"/>
    <x v="3"/>
    <m/>
    <x v="82"/>
    <x v="3"/>
    <x v="2"/>
    <x v="1"/>
    <x v="2"/>
    <s v="Falta de coordinación entre actores"/>
    <x v="0"/>
    <x v="0"/>
    <m/>
    <m/>
    <m/>
  </r>
  <r>
    <x v="38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
    <s v="CR_Bosa-Granada-Girardot"/>
    <x v="5"/>
    <x v="2"/>
    <s v="Vicepresidencia Ejecutiva - Vicepresidencia de Planeación, Riesgos y Entorno"/>
    <s v="Fernando Mejía"/>
    <x v="6"/>
    <s v="DISCIPLINARIA Y FISCAL"/>
    <n v="7"/>
    <x v="0"/>
    <s v="Si bien es cierto se remite a CID, para investigacion se da al 100% por no competencia. Se remitió comunicado a transmilenio, pasándoles la gestión de este hallazgo. Con radicado 2015-102-0010529 del 29-may-2015 se remitió a la CGR para traslado por competencia."/>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s v="Fiscal"/>
    <x v="1"/>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m/>
    <x v="83"/>
    <x v="3"/>
    <x v="2"/>
    <x v="1"/>
    <x v="8"/>
    <s v="Demora en pagos prediales"/>
    <x v="0"/>
    <x v="0"/>
    <m/>
    <m/>
    <m/>
  </r>
  <r>
    <x v="39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
    <s v="CR_Bosa-Granada-Girardot"/>
    <x v="5"/>
    <x v="2"/>
    <s v="Vicepresidencia Ejecutiva - Vicepresidencia Jurídica"/>
    <s v="Fernando Mejía"/>
    <x v="6"/>
    <s v="DISCIPLINARIA Y FISCAL"/>
    <n v="6"/>
    <x v="0"/>
    <s v="Se remitio a CID_x000a_Con memorando 2015-500-004887-3 del 29-mayo se solicitó acreditar el 100% de avance pero al revisar los soportes no se encuentra el instructivo planificado. Con memorando 2015-500-007558-3 del 30-jun-2015 se ajustaron las unidades de medida y se acreditó el 100% de avance."/>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x v="0"/>
    <m/>
    <m/>
    <m/>
    <m/>
    <x v="11"/>
    <n v="2"/>
    <n v="0"/>
    <s v="CUMPLIDA"/>
    <x v="0"/>
    <x v="3"/>
    <m/>
    <x v="84"/>
    <x v="2"/>
    <x v="1"/>
    <x v="1"/>
    <x v="2"/>
    <s v="Sobrecostos en interventoría"/>
    <x v="0"/>
    <x v="0"/>
    <m/>
    <m/>
    <m/>
  </r>
  <r>
    <x v="39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
    <s v="CR_Bosa-Granada-Girardot"/>
    <x v="5"/>
    <x v="2"/>
    <s v="Vicepresidencia Ejecutiva"/>
    <s v="Fernando Mejía"/>
    <x v="6"/>
    <s v="ADMINISTRATIVA"/>
    <n v="6"/>
    <x v="0"/>
    <s v="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x v="0"/>
    <m/>
    <m/>
    <m/>
    <m/>
    <x v="11"/>
    <n v="2"/>
    <n v="0"/>
    <s v="CUMPLIDA"/>
    <x v="0"/>
    <x v="0"/>
    <m/>
    <x v="85"/>
    <x v="2"/>
    <x v="1"/>
    <x v="1"/>
    <x v="0"/>
    <s v="Incumplimiento obligaciones"/>
    <x v="0"/>
    <x v="0"/>
    <m/>
    <m/>
    <m/>
  </r>
  <r>
    <x v="39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10"/>
    <s v="CR_Bosa-Granada-Girardot"/>
    <x v="5"/>
    <x v="2"/>
    <s v="Vicepresidencia Ejecutiva"/>
    <s v="Fernando Mejía"/>
    <x v="6"/>
    <s v="ADMINISTRATIVA"/>
    <n v="7"/>
    <x v="0"/>
    <s v="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x v="0"/>
    <m/>
    <m/>
    <m/>
    <m/>
    <x v="11"/>
    <n v="2"/>
    <n v="0"/>
    <s v="CUMPLIDA"/>
    <x v="0"/>
    <x v="0"/>
    <m/>
    <x v="86"/>
    <x v="2"/>
    <x v="1"/>
    <x v="1"/>
    <x v="2"/>
    <s v="Falta de coordinación entre actores"/>
    <x v="0"/>
    <x v="0"/>
    <m/>
    <m/>
    <m/>
  </r>
  <r>
    <x v="39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10"/>
    <s v="CR_Bosa-Granada-Girardot"/>
    <x v="5"/>
    <x v="2"/>
    <s v="Vicepresidencia Ejecutiva"/>
    <s v="Fernando Mejía"/>
    <x v="6"/>
    <s v="DISCIPLINARIA"/>
    <n v="7"/>
    <x v="0"/>
    <s v="Las actividades a cargo de la ANI están terminadas en su totalidad. Pendiente cierre por parte de la CGR. Se actualiza el avance al 10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x v="0"/>
    <m/>
    <m/>
    <m/>
    <m/>
    <x v="11"/>
    <n v="2"/>
    <n v="0"/>
    <s v="CUMPLIDA"/>
    <x v="0"/>
    <x v="1"/>
    <m/>
    <x v="87"/>
    <x v="3"/>
    <x v="2"/>
    <x v="1"/>
    <x v="4"/>
    <s v="Competencia otras entidades"/>
    <x v="0"/>
    <x v="0"/>
    <m/>
    <m/>
    <m/>
  </r>
  <r>
    <x v="39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10"/>
    <s v="CR_Bosa-Granada-Girardot"/>
    <x v="5"/>
    <x v="2"/>
    <s v="Vicepresidencia Ejecutiva"/>
    <s v="Fernando Mejía"/>
    <x v="6"/>
    <s v="ADMINISTRATIVA"/>
    <n v="9"/>
    <x v="0"/>
    <s v="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x v="0"/>
    <m/>
    <m/>
    <m/>
    <m/>
    <x v="11"/>
    <n v="2"/>
    <n v="0"/>
    <s v="CUMPLIDA"/>
    <x v="0"/>
    <x v="0"/>
    <m/>
    <x v="88"/>
    <x v="2"/>
    <x v="1"/>
    <x v="1"/>
    <x v="2"/>
    <s v="Falta de coordinación entre actores"/>
    <x v="0"/>
    <x v="0"/>
    <m/>
    <m/>
    <m/>
  </r>
  <r>
    <x v="39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
    <s v="CP_Cerrejón Zona Norte SA"/>
    <x v="50"/>
    <x v="0"/>
    <s v="Vicepresidencia de Gestión Contractual"/>
    <s v="Leonidas Narváez"/>
    <x v="1"/>
    <s v="DISCIPLINARIA Y FISCAL"/>
    <n v="9"/>
    <x v="0"/>
    <s v="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s v="Fiscal"/>
    <x v="0"/>
    <s v="APERTURA.- Presuntas irregularidades relacionadas con el cálculo de la contraprestación. Línea de playa."/>
    <m/>
    <m/>
    <m/>
    <x v="10"/>
    <n v="2"/>
    <n v="0"/>
    <s v="CUMPLIDA"/>
    <x v="0"/>
    <x v="3"/>
    <m/>
    <x v="0"/>
    <x v="0"/>
    <x v="0"/>
    <x v="1"/>
    <x v="0"/>
    <s v="Cálculo contraprestación"/>
    <x v="3"/>
    <x v="0"/>
    <m/>
    <m/>
    <m/>
  </r>
  <r>
    <x v="396"/>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9"/>
    <s v="CP_Cerrejón Zona Norte SA"/>
    <x v="50"/>
    <x v="0"/>
    <s v="Vicepresidencia de Gestión Contractual"/>
    <s v="Andrés Figueredo"/>
    <x v="0"/>
    <s v="DISCIPLINARIA Y FISCAL"/>
    <n v="6"/>
    <x v="0"/>
    <s v="Se reemplaza la unidad de medida 3-Oficio de Pronunciamiento de la entidad por la Unidad 3- Concepto Asesor Externo, por lo que se solicita y aprueba el plazo hasta el 30 de junio de 2015. El 9-jun se establece que a partir de los demás conceptos ya no aplica el concepto externo por lo que se elimina esta unidad de medida y se confirma el 100% de avance. Pendiente cierre de la CGR."/>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s v="Fiscal"/>
    <x v="1"/>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x v="0"/>
    <x v="0"/>
    <x v="0"/>
    <x v="0"/>
    <x v="0"/>
    <s v="Incumplimiento obligaciónes"/>
    <x v="3"/>
    <x v="0"/>
    <m/>
    <m/>
    <m/>
  </r>
  <r>
    <x v="397"/>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3"/>
    <s v="CP_Cerrejón Zona Norte SA"/>
    <x v="50"/>
    <x v="0"/>
    <s v="Vicepresidencia de Gestión Contractual - Vicepresidencia Jurídica"/>
    <s v="Andrés Figueredo - Fernando Iregui"/>
    <x v="2"/>
    <s v="DISCIPLINARIA"/>
    <n v="6"/>
    <x v="0"/>
    <s v="El plan incluye como UM 2 - oficio de traslado por competencia, pero en correo del 27-marzo-2015, se reporta para esta UM: solicitud de concepto al MT. Aclarar esta inconsistencia para evaluar acreditación del 100% de avance. Con memo 2015-303-007507-3 del 30-jun-2015 se remitió a la OCI la justificación de no competencia."/>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0"/>
    <s v="Incumplimiento normatividad "/>
    <x v="3"/>
    <x v="0"/>
    <m/>
    <m/>
    <m/>
  </r>
  <r>
    <x v="39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5"/>
    <s v="CP_Cerrejón Zona Norte SA"/>
    <x v="50"/>
    <x v="0"/>
    <s v="Vicepresidencia de Gestión Contractual - Vicepresidencia Jurídica"/>
    <s v="Leonidas Narváez"/>
    <x v="1"/>
    <s v="DISCIPLINARIA"/>
    <n v="7"/>
    <x v="0"/>
    <s v="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x v="0"/>
    <m/>
    <m/>
    <m/>
    <m/>
    <x v="10"/>
    <n v="2"/>
    <n v="0"/>
    <s v="CUMPLIDA"/>
    <x v="0"/>
    <x v="1"/>
    <m/>
    <x v="0"/>
    <x v="0"/>
    <x v="0"/>
    <x v="1"/>
    <x v="0"/>
    <s v="Reversiones"/>
    <x v="3"/>
    <x v="0"/>
    <m/>
    <m/>
    <m/>
  </r>
  <r>
    <x v="399"/>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s v="Grupo Interno de Trabajo Financiero,Gerencia Predial"/>
    <x v="51"/>
    <x v="0"/>
    <s v="Vicepresidencia de Gestión Contractual - Vicepresidencia de Planeación, Riesgos y Entorno"/>
    <s v="Andrés Figueredo - Jaime García"/>
    <x v="2"/>
    <s v="ADMINISTRATIVA"/>
    <n v="5"/>
    <x v="0"/>
    <s v="Se revalúan las unidades de medida. Se sugiere a Predial evaluar la necesidad de un procedimiento para la gestión, control y reconocimiento de deudas prediales, que mejoren la eficiencia y minimización de pago de intereses. Dilver en correo del 19-feb-15 argumenta que no es necesario. Existe un procedimiento de planeación y seguimiento a deudas donde financiera muestra el seguimiento a la deuda y lo reporta. Frente a Riesgos, se ha activado la contingencia predial para evitar que aumente la deuda. Estos mecanismos mantienen actualizado y controlado el valor de las deudas y cuando aplica, se solicitan los recursos a Hacienda según corresponda. La minuta del contrato para los 4G tiene las disposiciones requeridas para controlar esta variable. Se conformarán los soportes y se hará documento solicitando el cierre del hallazgo, con los argumentos respectivos. Fecha compromiso: 16-mar-2015. Con 2015-6010031173 se solicitó cambio de responsable pero no se aceptó por parte de la OCI. LA UM 3 - Mermorando con requerimientos no aplica ya que a la fecha no se han solicitado recursos, por lo que se procede a eliminar. SE confirma en ftp el 100% del avance. Solicitar cierre a la CGR. SE elimina responsabilidad de VE ya que no aplica."/>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5"/>
    <s v="Mayores recursos para riesgo predial"/>
    <x v="2"/>
    <x v="0"/>
    <m/>
    <m/>
    <m/>
  </r>
  <r>
    <x v="40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
    <s v="CR_Bosa-Granada-Girardot"/>
    <x v="5"/>
    <x v="2"/>
    <s v="Vicepresidencia de Planeación, Riesgos y Entorno"/>
    <s v="Fernando Mejía"/>
    <x v="6"/>
    <s v="DISCIPLINARIA"/>
    <n v="9"/>
    <x v="0"/>
    <s v="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UM 5)Informe de seguimiento a la sábana predial y al estado de pagos por parte de las áreas Predial y Financiera.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x v="0"/>
    <m/>
    <m/>
    <m/>
    <m/>
    <x v="12"/>
    <n v="2"/>
    <n v="0"/>
    <s v="CUMPLIDA"/>
    <x v="0"/>
    <x v="1"/>
    <m/>
    <x v="89"/>
    <x v="2"/>
    <x v="1"/>
    <x v="1"/>
    <x v="5"/>
    <s v="Demora en gestión predial"/>
    <x v="0"/>
    <x v="0"/>
    <m/>
    <m/>
    <m/>
  </r>
  <r>
    <x v="40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11"/>
    <s v="CR_Bosa-Granada-Girardot"/>
    <x v="5"/>
    <x v="2"/>
    <s v="Vicepresidencia Ejecutiva - Vicepresidencia de Planeación, Riesgos y Entorno- Vicepresidencia Jurídica"/>
    <s v="Fernando Mejía"/>
    <x v="6"/>
    <s v="DISCIPLINARIA"/>
    <n v="9"/>
    <x v="6"/>
    <s v="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_x000a_2) Resolución de expropiación_x000a_GDJ_x000a_3) Sentencia_x000a_4) Registro Sentencia_x000a_5) Pago indemnización._x000a_ Estas unidades se reemplazan por la nueva unidad de medida 2 - Informe con antecedentes, estado actual y acciones pendientes._x000a_Con memorando 2015-500-007554-3 del 30-jun-2015, se solicitó y justificó ampliación de plazo, por lo que se procedió a aplicar dicho ajuste en el plan. Al 15-jul-2015 se confirma que sólo queda pendiente la UM 3 - Resolución de Expropiación"/>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m/>
    <m/>
    <x v="0"/>
    <m/>
    <m/>
    <m/>
    <m/>
    <x v="12"/>
    <n v="0"/>
    <n v="1"/>
    <s v="EN TERMINO"/>
    <x v="1"/>
    <x v="1"/>
    <m/>
    <x v="90"/>
    <x v="2"/>
    <x v="1"/>
    <x v="1"/>
    <x v="5"/>
    <s v="Demora en expropiación"/>
    <x v="0"/>
    <x v="0"/>
    <m/>
    <m/>
    <m/>
  </r>
  <r>
    <x v="40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
    <s v="CR_Bosa-Granada-Girardot"/>
    <x v="5"/>
    <x v="2"/>
    <s v="Vicepresidencia Ejecutiva - Vicepresidencia Jurídica - Vicepresidencia de Planeación, Riesgos y Entorno"/>
    <s v="Fernando Mejía"/>
    <x v="6"/>
    <s v="ADMINISTRATIVA"/>
    <n v="7"/>
    <x v="0"/>
    <s v="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x v="0"/>
    <m/>
    <m/>
    <m/>
    <m/>
    <x v="12"/>
    <n v="2"/>
    <n v="0"/>
    <s v="CUMPLIDA"/>
    <x v="0"/>
    <x v="0"/>
    <m/>
    <x v="91"/>
    <x v="2"/>
    <x v="1"/>
    <x v="1"/>
    <x v="5"/>
    <s v="Demora en gestión predial"/>
    <x v="0"/>
    <x v="0"/>
    <m/>
    <m/>
    <m/>
  </r>
  <r>
    <x v="40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
    <s v="CR_Bosa-Granada-Girardot"/>
    <x v="5"/>
    <x v="2"/>
    <s v="Vicepresidencia de Planeación, Riesgos y Entorno"/>
    <s v="Fernando Mejía"/>
    <x v="6"/>
    <s v="ADMINISTRATIVA"/>
    <n v="8"/>
    <x v="0"/>
    <s v="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x v="92"/>
    <x v="2"/>
    <x v="3"/>
    <x v="1"/>
    <x v="1"/>
    <s v="Por modificaciones contractuales"/>
    <x v="0"/>
    <x v="0"/>
    <m/>
    <m/>
    <m/>
  </r>
  <r>
    <x v="404"/>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s v="Grupo Interno de Trabajo Carretero,Transporte,Financiera"/>
    <x v="52"/>
    <x v="5"/>
    <s v="Vicepresidencia de Gestión Contractual - Vicepresidencia Ejecutiva - Vicepresidencia de Estructuración"/>
    <s v="Andrés Figueredo - Germán Córdoba  - Camilo Jaramillo"/>
    <x v="2"/>
    <s v="ADMINISTRATIVA"/>
    <n v="5"/>
    <x v="0"/>
    <s v="Las unidades de medida están completadas. Diana Corredor verificará los soportes en el ftp y confirmará para cierre."/>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2"/>
    <s v="Deficiencia en la supervisión contractual"/>
    <x v="2"/>
    <x v="0"/>
    <m/>
    <m/>
    <m/>
  </r>
  <r>
    <x v="405"/>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3"/>
    <s v="Fondo de Adaptación"/>
    <x v="36"/>
    <x v="6"/>
    <s v="Presidencia"/>
    <s v="Silvia Urbina Restrepo (Gerente de Proyecto) "/>
    <x v="11"/>
    <s v="ADMINISTRATIVA"/>
    <n v="4"/>
    <x v="0"/>
    <s v="Las obras están estructuradas y están en ejecución, según el cronograma respectivo. La participación de la ANI se estima terminar en el primer semestre de 2016.El 5-jun-2015 se incluye unidad de medida sobre antecedentes de las acciones tomadas por la ANIy estado actual de la inversión. Con memo 2015-300-007478-3 del 26-junio-2015 se radicaron los informes que permiten acreditar el 100% de avance. Pendiente cierre de la CGR."/>
    <m/>
    <m/>
    <m/>
    <m/>
    <m/>
    <m/>
    <m/>
    <m/>
    <x v="0"/>
    <m/>
    <m/>
    <m/>
    <m/>
    <x v="12"/>
    <n v="2"/>
    <n v="0"/>
    <s v="CUMPLIDA"/>
    <x v="0"/>
    <x v="0"/>
    <s v="2016-409-037756-2 del 10-may-2016"/>
    <x v="0"/>
    <x v="0"/>
    <x v="0"/>
    <x v="0"/>
    <x v="3"/>
    <m/>
    <x v="2"/>
    <x v="0"/>
    <m/>
    <m/>
    <m/>
  </r>
  <r>
    <x v="406"/>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4"/>
    <s v="Grupo Interno de Trabajo Férreo,Estructuración"/>
    <x v="53"/>
    <x v="0"/>
    <s v="Vicepresidencia de Gestión Contractual - Vicepresidencia de Estructuración"/>
    <s v="Andrés Figueredo - Camilo Jaramillo"/>
    <x v="2"/>
    <s v="ADMINISTRATIVA"/>
    <n v="1"/>
    <x v="0"/>
    <s v="La estrategia de reactivación del modo férreo explica y soporta los argumentos para buscar cierre del hallazgo con la CGR en razón a que no aplica. Se ajustan las unidades de medida y se reenfoca hacia la estrategia ferroviaria."/>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11"/>
    <s v="Estructuración proyectos de concesión"/>
    <x v="2"/>
    <x v="0"/>
    <m/>
    <m/>
    <m/>
  </r>
  <r>
    <x v="407"/>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3"/>
    <s v="CR_Santa Marta-Riohacha-Paraguachón"/>
    <x v="21"/>
    <x v="0"/>
    <s v="Vicepresidencia de Gestión Contractual - Vicepresidencia Jurídica"/>
    <s v="Andrés Figueredo - Fernando Iregui"/>
    <x v="2"/>
    <s v="DISCIPLINARIA Y FISCAL"/>
    <n v="10"/>
    <x v="0"/>
    <s v="Con memorando 2015-305-007438-3 del 26 de junio de 2015, se acreditó el 100% de avance del plan. Pendiente cierre de la CGR."/>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x v="0"/>
    <x v="0"/>
    <x v="0"/>
    <x v="0"/>
    <x v="3"/>
    <m/>
    <x v="0"/>
    <x v="0"/>
    <m/>
    <m/>
    <m/>
  </r>
  <r>
    <x v="40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46"/>
    <s v="CP_Autorización Temporal CI Prodeco"/>
    <x v="45"/>
    <x v="0"/>
    <s v="Vicepresidencia de Gestión Contractual"/>
    <s v="Leonidas Narváez"/>
    <x v="1"/>
    <s v="ADMINISTRATIVA"/>
    <n v="5"/>
    <x v="0"/>
    <s v="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s v="1. _x000a_SANCIONATORIO_x000a_---------------------------------_x000a_2._x000a_ INDAGACIÓN PRELIMINAR"/>
    <x v="4"/>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m/>
    <x v="0"/>
    <x v="0"/>
    <x v="0"/>
    <x v="1"/>
    <x v="0"/>
    <s v="Ausencia soportes documentales"/>
    <x v="3"/>
    <x v="0"/>
    <m/>
    <m/>
    <m/>
  </r>
  <r>
    <x v="409"/>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47"/>
    <s v="Gerencia Socio Ambiental"/>
    <x v="54"/>
    <x v="3"/>
    <s v="Vicepresidencia de Planeación, Riesgos y Entorno"/>
    <s v="Jaime García "/>
    <x v="7"/>
    <s v="ADMINISTRATIVA"/>
    <n v="2"/>
    <x v="0"/>
    <s v="El proyecto de política está para aprobación del gerente socio-ambiental y del VPRE. Fecha de compromiso: 27-feb-2015 para completar el 100% de las Unidades de Medida. En reunion se solicita y aprueba plazo hasta el 15 de mayo ya que la política está en proceso de firma. La política está aprobada desde el 30-abr-2015"/>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11"/>
    <s v="Política ambiental"/>
    <x v="2"/>
    <x v="0"/>
    <m/>
    <m/>
    <m/>
  </r>
  <r>
    <x v="410"/>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4"/>
    <s v="Gerencia Planeación"/>
    <x v="17"/>
    <x v="3"/>
    <s v="Vicepresidencia de Planeación, Riesgos y Entorno"/>
    <s v="Jaime García "/>
    <x v="7"/>
    <s v="ADMINISTRATIVA"/>
    <n v="1"/>
    <x v="0"/>
    <s v="Las unidades de medida están completadas. Presentar para cierre de la CGR."/>
    <m/>
    <m/>
    <m/>
    <m/>
    <m/>
    <m/>
    <m/>
    <m/>
    <x v="0"/>
    <m/>
    <m/>
    <m/>
    <m/>
    <x v="12"/>
    <n v="2"/>
    <n v="0"/>
    <s v="CUMPLIDA"/>
    <x v="0"/>
    <x v="0"/>
    <s v="2016-409-037756-2 del 10-may-2016"/>
    <x v="0"/>
    <x v="0"/>
    <x v="0"/>
    <x v="0"/>
    <x v="3"/>
    <m/>
    <x v="2"/>
    <x v="0"/>
    <m/>
    <m/>
    <m/>
  </r>
  <r>
    <x v="411"/>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4"/>
    <s v="Gerencia Predial,Gerencia Planeación,Gerencia Ambiental"/>
    <x v="55"/>
    <x v="3"/>
    <s v="Vicepresidencia de Planeación, Riesgos y Entorno"/>
    <s v="Jaime García "/>
    <x v="7"/>
    <s v="ADMINISTRATIVA"/>
    <n v="4"/>
    <x v="0"/>
    <s v="Está cumplido el plan. Verificar soportes en el ftp para solicitar cierre a la CGR."/>
    <m/>
    <m/>
    <m/>
    <m/>
    <m/>
    <m/>
    <m/>
    <m/>
    <x v="0"/>
    <m/>
    <m/>
    <m/>
    <m/>
    <x v="12"/>
    <n v="2"/>
    <n v="0"/>
    <s v="CUMPLIDA"/>
    <x v="0"/>
    <x v="0"/>
    <s v="2016-409-037756-2 del 10-may-2016"/>
    <x v="0"/>
    <x v="0"/>
    <x v="0"/>
    <x v="0"/>
    <x v="3"/>
    <m/>
    <x v="2"/>
    <x v="0"/>
    <m/>
    <m/>
    <m/>
  </r>
  <r>
    <x v="41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9"/>
    <s v="Sistema Estratégico de Planeación y Gestión"/>
    <x v="11"/>
    <x v="3"/>
    <s v="Vicepresidencia de Planeación, Riesgos y Entorno"/>
    <s v="Fernando Iregui"/>
    <x v="4"/>
    <s v="ADMINISTRATIVA"/>
    <n v="9"/>
    <x v="0"/>
    <s v="Con 2015-6010031173 se solicitó cambio de responsable. pero no se aceptó por parte de la OCI.  Se cambia el responsable por las unidades 2 y 3 de Predial a VGC. Se confirman los soportes en el ftp por lo que se acredita el 100% de avance."/>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2"/>
    <n v="2"/>
    <n v="0"/>
    <s v="CUMPLIDA"/>
    <x v="0"/>
    <x v="0"/>
    <m/>
    <x v="0"/>
    <x v="0"/>
    <x v="0"/>
    <x v="1"/>
    <x v="11"/>
    <s v="Incumplimiento metas PND y PAA"/>
    <x v="8"/>
    <x v="0"/>
    <m/>
    <m/>
    <m/>
  </r>
  <r>
    <x v="41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Gestión Jurídica"/>
    <x v="19"/>
    <x v="1"/>
    <s v="Vicepresidencia Jurídica"/>
    <s v="Lina Quiroga Vergara"/>
    <x v="8"/>
    <s v="ADMINISTRATIVA"/>
    <n v="4"/>
    <x v="0"/>
    <s v="No se encuentra el soporte relacionado con la unidad de medida 3 en el ftp. El 16-marzo Defensa Judicial incorporó la evidencia de la Caja Menor y del uso del aplicativo la Lupa, para soportar el avance del 100%. Pendiente cierre de la CGR."/>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x v="0"/>
    <m/>
    <m/>
    <m/>
    <m/>
    <x v="12"/>
    <n v="2"/>
    <n v="0"/>
    <s v="CUMPLIDA"/>
    <x v="0"/>
    <x v="0"/>
    <m/>
    <x v="0"/>
    <x v="0"/>
    <x v="0"/>
    <x v="1"/>
    <x v="2"/>
    <s v="Deficiencias en la gestión interna judicial"/>
    <x v="4"/>
    <x v="0"/>
    <m/>
    <m/>
    <m/>
  </r>
  <r>
    <x v="41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Gestión Jurídica"/>
    <x v="19"/>
    <x v="1"/>
    <s v="Vicepresidencia Jurídica"/>
    <s v="Lina Quiroga Vergara"/>
    <x v="8"/>
    <s v="ADMINISTRATIVA"/>
    <n v="5"/>
    <x v="0"/>
    <s v="Se completó la unidad de medida al 100%. Pendiente cierre de la CGR."/>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x v="0"/>
    <m/>
    <m/>
    <m/>
    <m/>
    <x v="12"/>
    <n v="2"/>
    <n v="0"/>
    <s v="CUMPLIDA"/>
    <x v="0"/>
    <x v="0"/>
    <m/>
    <x v="0"/>
    <x v="0"/>
    <x v="0"/>
    <x v="1"/>
    <x v="2"/>
    <s v="Deficiencias en la gestión interna judicial"/>
    <x v="4"/>
    <x v="0"/>
    <m/>
    <m/>
    <m/>
  </r>
  <r>
    <x v="415"/>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3"/>
    <s v="Grupo Interno de Trabajo Carretero,Transporte,Juridica,Sistemas "/>
    <x v="56"/>
    <x v="5"/>
    <s v="Vicepresidencia de Gestión Contractual - Vicepresidencia Ejecutiva - Vicepresidencia Jurídica"/>
    <s v="Andrés Figueredo - Germán Córdoba - Fernando Iregui"/>
    <x v="2"/>
    <s v="DISCIPLINARIA"/>
    <n v="5"/>
    <x v="0"/>
    <s v="Ya se ha dado respuesta a la CGR, que demuestra la debida diligencia de la ANI pero no de la contraparte, para completar la respectiva liquidación. Se solicita y aprueba plazo hasta el 30-jun-2015. El equipo carretero revisará qué rol es el responsable normativamente de la liquidación de los contratos, para poder asignar dicha responsabilidad para la gestión transversal de este plan. Se elimina la Unidad de Medida 5. Plan de mejoramiento al  sistema documental  ORFEO, en razón a que esta aplicación no tendría la capacidad para resolver este tema, que requiere más de una asignación clara de roles y responsabilidades en un procedimiento o manual. Oscar Rosero confirmará con Contratación si el Manual de Contratacón resuelve el tema.AJUSTAR EL PLAN CON LO CORRECTIVO: UN CONCEPTO DONDE SE DETERMINE LA VIABILIDAD DE LLEVAR A CABO UNA LIQUIDACIÓN DESPUÉS DE LOS 2,5 AÑOS (30 MESES) SIGUIENTES A LA TERMINACIÓN DEL CONTRATO, ESTABLECIDOS POR LA JURISPRUDENCIA PARA LLEVAR A CABO ESTE PROCESO. Con el memo 2015-705-007561-3 del 30-jun-2015, se consolida toda la gestión en relación con el hallazgo y se confirman todas las unidades de medida pendientes, por lo que se acredita el 100% de avance. Pendiente cierre de la CGR."/>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1"/>
    <s v="2016-409-077877-2 del 2-sep-2016."/>
    <x v="0"/>
    <x v="0"/>
    <x v="0"/>
    <x v="0"/>
    <x v="2"/>
    <s v="Liquidación contractual"/>
    <x v="2"/>
    <x v="0"/>
    <m/>
    <m/>
    <m/>
  </r>
  <r>
    <x v="416"/>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3"/>
    <s v="Vicepresidencia de Gestión Contractual"/>
    <x v="31"/>
    <x v="0"/>
    <s v="Vicepresidencia de Gestión Contractual"/>
    <s v="Andrés Figueredo"/>
    <x v="0"/>
    <s v="ADMINISTRATIVA"/>
    <n v="2"/>
    <x v="0"/>
    <s v="Con memorando 2015-300-0062423 del 29-mayo de 2015, la VGC solicitó plazo hasta el 30-jun-2015, que se aprueba, por lo que se ajusta dicho plazo. En reunión del 2-jun-2015 se ajustaron las unidades de medida del pla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2"/>
    <s v="Deficiencias en la supervisión contractual"/>
    <x v="2"/>
    <x v="0"/>
    <m/>
    <m/>
    <m/>
  </r>
  <r>
    <x v="41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
    <s v="Gestión Contractual y Seguimiento de Proyectos de Infraestructura de Transporte"/>
    <x v="9"/>
    <x v="5"/>
    <s v="Vicepresidencia de Gestión Contractual - Vicepresidencia Ejecutiva - Vicepresidencia Jurídica"/>
    <s v="Leonidas Narváez - Fernando Mejía"/>
    <x v="2"/>
    <s v="ADMINISTRATIVA"/>
    <n v="7"/>
    <x v="0"/>
    <s v="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x v="0"/>
    <m/>
    <m/>
    <m/>
    <m/>
    <x v="12"/>
    <n v="2"/>
    <n v="0"/>
    <s v="CUMPLIDA"/>
    <x v="0"/>
    <x v="0"/>
    <m/>
    <x v="0"/>
    <x v="0"/>
    <x v="0"/>
    <x v="1"/>
    <x v="0"/>
    <s v="Renovación y ampliación garantías"/>
    <x v="6"/>
    <x v="0"/>
    <m/>
    <m/>
    <m/>
  </r>
  <r>
    <x v="418"/>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4"/>
    <s v="Estructuración"/>
    <x v="57"/>
    <x v="1"/>
    <s v="Vicepresidencia de Gestión Contractual - Vicepresidencia de Estructuración - Vicepresidencia Jurídica"/>
    <s v="Andrés Figueredo - Camilo Jaramillo - Fernando Iregui"/>
    <x v="2"/>
    <s v="DISCIPLINARIA Y PENAL"/>
    <n v="5"/>
    <x v="0"/>
    <s v="El convenio y el contrato interadministrativo con ISA se encuentran terminados. Los soportes de las unidades de medida demuestran que las estructuraciones y adjudicaciones se hicieron vía licitación pública, en el marco de los proyectos denominados AUTOPISTAS DE LA PROSPERIDAD. (seguimiento con Iván Fierro el día 3 de marzo de 2015). Las unidades de medida están completadas. Pendiente cierre de la CGR."/>
    <m/>
    <m/>
    <m/>
    <m/>
    <m/>
    <m/>
    <m/>
    <m/>
    <x v="0"/>
    <m/>
    <m/>
    <m/>
    <m/>
    <x v="12"/>
    <n v="2"/>
    <n v="0"/>
    <s v="CUMPLIDA"/>
    <x v="0"/>
    <x v="2"/>
    <s v="2016-409-037756-2 del 10-may-2016"/>
    <x v="0"/>
    <x v="0"/>
    <x v="0"/>
    <x v="0"/>
    <x v="3"/>
    <m/>
    <x v="2"/>
    <x v="0"/>
    <m/>
    <m/>
    <m/>
  </r>
  <r>
    <x v="419"/>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4"/>
    <s v="Área Contable Carretero"/>
    <x v="58"/>
    <x v="0"/>
    <s v="Vicepresidencia de Gestión Contractual - Vicepresidencia Administrativa y Financiera"/>
    <s v="Andrés Figueredo - María Clara Garrido"/>
    <x v="2"/>
    <s v="ADMINISTRATIVA"/>
    <n v="1"/>
    <x v="0"/>
    <s v="Se adjunta el respectivo soporte contable."/>
    <m/>
    <m/>
    <m/>
    <m/>
    <m/>
    <m/>
    <m/>
    <m/>
    <x v="0"/>
    <m/>
    <m/>
    <m/>
    <m/>
    <x v="12"/>
    <n v="2"/>
    <n v="0"/>
    <s v="CUMPLIDA"/>
    <x v="0"/>
    <x v="0"/>
    <s v="2016-409-037756-2 del 10-may-2016"/>
    <x v="0"/>
    <x v="0"/>
    <x v="0"/>
    <x v="0"/>
    <x v="3"/>
    <m/>
    <x v="2"/>
    <x v="0"/>
    <m/>
    <m/>
    <m/>
  </r>
  <r>
    <x v="420"/>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4"/>
    <s v="Área Contable Carretero"/>
    <x v="58"/>
    <x v="0"/>
    <s v="Vicepresidencia de Gestión Contractual - Vicepresidencia Administrativa y Financiera"/>
    <s v="Andrés Figueredo - María Clara Garrido"/>
    <x v="2"/>
    <s v="ADMINISTRATIVA"/>
    <n v="1"/>
    <x v="0"/>
    <s v="Los conceptos 2014-409-028222 del 16 - jun-2014 de la Contaduría General de la Nación indica que no se deben realizar registros de rendimientos financieros generados en patrimonios autónomos"/>
    <m/>
    <m/>
    <m/>
    <m/>
    <m/>
    <m/>
    <m/>
    <m/>
    <x v="0"/>
    <m/>
    <m/>
    <m/>
    <m/>
    <x v="12"/>
    <n v="2"/>
    <n v="0"/>
    <s v="CUMPLIDA"/>
    <x v="0"/>
    <x v="0"/>
    <s v="2016-409-037756-2 del 10-may-2016"/>
    <x v="0"/>
    <x v="0"/>
    <x v="0"/>
    <x v="0"/>
    <x v="3"/>
    <m/>
    <x v="2"/>
    <x v="0"/>
    <m/>
    <m/>
    <m/>
  </r>
  <r>
    <x v="42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s v="Gestión Contractual y Seguimiento de Proyectos de Infraestructura de Transporte"/>
    <x v="9"/>
    <x v="0"/>
    <s v="Vicepresidencia de Gestión Contractual - Vicepresidencia Administrativa y Financiera"/>
    <s v="Leonidas Narváez"/>
    <x v="1"/>
    <s v="ADMINISTRATIVA"/>
    <n v="10"/>
    <x v="0"/>
    <m/>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x v="0"/>
    <m/>
    <m/>
    <m/>
    <m/>
    <x v="12"/>
    <n v="2"/>
    <n v="0"/>
    <s v="CUMPLIDA"/>
    <x v="0"/>
    <x v="0"/>
    <m/>
    <x v="0"/>
    <x v="0"/>
    <x v="0"/>
    <x v="1"/>
    <x v="2"/>
    <s v="Falta inventarios concesiones portuarias"/>
    <x v="3"/>
    <x v="0"/>
    <m/>
    <m/>
    <m/>
  </r>
  <r>
    <x v="422"/>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3"/>
    <s v="Área Contable Carretero"/>
    <x v="58"/>
    <x v="0"/>
    <s v="Vicepresidencia de Gestión Contractual - Vicepresidencia Administrativa y Financiera"/>
    <s v="Andrés Figueredo - María Clara Garrido"/>
    <x v="2"/>
    <s v="ADMINISTRATIVA"/>
    <n v="3"/>
    <x v="0"/>
    <s v="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12"/>
    <s v="Deficiencias reporte operaciones reciprocas"/>
    <x v="2"/>
    <x v="0"/>
    <m/>
    <m/>
    <m/>
  </r>
  <r>
    <x v="423"/>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3"/>
    <s v="Gerencia Planeación"/>
    <x v="17"/>
    <x v="3"/>
    <s v="Vicepresidencia de Planeación, Riesgos y Entorno"/>
    <s v="Jaime García"/>
    <x v="7"/>
    <s v="DISCIPLINARIA"/>
    <n v="5"/>
    <x v="0"/>
    <s v="Sólo falta la UM 3-PND. Debido a que aún no se aprueba el PND se solicita y autoriza plazo hasta el 30 de junio de 2015. Se ajusta UM 3 - PND por Bases del PND. Se confirman soportes en el ftp y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2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Planeación, Riesgos y Entorno"/>
    <s v="Fernando Iregui"/>
    <x v="4"/>
    <s v="DISCIPLINARIA"/>
    <n v="11"/>
    <x v="0"/>
    <s v="Las unidades de medida están completadas. Presentar para cierre de la CGR."/>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2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Gestión Contractual - Vicepresidencia de Planeación, Riesgos y Entorno"/>
    <s v="Fernando Iregui"/>
    <x v="4"/>
    <s v="DISCIPLINARIA"/>
    <n v="11"/>
    <x v="0"/>
    <s v="Las unidades de medida están completadas. Pendiente cierre de la CGR.  Con 2015-6010031173 Planeación solicitó cambio de responsable pero no se aceptó por parte de la OCI."/>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26"/>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s v="Gerencia Planeación"/>
    <x v="17"/>
    <x v="3"/>
    <s v="Vicepresidencia de Planeación, Riesgos y Entorno"/>
    <s v="Jaime García"/>
    <x v="7"/>
    <s v="DISCIPLINARIA"/>
    <n v="4"/>
    <x v="0"/>
    <s v="Se elimina la UM 3 - Memorando a CI. Se incorporan las unidades de medida 4 y 5 que tienen enfoque preventivo. Este indicador estaba bajo la responsabilidad del INVÍAS para el cuatrenio anterior y en ese lapso de tiempo no lo reportó. Para los contratos actuales, se incluye el mantenimiento integral. Se confirma en ftp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2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9"/>
    <s v="Sistema Estratégico de Planeación y Gestión"/>
    <x v="11"/>
    <x v="3"/>
    <s v="Vicepresidencia de Gestión Contractual - Vicepresidencia de Planeación, Riesgos y Entorno - Vicepresidencia de Estructuración"/>
    <s v="Fernando Iregui"/>
    <x v="4"/>
    <s v="ADMINISTRATIVA"/>
    <n v="10"/>
    <x v="0"/>
    <s v="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0"/>
    <m/>
    <x v="0"/>
    <x v="0"/>
    <x v="0"/>
    <x v="1"/>
    <x v="11"/>
    <s v="Incumplimiento metas PND y PAA"/>
    <x v="8"/>
    <x v="0"/>
    <m/>
    <m/>
    <m/>
  </r>
  <r>
    <x v="428"/>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48"/>
    <s v="Grupo Interno de Trabajo Ferreo,Planeacion"/>
    <x v="59"/>
    <x v="3"/>
    <s v="Vicepresidencia de Gestión Contractual - Vicepresidencia de Planeación, Riesgos y Entorno"/>
    <s v="Andrés Figueredo - Jaime García"/>
    <x v="2"/>
    <s v="DISCIPLINARIA"/>
    <n v="4"/>
    <x v="0"/>
    <s v="Las unidades de medida están completadas y en el ftp. Se acredita 100% de avance y pendiente cierre de la CGR. Con 2015-6010031173 Planeación solicitó cambio de responsable pero no se aceptó por parte de la OCI. Se elimina la unidad de medida- Manual de Interventoría en razón a que no es una acción preventiva que actúe sobre la causa del hallazgo."/>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29"/>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48"/>
    <s v="Grupo Interno de Trabajo Ferreo,Planeacion"/>
    <x v="59"/>
    <x v="3"/>
    <s v="Vicepresidencia de Gestión Contractual - Vicepresidencia de Planeación, Riesgos y Entorno - Vicepresidencia de Estructuración"/>
    <s v="Andrés Figueredo - Jaime García - Camilo Jaramillo"/>
    <x v="2"/>
    <s v="ADMINISTRATIVA"/>
    <n v="3"/>
    <x v="0"/>
    <s v="Con 2015-6010031173 Planeación solicitó cambio de responsable pero no se aceptó por parte de la OCI. Se elimina la unidad de medida 2)Oficio a Entidad competente a cargo de Planeación. Se elimina la unidad de medida- Manual de Interventoría en razón a que no es una acción preventiva que actúe sobre la causa del hallazgo. Se confirman los soportes en el ftp por lo que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x v="0"/>
    <x v="0"/>
    <x v="0"/>
    <x v="0"/>
    <x v="11"/>
    <s v="Incumplimiento metas PND y PAA"/>
    <x v="2"/>
    <x v="0"/>
    <m/>
    <m/>
    <m/>
  </r>
  <r>
    <x v="43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9"/>
    <s v="Sistema Estratégico de Planeación y Gestión"/>
    <x v="11"/>
    <x v="3"/>
    <s v="Vicepresidencia de Gestión Contractual - Vicepresidencia de Planeación, Riesgos y Entorno - Vicepresidencia de Estructuración"/>
    <s v="Fernando Iregui"/>
    <x v="4"/>
    <s v="DISCIPLINARIA"/>
    <n v="9"/>
    <x v="0"/>
    <s v="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31"/>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3"/>
    <s v="Grupo Interno de Trabajo Portuario,Planeacion"/>
    <x v="60"/>
    <x v="3"/>
    <s v="Vicepresidencia de Gestión Contractual - Vicepresidencia de Planeación, Riesgos y Entorno"/>
    <s v="Andrés Figueredo - Jaime García"/>
    <x v="2"/>
    <s v="DISCIPLINARIA"/>
    <n v="7"/>
    <x v="0"/>
    <s v="Con 2015-6010031173 Planeación solicitó cambio de responsable pero no se aceptó por parte de la OCI. Con Su Memorando 2015-303-004389-3, se remitió informes que permitieron actualizar al 80% el avance, ya que se confirmó en el ftp los soportes 1, 3, 4 y 5. Se solicitó a Planeación revisar la unidad de medida 2 ya que no está incluyendo mención alguna al modo portuario. a unidad de medida 2- Metas PND se reemplaza por anteproyecto de presupuesto. Agregar unidad de medida sobre la justificación de por qué no se gastó ese presupuesto. Se agregan 2 UM: el manual de contratación como unidad de medida ya que arraiga responsabilidades sobre la aplicación preupuestal y justificación de no ejecución presupuestal. Por este último soporte se autoriza plazo hasta el 30-jun-2015. Sólo está pendiente el Manual de contratación."/>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3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9"/>
    <s v="Sistema Estratégico de Planeación y Gestión"/>
    <x v="11"/>
    <x v="3"/>
    <s v="Vicepresidencia de Planeación, Riesgos y Entorno"/>
    <s v="Fernando Iregui"/>
    <x v="4"/>
    <s v="DISCIPLINARIA"/>
    <n v="9"/>
    <x v="0"/>
    <s v="Se solicita y aprueba plazo hasta el 30-mayo para concluir el informe primer trimestre 2015. Se confirman soportes en el ftp y se acredita el 100% de avance. Pendiente cierre de la CGR."/>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33"/>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48"/>
    <s v="Grupo Interno de Trabajo Portuario,Planeacion"/>
    <x v="60"/>
    <x v="3"/>
    <s v="Vicepresidencia de Gestión Contractual - Vicepresidencia de Planeación, Riesgos y Entorno"/>
    <s v="Andrés Figueredo - Jaime García"/>
    <x v="2"/>
    <s v="ADMINISTRATIVA"/>
    <n v="5"/>
    <x v="0"/>
    <s v="Con 2015-6010031173 se solicitó cambio de responsable  Con 2015-6010031173 Planeación solicitó cambio de responsable pero no se aceptó por parte de la OCI. Se elimina la unidad de medida- Manual de Interventoría en razón a que no es una acción preventiva que actúe sobre la causa del hallazgo. En respuesta al Memorando 2015-303-004389-3 se actualizó el avance al 80%, quedando pendiente el mapa portuario así como el primer informe trimestral 2015, por lo que se autoriza plazo hasta el 30-mayo-2015. Se confirma la implementación del mapa portuario, por lo que se acredita el 100%.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x v="0"/>
    <x v="0"/>
    <x v="0"/>
    <x v="0"/>
    <x v="11"/>
    <s v="Incumplimiento metas PND y PAA"/>
    <x v="2"/>
    <x v="0"/>
    <m/>
    <m/>
    <m/>
  </r>
  <r>
    <x v="434"/>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3"/>
    <s v="CP_Sociedad Portuaria Ocensa SA"/>
    <x v="61"/>
    <x v="0"/>
    <s v="Vicepresidencia de Gestión Contractual - Vicepresidencia de Planeación, Riesgos y Entorno"/>
    <s v="Andrés Figueredo - Jaime García"/>
    <x v="2"/>
    <s v="DISCIPLINARIA"/>
    <n v="5"/>
    <x v="0"/>
    <s v="Por instrucción de la Vicepresidencia de la República todos los planes deben estar 100% al 30-jun-2015, por lo que la OCI ajustó el plazo inicial para alinearlo a la directiva de Vicepresidencia. El 20-may-2015 se elimina la unidad de medida 6. Informe Ambiental y Social producto de la visita de seguimiento, para integrarlo con la UM 5. La nueva unidad de medida 7 se detalla nombrándola como informe de gestión realizada ante las autoridades. El concepto jurídico experto ha delineado claramente el alcance de las obligaciones de la ANI frente a las demás autoridades, en relación con las concesiones portuarias. Este concepto concluye el adecuado manejo dado por la Agencia para el caso presentado en este hallazgo, por lo que se eliminan las siguientes unidades de medida:_x000a_6. Concepto Técnico Gerencia Proyectos Portuarios y/o Asesor Externo_x000a_7. Informe con las gestiones realizadas frente a las Autoridades (Alcaldía de Coveñas, Alcaldía de Tolú,  Carsucre, CVS, ANLA, DIMAR, SuperTransporte, UNGRD) con el propósito que suministren a la Agencia sus conceptos técnicos y actos administrativos, en el caso de que existan, relacionados con los incidentes presentados en los dos terminales portuarios.                                                                                                                                                                                                                                                                                                                                                                                                                                                                                                                                                                                                                                                                                                                                              _x000a_8.Informe de revisión y análisis por parte de las Gerencias de Puertos y Socio - Ambiental de la Agencia a la documentación e información reportada por las Autoridades competentes y de los concesionarios OCENSA y CENIT-Coveñas, a fin de determinar la existencia o no de un presunto incumplimiento a sus Contratos de Concesión Portuaria y/o sus Reglamentos de Condiciones Técnicas de Operación._x000a_De llegarse a concluir la existencia de un posible incumplimiento a las obligaciones de los contratos otorgados a los concesionarios OCENSA y CENIT - Coveñas, se reportará esta situación a la Gerencia de Asesoría legal 1 – VJ para que lleve a cabo el proceso administrativo sancionatorio._x000a_Con correo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3"/>
    <n v="2"/>
    <n v="0"/>
    <s v="CUMPLIDA"/>
    <x v="0"/>
    <x v="1"/>
    <s v="2016-409-077877-2 del 2-sep-2016."/>
    <x v="0"/>
    <x v="0"/>
    <x v="0"/>
    <x v="0"/>
    <x v="2"/>
    <s v="Deficiencia en la supervisión contractual"/>
    <x v="3"/>
    <x v="0"/>
    <m/>
    <m/>
    <m/>
  </r>
  <r>
    <x v="435"/>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s v="Gestión Administrativa y Financiera"/>
    <x v="62"/>
    <x v="4"/>
    <s v="Vicepresidencia Administrativa y Financiera - Vicepresidencia Jurídica"/>
    <s v="María Clara Garrido"/>
    <x v="10"/>
    <s v="ADMINISTRATIVA"/>
    <n v="1"/>
    <x v="0"/>
    <m/>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m/>
    <x v="0"/>
    <m/>
    <m/>
    <m/>
    <m/>
    <x v="13"/>
    <n v="2"/>
    <n v="0"/>
    <s v="CUMPLIDA"/>
    <x v="0"/>
    <x v="0"/>
    <s v="2017-409-097363-2 del 12-sep-2017"/>
    <x v="0"/>
    <x v="0"/>
    <x v="0"/>
    <x v="0"/>
    <x v="12"/>
    <s v="Información incompleta para registro contable oportuno"/>
    <x v="9"/>
    <x v="0"/>
    <m/>
    <m/>
    <m/>
  </r>
  <r>
    <x v="436"/>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Administrativa y Financiera"/>
    <s v="María Clara Garrido"/>
    <x v="10"/>
    <s v="ADMINISTRATIVA"/>
    <n v="1"/>
    <x v="0"/>
    <m/>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x v="0"/>
    <m/>
    <m/>
    <m/>
    <m/>
    <x v="13"/>
    <n v="2"/>
    <n v="0"/>
    <s v="CUMPLIDA"/>
    <x v="0"/>
    <x v="0"/>
    <s v="2017-409-097363-2 del 12-sep-2017"/>
    <x v="0"/>
    <x v="0"/>
    <x v="0"/>
    <x v="0"/>
    <x v="12"/>
    <s v="Información incompleta para registro contable oportuno"/>
    <x v="9"/>
    <x v="0"/>
    <m/>
    <m/>
    <m/>
  </r>
  <r>
    <x v="437"/>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s v="Gestión Administrativa y Financiera"/>
    <x v="62"/>
    <x v="4"/>
    <s v="Vicepresidencia de Gestión Contractual - Vicepresidencia Administrativa y Financiera"/>
    <s v="Gina Astrid Salazar"/>
    <x v="10"/>
    <s v="ADMINISTRATIVA"/>
    <n v="0"/>
    <x v="10"/>
    <m/>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x v="0"/>
    <m/>
    <m/>
    <m/>
    <m/>
    <x v="13"/>
    <n v="0"/>
    <n v="0"/>
    <s v="VENCIDA"/>
    <x v="2"/>
    <x v="0"/>
    <m/>
    <x v="0"/>
    <x v="0"/>
    <x v="0"/>
    <x v="1"/>
    <x v="2"/>
    <s v="Falta inventarios concesiones portuarias"/>
    <x v="3"/>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8"/>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Administrativa y Financiera"/>
    <s v="Gina Astrid Salazar"/>
    <x v="10"/>
    <s v="ADMINISTRATIVA"/>
    <n v="0"/>
    <x v="10"/>
    <m/>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2"/>
    <x v="0"/>
    <m/>
    <x v="16"/>
    <x v="0"/>
    <x v="0"/>
    <x v="1"/>
    <x v="2"/>
    <s v="Depuración registros contables"/>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9"/>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m/>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2"/>
    <x v="0"/>
    <m/>
    <x v="0"/>
    <x v="0"/>
    <x v="0"/>
    <x v="1"/>
    <x v="12"/>
    <s v="Información incompleta para registro contable oportuno"/>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0"/>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de Planeación, Riesgos y Entorno - Vicepresidencia Administrativa y Financiera"/>
    <s v="María Clara Garrido"/>
    <x v="10"/>
    <s v="ADMINISTRATIVA"/>
    <n v="1"/>
    <x v="0"/>
    <m/>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x v="0"/>
    <m/>
    <m/>
    <m/>
    <m/>
    <x v="13"/>
    <n v="2"/>
    <n v="0"/>
    <s v="CUMPLIDA"/>
    <x v="0"/>
    <x v="0"/>
    <s v="2017-409-097363-2 del 12-sep-2017"/>
    <x v="0"/>
    <x v="0"/>
    <x v="0"/>
    <x v="0"/>
    <x v="12"/>
    <s v="Información incompleta para registro contable oportuno"/>
    <x v="9"/>
    <x v="0"/>
    <m/>
    <m/>
    <m/>
  </r>
  <r>
    <x v="441"/>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m/>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x v="0"/>
    <m/>
    <m/>
    <m/>
    <m/>
    <x v="13"/>
    <n v="0"/>
    <n v="0"/>
    <s v="VENCIDA"/>
    <x v="2"/>
    <x v="0"/>
    <m/>
    <x v="0"/>
    <x v="0"/>
    <x v="0"/>
    <x v="1"/>
    <x v="12"/>
    <s v="Información incompleta para registro contable oportuno"/>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9"/>
    <s v="Sistema Estratégico de Planeación y Gestión"/>
    <x v="11"/>
    <x v="3"/>
    <s v="Vicepresidencia de Planeación, Riesgos y Entorno"/>
    <s v="Fernando Iregui"/>
    <x v="4"/>
    <s v="ADMINISTRATIVA"/>
    <n v="9"/>
    <x v="0"/>
    <m/>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4"/>
    <n v="2"/>
    <n v="0"/>
    <s v="CUMPLIDA"/>
    <x v="0"/>
    <x v="0"/>
    <m/>
    <x v="16"/>
    <x v="0"/>
    <x v="0"/>
    <x v="2"/>
    <x v="11"/>
    <s v="Incumplimiento metas PND y PAA"/>
    <x v="8"/>
    <x v="0"/>
    <m/>
    <m/>
    <m/>
  </r>
  <r>
    <x v="44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50"/>
    <s v="CR_Ruta del Sol - Sector 1,CR_Ruta del Sol - Sector 2,CR_Ruta del Sol - Sector 3,CR_Transversal de las Américas - Sector 1"/>
    <x v="63"/>
    <x v="5"/>
    <s v="Vicepresidencia de Gestión Contractual - Vicepresidencia Ejecutiva"/>
    <s v="Leonidas Narváez - Fernando Mejía"/>
    <x v="2"/>
    <s v="DISCIPLINARIA Y ADMINISTRATIVA"/>
    <n v="17"/>
    <x v="0"/>
    <m/>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x v="0"/>
    <m/>
    <m/>
    <m/>
    <m/>
    <x v="14"/>
    <n v="2"/>
    <n v="0"/>
    <s v="CUMPLIDA"/>
    <x v="0"/>
    <x v="1"/>
    <m/>
    <x v="16"/>
    <x v="0"/>
    <x v="0"/>
    <x v="2"/>
    <x v="0"/>
    <s v="Incumplimiento obligaciones"/>
    <x v="0"/>
    <x v="0"/>
    <m/>
    <m/>
    <m/>
  </r>
  <r>
    <x v="44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46"/>
    <s v="CA_Aeropuerto el Dorado"/>
    <x v="64"/>
    <x v="0"/>
    <s v="Vicepresidencia de Gestión Contractual"/>
    <s v="Leonidas Narváez"/>
    <x v="1"/>
    <s v="ADMINISTRATIVA"/>
    <n v="7"/>
    <x v="0"/>
    <m/>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x v="93"/>
    <x v="3"/>
    <x v="2"/>
    <x v="2"/>
    <x v="9"/>
    <s v="Desplazamiento de cronograma"/>
    <x v="10"/>
    <x v="0"/>
    <m/>
    <m/>
    <m/>
  </r>
  <r>
    <x v="44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CA_Aeropuerto el Dorado"/>
    <x v="64"/>
    <x v="0"/>
    <s v="Vicepresidencia de Gestión Contractual - Vicepresidencia Jurídica"/>
    <s v="Leonidas Narváez"/>
    <x v="1"/>
    <s v="ADMINISTRATIVA"/>
    <n v="7"/>
    <x v="0"/>
    <m/>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x v="0"/>
    <m/>
    <m/>
    <m/>
    <m/>
    <x v="14"/>
    <n v="2"/>
    <n v="0"/>
    <s v="CUMPLIDA"/>
    <x v="0"/>
    <x v="0"/>
    <m/>
    <x v="94"/>
    <x v="3"/>
    <x v="2"/>
    <x v="2"/>
    <x v="2"/>
    <s v="Gestión de redes"/>
    <x v="10"/>
    <x v="0"/>
    <m/>
    <m/>
    <m/>
  </r>
  <r>
    <x v="44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CA_Aeropuerto el Dorado"/>
    <x v="64"/>
    <x v="0"/>
    <s v="Vicepresidencia de Gestión Contractual"/>
    <s v="Leonidas Narváez"/>
    <x v="1"/>
    <s v="DISCIPLINARIA Y ADMINISTRATIVA"/>
    <n v="6"/>
    <x v="0"/>
    <m/>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m/>
    <m/>
    <m/>
    <m/>
    <x v="14"/>
    <n v="2"/>
    <n v="0"/>
    <s v="CUMPLIDA"/>
    <x v="0"/>
    <x v="1"/>
    <m/>
    <x v="95"/>
    <x v="2"/>
    <x v="1"/>
    <x v="1"/>
    <x v="0"/>
    <s v="Pago no debido con recursos del proyecto"/>
    <x v="10"/>
    <x v="0"/>
    <m/>
    <m/>
    <m/>
  </r>
  <r>
    <x v="44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7"/>
    <s v="CA_Aeropuerto el Dorado"/>
    <x v="64"/>
    <x v="0"/>
    <s v="Vicepresidencia de Gestión Contractual"/>
    <s v="Leonidas Narváez"/>
    <x v="1"/>
    <s v="ADMINISTRATIVA"/>
    <n v="7"/>
    <x v="0"/>
    <m/>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x v="0"/>
    <m/>
    <m/>
    <m/>
    <m/>
    <x v="14"/>
    <n v="2"/>
    <n v="0"/>
    <s v="CUMPLIDA"/>
    <x v="0"/>
    <x v="0"/>
    <m/>
    <x v="96"/>
    <x v="3"/>
    <x v="2"/>
    <x v="1"/>
    <x v="2"/>
    <s v="Funcionamiento áreas de servicio"/>
    <x v="10"/>
    <x v="0"/>
    <m/>
    <m/>
    <m/>
  </r>
  <r>
    <x v="44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7"/>
    <s v="CA_Aeropuerto el Dorado"/>
    <x v="64"/>
    <x v="0"/>
    <s v="Vicepresidencia de Gestión Contractual"/>
    <s v="Leonidas Narváez"/>
    <x v="1"/>
    <s v="ADMINISTRATIVA"/>
    <n v="6"/>
    <x v="0"/>
    <m/>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x v="0"/>
    <m/>
    <m/>
    <m/>
    <m/>
    <x v="14"/>
    <n v="2"/>
    <n v="0"/>
    <s v="CUMPLIDA"/>
    <x v="0"/>
    <x v="0"/>
    <m/>
    <x v="97"/>
    <x v="3"/>
    <x v="2"/>
    <x v="1"/>
    <x v="2"/>
    <s v="Obligaciones interventoría"/>
    <x v="10"/>
    <x v="0"/>
    <m/>
    <m/>
    <m/>
  </r>
  <r>
    <x v="449"/>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9"/>
    <s v="CA_Aeropuerto el Dorado"/>
    <x v="64"/>
    <x v="0"/>
    <s v="Vicepresidencia de Gestión Contractual"/>
    <s v="Andrés Figueredo"/>
    <x v="0"/>
    <s v="ADMINISTRATIVA"/>
    <n v="3"/>
    <x v="0"/>
    <m/>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0"/>
    <s v="2017-409-097363-2 del 12-sep-2017"/>
    <x v="98"/>
    <x v="3"/>
    <x v="2"/>
    <x v="0"/>
    <x v="2"/>
    <s v="Falta integración sistemas de información"/>
    <x v="10"/>
    <x v="0"/>
    <m/>
    <m/>
    <m/>
  </r>
  <r>
    <x v="45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46"/>
    <s v="CA_Aeropuerto el Dorado"/>
    <x v="64"/>
    <x v="0"/>
    <s v="Vicepresidencia de Gestión Contractual"/>
    <s v="Leonidas Narváez"/>
    <x v="1"/>
    <s v="ADMINISTRATIVA"/>
    <n v="7"/>
    <x v="0"/>
    <m/>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x v="99"/>
    <x v="3"/>
    <x v="2"/>
    <x v="2"/>
    <x v="2"/>
    <s v="Falta de coordinación entre actores"/>
    <x v="10"/>
    <x v="0"/>
    <m/>
    <m/>
    <m/>
  </r>
  <r>
    <x v="45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CA_Aeropuerto el Dorado"/>
    <x v="64"/>
    <x v="0"/>
    <s v="Vicepresidencia de Gestión Contractual"/>
    <s v="Leonidas Narváez"/>
    <x v="1"/>
    <s v="ADMINISTRATIVA"/>
    <n v="7"/>
    <x v="0"/>
    <m/>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x v="0"/>
    <m/>
    <m/>
    <m/>
    <m/>
    <x v="14"/>
    <n v="2"/>
    <n v="0"/>
    <s v="CUMPLIDA"/>
    <x v="0"/>
    <x v="0"/>
    <m/>
    <x v="100"/>
    <x v="3"/>
    <x v="2"/>
    <x v="1"/>
    <x v="2"/>
    <s v="Entrega información concesionario"/>
    <x v="10"/>
    <x v="0"/>
    <m/>
    <m/>
    <m/>
  </r>
  <r>
    <x v="45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
    <s v="CA_Aeropuerto el Dorado"/>
    <x v="64"/>
    <x v="0"/>
    <s v="Vicepresidencia de Gestión Contractual"/>
    <s v="Leonidas Narváez"/>
    <x v="1"/>
    <s v="ADMINISTRATIVA"/>
    <n v="3"/>
    <x v="0"/>
    <m/>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x v="0"/>
    <m/>
    <m/>
    <m/>
    <m/>
    <x v="14"/>
    <n v="2"/>
    <n v="0"/>
    <s v="CUMPLIDA"/>
    <x v="0"/>
    <x v="0"/>
    <m/>
    <x v="101"/>
    <x v="3"/>
    <x v="2"/>
    <x v="2"/>
    <x v="2"/>
    <s v="Funcionamiento áreas de servicio"/>
    <x v="10"/>
    <x v="0"/>
    <m/>
    <m/>
    <m/>
  </r>
  <r>
    <x v="45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CA_Aeropuerto el Dorado"/>
    <x v="64"/>
    <x v="0"/>
    <s v="Vicepresidencia de Gestión Contractual"/>
    <s v="Leonidas Narváez"/>
    <x v="1"/>
    <s v="ADMINISTRATIVA"/>
    <n v="9"/>
    <x v="0"/>
    <m/>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x v="0"/>
    <m/>
    <m/>
    <m/>
    <m/>
    <x v="14"/>
    <n v="2"/>
    <n v="0"/>
    <s v="CUMPLIDA"/>
    <x v="0"/>
    <x v="0"/>
    <m/>
    <x v="102"/>
    <x v="3"/>
    <x v="2"/>
    <x v="1"/>
    <x v="2"/>
    <s v="Obligaciones interventoría"/>
    <x v="10"/>
    <x v="0"/>
    <m/>
    <m/>
    <m/>
  </r>
  <r>
    <x v="45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CA_Aeropuerto el Dorado"/>
    <x v="64"/>
    <x v="0"/>
    <s v="Vicepresidencia de Gestión Contractual - Vicepresidencia Jurídica"/>
    <s v="Leonidas Narváez"/>
    <x v="1"/>
    <s v="DISCIPLINARIA Y ADMINISTRATIVA"/>
    <n v="5"/>
    <x v="0"/>
    <m/>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x v="0"/>
    <m/>
    <m/>
    <m/>
    <m/>
    <x v="14"/>
    <n v="2"/>
    <n v="0"/>
    <s v="CUMPLIDA"/>
    <x v="0"/>
    <x v="1"/>
    <m/>
    <x v="103"/>
    <x v="3"/>
    <x v="2"/>
    <x v="2"/>
    <x v="0"/>
    <s v="Incumplimiento obligaciones"/>
    <x v="10"/>
    <x v="0"/>
    <m/>
    <m/>
    <m/>
  </r>
  <r>
    <x v="45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CA_Aeropuerto el Dorado"/>
    <x v="64"/>
    <x v="0"/>
    <s v="Vicepresidencia de Gestión Contractual"/>
    <s v="Leonidas Narváez"/>
    <x v="1"/>
    <s v="FISCAL, DISCIPLINARIA Y ADMINISTRATIVA"/>
    <n v="6"/>
    <x v="0"/>
    <m/>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x v="104"/>
    <x v="2"/>
    <x v="3"/>
    <x v="1"/>
    <x v="1"/>
    <s v="Rendimientos financieros"/>
    <x v="10"/>
    <x v="0"/>
    <m/>
    <m/>
    <m/>
  </r>
  <r>
    <x v="456"/>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9"/>
    <s v="CA_Aeropuerto el Dorado"/>
    <x v="64"/>
    <x v="0"/>
    <s v="Vicepresidencia de Gestión Contractual"/>
    <s v="Andrés Figueredo"/>
    <x v="0"/>
    <s v="ADMINISTRATIVA"/>
    <n v="3"/>
    <x v="0"/>
    <m/>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x v="0"/>
    <m/>
    <m/>
    <m/>
    <m/>
    <x v="14"/>
    <n v="2"/>
    <n v="0"/>
    <s v="CUMPLIDA"/>
    <x v="0"/>
    <x v="0"/>
    <s v="2017-409-097363-2 del 12-sep-2017"/>
    <x v="105"/>
    <x v="3"/>
    <x v="2"/>
    <x v="0"/>
    <x v="0"/>
    <s v="Cobros adicionales"/>
    <x v="10"/>
    <x v="0"/>
    <m/>
    <m/>
    <m/>
  </r>
  <r>
    <x v="45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
    <s v="CR_Transversal de las Américas - Sector 1"/>
    <x v="65"/>
    <x v="0"/>
    <s v="Vicepresidencia de Gestión Contractual"/>
    <s v="Leonidas Narváez"/>
    <x v="1"/>
    <s v="DISCIPLINARIA Y ADMINISTRATIVA"/>
    <n v="6"/>
    <x v="0"/>
    <m/>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x v="0"/>
    <m/>
    <m/>
    <m/>
    <m/>
    <x v="14"/>
    <n v="2"/>
    <n v="0"/>
    <s v="CUMPLIDA"/>
    <x v="0"/>
    <x v="1"/>
    <m/>
    <x v="106"/>
    <x v="2"/>
    <x v="1"/>
    <x v="2"/>
    <x v="9"/>
    <s v="Desplazamiento de cronograma"/>
    <x v="0"/>
    <x v="0"/>
    <m/>
    <m/>
    <m/>
  </r>
  <r>
    <x v="45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CR_Transversal de las Américas - Sector 1"/>
    <x v="65"/>
    <x v="0"/>
    <s v="Vicepresidencia de Gestión Contractual"/>
    <s v="Leonidas Narváez"/>
    <x v="1"/>
    <s v="ADMINISTRATIVA"/>
    <n v="7"/>
    <x v="0"/>
    <m/>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4"/>
    <n v="2"/>
    <n v="0"/>
    <s v="CUMPLIDA"/>
    <x v="0"/>
    <x v="0"/>
    <m/>
    <x v="107"/>
    <x v="1"/>
    <x v="1"/>
    <x v="2"/>
    <x v="5"/>
    <s v="Mayores recursos para riesgo predial"/>
    <x v="0"/>
    <x v="0"/>
    <m/>
    <m/>
    <m/>
  </r>
  <r>
    <x v="45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
    <s v="CR_Transversal de las Américas - Sector 1"/>
    <x v="65"/>
    <x v="0"/>
    <s v="Vicepresidencia de Gestión Contractual - Vicepresidencia de Planeación, Riesgos y Entorno"/>
    <s v="Leonidas Narváez"/>
    <x v="1"/>
    <s v="DISCIPLINARIA Y ADMINISTRATIVA"/>
    <n v="4"/>
    <x v="0"/>
    <m/>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x v="0"/>
    <m/>
    <m/>
    <m/>
    <m/>
    <x v="14"/>
    <n v="2"/>
    <n v="0"/>
    <s v="CUMPLIDA"/>
    <x v="0"/>
    <x v="1"/>
    <m/>
    <x v="108"/>
    <x v="1"/>
    <x v="1"/>
    <x v="2"/>
    <x v="5"/>
    <s v="Demora en gestión predial"/>
    <x v="0"/>
    <x v="0"/>
    <m/>
    <m/>
    <m/>
  </r>
  <r>
    <x v="46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9"/>
    <s v="CR_Transversal de las Américas - Sector 1"/>
    <x v="65"/>
    <x v="0"/>
    <s v="Vicepresidencia de Gestión Contractual - Vicepresidencia de Planeación, Riesgos y Entorno"/>
    <s v="Leonidas Narváez"/>
    <x v="1"/>
    <s v="ADMINISTRATIVA"/>
    <n v="4"/>
    <x v="0"/>
    <m/>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x v="0"/>
    <m/>
    <m/>
    <m/>
    <m/>
    <x v="14"/>
    <n v="2"/>
    <n v="0"/>
    <s v="CUMPLIDA"/>
    <x v="0"/>
    <x v="0"/>
    <m/>
    <x v="109"/>
    <x v="2"/>
    <x v="1"/>
    <x v="2"/>
    <x v="5"/>
    <s v="Diferencia avalúo"/>
    <x v="0"/>
    <x v="0"/>
    <m/>
    <m/>
    <m/>
  </r>
  <r>
    <x v="46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CR_Transversal de las Américas - Sector 1"/>
    <x v="65"/>
    <x v="0"/>
    <s v="Vicepresidencia de Gestión Contractual - Vicepresidencia de Planeación, Riesgos y Entorno"/>
    <s v="Leonidas Narváez"/>
    <x v="1"/>
    <s v="ADMINISTRATIVA"/>
    <n v="4"/>
    <x v="0"/>
    <m/>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x v="0"/>
    <m/>
    <m/>
    <m/>
    <m/>
    <x v="14"/>
    <n v="2"/>
    <n v="0"/>
    <s v="CUMPLIDA"/>
    <x v="0"/>
    <x v="0"/>
    <m/>
    <x v="110"/>
    <x v="1"/>
    <x v="1"/>
    <x v="2"/>
    <x v="5"/>
    <s v="Predios no requeridos"/>
    <x v="0"/>
    <x v="0"/>
    <m/>
    <m/>
    <m/>
  </r>
  <r>
    <x v="46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9"/>
    <s v="CR_Transversal de las Américas - Sector 1"/>
    <x v="65"/>
    <x v="0"/>
    <s v="Vicepresidencia de Gestión Contractual - Vicepresidencia de Planeación, Riesgos y Entorno"/>
    <s v="Leonidas Narváez"/>
    <x v="1"/>
    <s v="DISCIPLINARIA Y ADMINISTRATIVA"/>
    <n v="6"/>
    <x v="0"/>
    <m/>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x v="0"/>
    <m/>
    <m/>
    <m/>
    <m/>
    <x v="14"/>
    <n v="2"/>
    <n v="0"/>
    <s v="CUMPLIDA"/>
    <x v="0"/>
    <x v="1"/>
    <m/>
    <x v="111"/>
    <x v="2"/>
    <x v="1"/>
    <x v="2"/>
    <x v="5"/>
    <s v="Metodología avalúo"/>
    <x v="0"/>
    <x v="0"/>
    <m/>
    <m/>
    <m/>
  </r>
  <r>
    <x v="46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9"/>
    <s v="CR_Transversal de las Américas - Sector 1"/>
    <x v="65"/>
    <x v="0"/>
    <s v="Vicepresidencia de Gestión Contractual - Vicepresidencia de Planeación, Riesgos y Entorno"/>
    <s v="Leonidas Narváez"/>
    <x v="1"/>
    <s v="DISCIPLINARIA Y ADMINISTRATIVA"/>
    <n v="7"/>
    <x v="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x v="0"/>
    <m/>
    <m/>
    <m/>
    <m/>
    <x v="14"/>
    <n v="2"/>
    <n v="0"/>
    <s v="CUMPLIDA"/>
    <x v="0"/>
    <x v="1"/>
    <m/>
    <x v="112"/>
    <x v="2"/>
    <x v="1"/>
    <x v="2"/>
    <x v="0"/>
    <s v="Incumplimiento obligaciones"/>
    <x v="0"/>
    <x v="0"/>
    <m/>
    <m/>
    <m/>
  </r>
  <r>
    <x v="46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11"/>
    <s v="CR_Transversal de las Américas - Sector 1"/>
    <x v="65"/>
    <x v="0"/>
    <s v="Vicepresidencia de Gestión Contractual - Vicepresidencia de Planeación, Riesgos y Entorno"/>
    <s v="Leonidas Narváez"/>
    <x v="1"/>
    <s v="ADMINISTRATIVA"/>
    <n v="2"/>
    <x v="9"/>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m/>
    <m/>
    <x v="0"/>
    <m/>
    <m/>
    <m/>
    <m/>
    <x v="14"/>
    <n v="0"/>
    <n v="1"/>
    <s v="EN TERMINO"/>
    <x v="1"/>
    <x v="0"/>
    <m/>
    <x v="113"/>
    <x v="2"/>
    <x v="1"/>
    <x v="2"/>
    <x v="5"/>
    <s v="Demora en gestión predial"/>
    <x v="0"/>
    <x v="0"/>
    <m/>
    <m/>
    <m/>
  </r>
  <r>
    <x v="46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9"/>
    <s v="CR_Transversal de las Américas - Sector 1"/>
    <x v="65"/>
    <x v="0"/>
    <s v="Vicepresidencia de Gestión Contractual"/>
    <s v="Leonidas Narváez"/>
    <x v="1"/>
    <s v="ADMINISTRATIVA"/>
    <n v="5"/>
    <x v="0"/>
    <m/>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x v="0"/>
    <m/>
    <m/>
    <m/>
    <m/>
    <x v="14"/>
    <n v="2"/>
    <n v="0"/>
    <s v="CUMPLIDA"/>
    <x v="0"/>
    <x v="0"/>
    <m/>
    <x v="114"/>
    <x v="1"/>
    <x v="1"/>
    <x v="2"/>
    <x v="2"/>
    <s v="Obligaciones interventoría"/>
    <x v="0"/>
    <x v="0"/>
    <m/>
    <m/>
    <m/>
  </r>
  <r>
    <x v="46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
    <s v="CR_Transversal de las Américas - Sector 1"/>
    <x v="65"/>
    <x v="0"/>
    <s v="Vicepresidencia de Gestión Contractual"/>
    <s v="Leonidas Narváez"/>
    <x v="1"/>
    <s v="ADMINISTRATIVA"/>
    <n v="2"/>
    <x v="0"/>
    <m/>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x v="0"/>
    <m/>
    <m/>
    <m/>
    <m/>
    <x v="14"/>
    <n v="2"/>
    <n v="0"/>
    <s v="CUMPLIDA"/>
    <x v="0"/>
    <x v="0"/>
    <m/>
    <x v="115"/>
    <x v="1"/>
    <x v="1"/>
    <x v="2"/>
    <x v="2"/>
    <s v="Señalización"/>
    <x v="0"/>
    <x v="0"/>
    <m/>
    <m/>
    <m/>
  </r>
  <r>
    <x v="46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1"/>
    <s v="FISCAL, DISCIPLINARIA Y ADMINISTRATIVA"/>
    <n v="5"/>
    <x v="0"/>
    <m/>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x v="116"/>
    <x v="2"/>
    <x v="2"/>
    <x v="2"/>
    <x v="2"/>
    <s v="Dotación Policía de Carreteras"/>
    <x v="0"/>
    <x v="0"/>
    <m/>
    <m/>
    <m/>
  </r>
  <r>
    <x v="46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1"/>
    <s v="FISCAL, DISCIPLINARIA Y ADMINISTRATIVA"/>
    <n v="5"/>
    <x v="0"/>
    <m/>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x v="117"/>
    <x v="3"/>
    <x v="2"/>
    <x v="2"/>
    <x v="0"/>
    <s v="Incumplimiento obligaciones"/>
    <x v="0"/>
    <x v="0"/>
    <m/>
    <m/>
    <m/>
  </r>
  <r>
    <x v="46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8"/>
    <s v="CR_Malla Vial del Meta"/>
    <x v="66"/>
    <x v="0"/>
    <s v="Vicepresidencia de Gestión Contractual"/>
    <s v="Leonidas Narváez"/>
    <x v="1"/>
    <s v="DISCIPLINARIA Y ADMINISTRATIVA"/>
    <n v="4"/>
    <x v="0"/>
    <m/>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x v="0"/>
    <m/>
    <m/>
    <m/>
    <m/>
    <x v="14"/>
    <n v="2"/>
    <n v="0"/>
    <s v="CUMPLIDA"/>
    <x v="0"/>
    <x v="1"/>
    <m/>
    <x v="118"/>
    <x v="2"/>
    <x v="1"/>
    <x v="2"/>
    <x v="0"/>
    <s v="Reversiones"/>
    <x v="0"/>
    <x v="0"/>
    <m/>
    <m/>
    <m/>
  </r>
  <r>
    <x v="470"/>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x v="0"/>
    <m/>
    <m/>
    <m/>
    <m/>
    <x v="14"/>
    <n v="2"/>
    <n v="0"/>
    <s v="CUMPLIDA"/>
    <x v="0"/>
    <x v="0"/>
    <s v="2017-409-097363-2 del 12-sep-2017"/>
    <x v="119"/>
    <x v="2"/>
    <x v="1"/>
    <x v="0"/>
    <x v="2"/>
    <s v="Señalización"/>
    <x v="0"/>
    <x v="0"/>
    <m/>
    <m/>
    <m/>
  </r>
  <r>
    <x v="471"/>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x v="0"/>
    <m/>
    <m/>
    <m/>
    <m/>
    <x v="14"/>
    <n v="2"/>
    <n v="0"/>
    <s v="CUMPLIDA"/>
    <x v="0"/>
    <x v="0"/>
    <s v="2017-409-097363-2 del 12-sep-2017"/>
    <x v="120"/>
    <x v="2"/>
    <x v="1"/>
    <x v="0"/>
    <x v="2"/>
    <s v="Señalización"/>
    <x v="0"/>
    <x v="0"/>
    <m/>
    <m/>
    <m/>
  </r>
  <r>
    <x v="47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6"/>
    <s v="FISCAL, DISCIPLINARIA Y 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x v="0"/>
    <m/>
    <m/>
    <m/>
    <m/>
    <x v="14"/>
    <n v="2"/>
    <n v="0"/>
    <s v="CUMPLIDA"/>
    <x v="0"/>
    <x v="3"/>
    <m/>
    <x v="121"/>
    <x v="1"/>
    <x v="1"/>
    <x v="1"/>
    <x v="11"/>
    <s v="Fondeo de interventoría"/>
    <x v="0"/>
    <x v="0"/>
    <m/>
    <m/>
    <m/>
  </r>
  <r>
    <x v="47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6"/>
    <s v="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x v="0"/>
    <m/>
    <m/>
    <m/>
    <m/>
    <x v="14"/>
    <n v="2"/>
    <n v="0"/>
    <s v="CUMPLIDA"/>
    <x v="0"/>
    <x v="0"/>
    <m/>
    <x v="122"/>
    <x v="1"/>
    <x v="1"/>
    <x v="1"/>
    <x v="2"/>
    <s v="Deficiencias en la supervisión contractual"/>
    <x v="0"/>
    <x v="0"/>
    <m/>
    <m/>
    <m/>
  </r>
  <r>
    <x v="47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11"/>
    <s v="CR_Zona Metropolitana de Bucaramanga"/>
    <x v="7"/>
    <x v="2"/>
    <s v="Vicepresidencia Ejecutiva"/>
    <s v="Fernando Mejía"/>
    <x v="6"/>
    <s v="DISCIPLINARIA Y ADMINISTRATIVA"/>
    <n v="5"/>
    <x v="16"/>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m/>
    <m/>
    <x v="0"/>
    <m/>
    <m/>
    <m/>
    <m/>
    <x v="14"/>
    <n v="0"/>
    <n v="1"/>
    <s v="EN TERMINO"/>
    <x v="1"/>
    <x v="1"/>
    <m/>
    <x v="123"/>
    <x v="1"/>
    <x v="1"/>
    <x v="1"/>
    <x v="5"/>
    <s v="Custodia de áreas remanentes"/>
    <x v="0"/>
    <x v="0"/>
    <m/>
    <m/>
    <m/>
  </r>
  <r>
    <x v="47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6"/>
    <s v="FISCAL, DISCIPLINARIA Y ADMINISTRATIVA"/>
    <n v="6"/>
    <x v="0"/>
    <m/>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x v="0"/>
    <m/>
    <m/>
    <m/>
    <m/>
    <x v="14"/>
    <n v="2"/>
    <n v="0"/>
    <s v="CUMPLIDA"/>
    <x v="0"/>
    <x v="3"/>
    <m/>
    <x v="124"/>
    <x v="1"/>
    <x v="1"/>
    <x v="2"/>
    <x v="2"/>
    <s v="Dotación policía de carreteras"/>
    <x v="0"/>
    <x v="0"/>
    <m/>
    <m/>
    <m/>
  </r>
  <r>
    <x v="476"/>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9"/>
    <s v="CR_Zona Metropolitana de Bucaramanga"/>
    <x v="7"/>
    <x v="2"/>
    <s v="Vicepresidencia Ejecutiva"/>
    <s v="Fernando Mejía"/>
    <x v="5"/>
    <s v="ADMINISTRATIVA"/>
    <n v="6"/>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x v="125"/>
    <x v="1"/>
    <x v="1"/>
    <x v="0"/>
    <x v="1"/>
    <s v="Terminación anticipada del contrato"/>
    <x v="0"/>
    <x v="0"/>
    <m/>
    <m/>
    <m/>
  </r>
  <r>
    <x v="47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CR_Zona Metropolitana de Bucaramanga"/>
    <x v="7"/>
    <x v="2"/>
    <s v="Vicepresidencia Ejecutiva"/>
    <s v="Fernando Mejía"/>
    <x v="6"/>
    <s v="DISCIPLINARIA Y ADMINISTRATIVA"/>
    <n v="7"/>
    <x v="0"/>
    <m/>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x v="126"/>
    <x v="2"/>
    <x v="1"/>
    <x v="2"/>
    <x v="1"/>
    <s v="Terminación anticipada del contrato"/>
    <x v="0"/>
    <x v="0"/>
    <m/>
    <m/>
    <m/>
  </r>
  <r>
    <x v="47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10"/>
    <s v="CR_Zona Metropolitana de Bucaramanga"/>
    <x v="7"/>
    <x v="2"/>
    <s v="Vicepresidencia Ejecutiva"/>
    <s v="Fernando Mejía"/>
    <x v="6"/>
    <s v="ADMINISTRATIVA"/>
    <n v="7"/>
    <x v="0"/>
    <m/>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x v="0"/>
    <m/>
    <m/>
    <m/>
    <m/>
    <x v="14"/>
    <n v="2"/>
    <n v="0"/>
    <s v="CUMPLIDA"/>
    <x v="0"/>
    <x v="0"/>
    <m/>
    <x v="127"/>
    <x v="3"/>
    <x v="2"/>
    <x v="1"/>
    <x v="2"/>
    <s v="Deficiencias en la supervisión contractual"/>
    <x v="0"/>
    <x v="0"/>
    <m/>
    <m/>
    <m/>
  </r>
  <r>
    <x v="47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6"/>
    <s v="ADMINISTRATIVA"/>
    <n v="6"/>
    <x v="0"/>
    <m/>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x v="128"/>
    <x v="1"/>
    <x v="1"/>
    <x v="2"/>
    <x v="1"/>
    <s v="Terminación anticipada del contrato"/>
    <x v="0"/>
    <x v="0"/>
    <m/>
    <m/>
    <m/>
  </r>
  <r>
    <x v="480"/>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9"/>
    <s v="CR_Zona Metropolitana de Bucaramanga"/>
    <x v="7"/>
    <x v="2"/>
    <s v="Vicepresidencia Ejecutiva"/>
    <s v="Fernando Mejía"/>
    <x v="5"/>
    <s v="DISCIPLINARIA Y ADMINISTRATIVA"/>
    <n v="8"/>
    <x v="0"/>
    <m/>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x v="129"/>
    <x v="1"/>
    <x v="1"/>
    <x v="0"/>
    <x v="1"/>
    <s v="Terminación anticipada del contrato"/>
    <x v="0"/>
    <x v="0"/>
    <m/>
    <m/>
    <m/>
  </r>
  <r>
    <x v="481"/>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9"/>
    <s v="CR_Zona Metropolitana de Bucaramanga"/>
    <x v="7"/>
    <x v="2"/>
    <s v="Vicepresidencia Ejecutiva"/>
    <s v="Fernando Mejía"/>
    <x v="5"/>
    <s v="DISCIPLINARIA Y ADMINISTRATIVA"/>
    <n v="5"/>
    <x v="0"/>
    <m/>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x v="130"/>
    <x v="1"/>
    <x v="1"/>
    <x v="0"/>
    <x v="1"/>
    <s v="Terminación anticipada del contrato"/>
    <x v="0"/>
    <x v="0"/>
    <m/>
    <m/>
    <m/>
  </r>
  <r>
    <x v="48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CR_Zona Metropolitana de Bucaramanga"/>
    <x v="7"/>
    <x v="2"/>
    <s v="Vicepresidencia Ejecutiva"/>
    <s v="Fernando Mejía"/>
    <x v="6"/>
    <s v="DISCIPLINARIA Y ADMINISTRATIVA"/>
    <n v="7"/>
    <x v="0"/>
    <m/>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x v="131"/>
    <x v="1"/>
    <x v="1"/>
    <x v="2"/>
    <x v="1"/>
    <s v="Terminación anticipada del contrato"/>
    <x v="0"/>
    <x v="0"/>
    <m/>
    <m/>
    <m/>
  </r>
  <r>
    <x v="48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CR_Zona Metropolitana de Bucaramanga"/>
    <x v="7"/>
    <x v="2"/>
    <s v="Vicepresidencia Ejecutiva"/>
    <s v="Fernando Mejía"/>
    <x v="6"/>
    <s v="FISCAL, DISCIPLINARIA Y ADMINISTRATIVA"/>
    <n v="6"/>
    <x v="0"/>
    <m/>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x v="0"/>
    <m/>
    <m/>
    <m/>
    <m/>
    <x v="14"/>
    <n v="2"/>
    <n v="0"/>
    <s v="CUMPLIDA"/>
    <x v="0"/>
    <x v="3"/>
    <m/>
    <x v="132"/>
    <x v="3"/>
    <x v="2"/>
    <x v="2"/>
    <x v="9"/>
    <s v="Desplazamiento de cronograma"/>
    <x v="0"/>
    <x v="0"/>
    <m/>
    <m/>
    <m/>
  </r>
  <r>
    <x v="484"/>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9"/>
    <s v="CR_Neiva-Espinal-Girardot"/>
    <x v="67"/>
    <x v="0"/>
    <s v="Vicepresidencia de Gestión Contractual"/>
    <s v="Andrés Figueredo"/>
    <x v="0"/>
    <s v="DISCIPLINARIA Y ADMINISTRATIVA"/>
    <n v="4"/>
    <x v="0"/>
    <m/>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x v="0"/>
    <m/>
    <m/>
    <m/>
    <m/>
    <x v="14"/>
    <n v="2"/>
    <n v="0"/>
    <s v="CUMPLIDA"/>
    <x v="0"/>
    <x v="1"/>
    <s v="2017-409-097363-2 del 12-sep-2017"/>
    <x v="133"/>
    <x v="2"/>
    <x v="1"/>
    <x v="0"/>
    <x v="7"/>
    <s v="Índice de estado"/>
    <x v="0"/>
    <x v="0"/>
    <m/>
    <m/>
    <m/>
  </r>
  <r>
    <x v="48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CR_Neiva-Espinal-Girardot"/>
    <x v="67"/>
    <x v="0"/>
    <s v="Vicepresidencia de Gestión Contractual"/>
    <s v="Leonidas Narváez"/>
    <x v="1"/>
    <s v="DISCIPLINARIA Y ADMINISTRATIVA"/>
    <n v="9"/>
    <x v="0"/>
    <m/>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x v="134"/>
    <x v="2"/>
    <x v="1"/>
    <x v="1"/>
    <x v="0"/>
    <s v="Incumplimiento obligaciones"/>
    <x v="0"/>
    <x v="0"/>
    <m/>
    <m/>
    <m/>
  </r>
  <r>
    <x v="486"/>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s v="CR_Neiva-Espinal-Girardot"/>
    <x v="67"/>
    <x v="0"/>
    <s v="Vicepresidencia de Gestión Contractual"/>
    <s v="Andrés Figueredo"/>
    <x v="0"/>
    <s v="DISCIPLINARIA Y ADMINISTRATIVA"/>
    <n v="3"/>
    <x v="0"/>
    <m/>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1"/>
    <s v="2017-409-097363-2 del 12-sep-2017"/>
    <x v="135"/>
    <x v="1"/>
    <x v="1"/>
    <x v="0"/>
    <x v="2"/>
    <s v="Señalización"/>
    <x v="0"/>
    <x v="0"/>
    <m/>
    <m/>
    <m/>
  </r>
  <r>
    <x v="48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CR_Neiva-Espinal-Girardot"/>
    <x v="67"/>
    <x v="0"/>
    <s v="Vicepresidencia de Gestión Contractual"/>
    <s v="Leonidas Narváez"/>
    <x v="1"/>
    <s v="DISCIPLINARIA Y ADMINISTRATIVA"/>
    <n v="9"/>
    <x v="0"/>
    <m/>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x v="136"/>
    <x v="2"/>
    <x v="1"/>
    <x v="1"/>
    <x v="5"/>
    <s v="Custodia de áreas remanentes"/>
    <x v="0"/>
    <x v="0"/>
    <m/>
    <m/>
    <m/>
  </r>
  <r>
    <x v="488"/>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s v="CR_Neiva-Espinal-Girardot"/>
    <x v="67"/>
    <x v="0"/>
    <s v="Vicepresidencia de Gestión Contractual"/>
    <s v="Andrés Figueredo"/>
    <x v="0"/>
    <s v="ADMINISTRATIVA"/>
    <n v="2"/>
    <x v="0"/>
    <m/>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x v="137"/>
    <x v="1"/>
    <x v="1"/>
    <x v="0"/>
    <x v="2"/>
    <s v="Funcionamiento áreas de servicio"/>
    <x v="0"/>
    <x v="0"/>
    <m/>
    <m/>
    <m/>
  </r>
  <r>
    <x v="489"/>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s v="CR_Neiva-Espinal-Girardot"/>
    <x v="67"/>
    <x v="0"/>
    <s v="Vicepresidencia de Gestión Contractual"/>
    <s v="Andrés Figueredo"/>
    <x v="0"/>
    <s v="ADMINISTRATIVA"/>
    <n v="2"/>
    <x v="0"/>
    <m/>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x v="0"/>
    <m/>
    <m/>
    <m/>
    <m/>
    <x v="14"/>
    <n v="2"/>
    <n v="0"/>
    <s v="CUMPLIDA"/>
    <x v="0"/>
    <x v="0"/>
    <s v="2017-409-097363-2 del 12-sep-2017"/>
    <x v="138"/>
    <x v="1"/>
    <x v="1"/>
    <x v="0"/>
    <x v="2"/>
    <s v="Funcionamiento áreas de servicio"/>
    <x v="0"/>
    <x v="0"/>
    <m/>
    <m/>
    <m/>
  </r>
  <r>
    <x v="490"/>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s v="CR_Neiva-Espinal-Girardot"/>
    <x v="67"/>
    <x v="0"/>
    <s v="Vicepresidencia de Gestión Contractual"/>
    <s v="Andrés Figueredo"/>
    <x v="0"/>
    <s v="ADMINISTRATIVA"/>
    <n v="2"/>
    <x v="0"/>
    <m/>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x v="139"/>
    <x v="1"/>
    <x v="1"/>
    <x v="0"/>
    <x v="2"/>
    <s v="Funcionamiento áreas de servicio"/>
    <x v="0"/>
    <x v="0"/>
    <m/>
    <m/>
    <m/>
  </r>
  <r>
    <x v="49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10"/>
    <s v="CR_Neiva-Espinal-Girardot"/>
    <x v="67"/>
    <x v="0"/>
    <s v="Vicepresidencia de Gestión Contractual"/>
    <s v="Leonidas Narváez"/>
    <x v="1"/>
    <s v="ADMINISTRATIVA"/>
    <n v="6"/>
    <x v="0"/>
    <m/>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x v="0"/>
    <m/>
    <m/>
    <m/>
    <m/>
    <x v="14"/>
    <n v="2"/>
    <n v="0"/>
    <s v="CUMPLIDA"/>
    <x v="0"/>
    <x v="0"/>
    <m/>
    <x v="140"/>
    <x v="2"/>
    <x v="1"/>
    <x v="1"/>
    <x v="2"/>
    <s v="Obligaciones interventoría"/>
    <x v="0"/>
    <x v="0"/>
    <m/>
    <m/>
    <m/>
  </r>
  <r>
    <x v="49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CR_Neiva-Espinal-Girardot"/>
    <x v="67"/>
    <x v="0"/>
    <s v="Vicepresidencia de Gestión Contractual"/>
    <s v="Leonidas Narváez"/>
    <x v="1"/>
    <s v="DISCIPLINARIA Y ADMINISTRATIVA"/>
    <n v="2"/>
    <x v="0"/>
    <m/>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x v="0"/>
    <m/>
    <m/>
    <m/>
    <m/>
    <x v="14"/>
    <n v="2"/>
    <n v="0"/>
    <s v="CUMPLIDA"/>
    <x v="0"/>
    <x v="1"/>
    <m/>
    <x v="141"/>
    <x v="1"/>
    <x v="1"/>
    <x v="1"/>
    <x v="2"/>
    <s v="Conservación de la vía"/>
    <x v="0"/>
    <x v="0"/>
    <m/>
    <m/>
    <m/>
  </r>
  <r>
    <x v="493"/>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9"/>
    <s v="CR_Neiva-Espinal-Girardot"/>
    <x v="67"/>
    <x v="0"/>
    <s v="Vicepresidencia de Gestión Contractual"/>
    <s v="Andrés Figueredo"/>
    <x v="0"/>
    <s v="DISCIPLINARIA Y ADMINISTRATIVA"/>
    <n v="3"/>
    <x v="0"/>
    <m/>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x v="142"/>
    <x v="2"/>
    <x v="1"/>
    <x v="0"/>
    <x v="0"/>
    <s v="Incumplimiento obligaciónes"/>
    <x v="0"/>
    <x v="0"/>
    <m/>
    <m/>
    <m/>
  </r>
  <r>
    <x v="49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
    <s v="CR_Ruta del Sol - Sector 1"/>
    <x v="40"/>
    <x v="2"/>
    <s v="Vicepresidencia Ejecutiva"/>
    <s v="Fernando Mejía"/>
    <x v="6"/>
    <s v="FISCAL, DISCIPLINARIA Y ADMINISTRATIVA"/>
    <n v="5"/>
    <x v="0"/>
    <m/>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x v="143"/>
    <x v="1"/>
    <x v="3"/>
    <x v="2"/>
    <x v="10"/>
    <s v="Rendimientos financieros"/>
    <x v="0"/>
    <x v="0"/>
    <m/>
    <m/>
    <m/>
  </r>
  <r>
    <x v="49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CR_Ruta del Sol - Sector 1"/>
    <x v="40"/>
    <x v="2"/>
    <s v="Vicepresidencia Ejecutiva"/>
    <s v="Fernando Mejía"/>
    <x v="6"/>
    <s v="FISCAL, DISCIPLINARIA Y ADMINISTRATIVA"/>
    <n v="3"/>
    <x v="0"/>
    <m/>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s v="Fiscal"/>
    <x v="1"/>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x v="144"/>
    <x v="1"/>
    <x v="1"/>
    <x v="1"/>
    <x v="0"/>
    <s v="Desequilibrio contractual"/>
    <x v="0"/>
    <x v="0"/>
    <m/>
    <m/>
    <m/>
  </r>
  <r>
    <x v="49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
    <s v="CR_Ruta del Sol - Sector 1"/>
    <x v="40"/>
    <x v="2"/>
    <s v="Vicepresidencia Ejecutiva"/>
    <s v="Fernando Mejía"/>
    <x v="6"/>
    <s v="FISCAL, DISCIPLINARIA Y ADMINISTRATIVA"/>
    <n v="5"/>
    <x v="0"/>
    <m/>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x v="0"/>
    <m/>
    <m/>
    <m/>
    <m/>
    <x v="14"/>
    <n v="2"/>
    <n v="0"/>
    <s v="CUMPLIDA"/>
    <x v="0"/>
    <x v="3"/>
    <m/>
    <x v="145"/>
    <x v="2"/>
    <x v="1"/>
    <x v="2"/>
    <x v="13"/>
    <s v="Panel de expertos"/>
    <x v="0"/>
    <x v="0"/>
    <m/>
    <m/>
    <m/>
  </r>
  <r>
    <x v="49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
    <s v="CR_Ruta del Sol - Sector 1"/>
    <x v="40"/>
    <x v="2"/>
    <s v="Vicepresidencia Ejecutiva"/>
    <s v="Fernando Mejía"/>
    <x v="6"/>
    <s v="FISCAL, DISCIPLINARIA Y ADMINISTRATIVA"/>
    <n v="5"/>
    <x v="0"/>
    <m/>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x v="0"/>
    <m/>
    <m/>
    <m/>
    <m/>
    <x v="14"/>
    <n v="2"/>
    <n v="0"/>
    <s v="CUMPLIDA"/>
    <x v="0"/>
    <x v="3"/>
    <m/>
    <x v="146"/>
    <x v="1"/>
    <x v="1"/>
    <x v="2"/>
    <x v="11"/>
    <s v="Fondeo de interventoría"/>
    <x v="0"/>
    <x v="0"/>
    <m/>
    <m/>
    <m/>
  </r>
  <r>
    <x v="49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
    <s v="CR_Ruta del Sol - Sector 1,CR_Ruta del Sol - Sector 3"/>
    <x v="68"/>
    <x v="2"/>
    <s v="Vicepresidencia Ejecutiva"/>
    <s v="Fernando Mejía"/>
    <x v="6"/>
    <s v="DISCIPLINARIA Y ADMINISTRATIVA"/>
    <n v="6"/>
    <x v="0"/>
    <m/>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x v="0"/>
    <m/>
    <m/>
    <m/>
    <m/>
    <x v="14"/>
    <n v="2"/>
    <n v="0"/>
    <s v="CUMPLIDA"/>
    <x v="0"/>
    <x v="1"/>
    <m/>
    <x v="147"/>
    <x v="3"/>
    <x v="2"/>
    <x v="2"/>
    <x v="0"/>
    <s v="Fallas gestión garantías"/>
    <x v="0"/>
    <x v="0"/>
    <m/>
    <m/>
    <m/>
  </r>
  <r>
    <x v="49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CR_Ruta del Sol - Sector 1,CR_Ruta del Sol - Sector 2,CR_Ruta del Sol - Sector 3"/>
    <x v="69"/>
    <x v="2"/>
    <s v="Vicepresidencia Ejecutiva - Vicepresidencia Jurídica"/>
    <s v="Fernando Mejía"/>
    <x v="6"/>
    <s v="DISCIPLINARIA Y ADMINISTRATIVA"/>
    <n v="5"/>
    <x v="0"/>
    <m/>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x v="0"/>
    <m/>
    <m/>
    <m/>
    <m/>
    <x v="14"/>
    <n v="2"/>
    <n v="0"/>
    <s v="CUMPLIDA"/>
    <x v="0"/>
    <x v="1"/>
    <m/>
    <x v="0"/>
    <x v="0"/>
    <x v="0"/>
    <x v="1"/>
    <x v="0"/>
    <s v="Incumplimiento normatividad"/>
    <x v="0"/>
    <x v="0"/>
    <m/>
    <m/>
    <m/>
  </r>
  <r>
    <x v="500"/>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9"/>
    <s v="CR_Ruta del Sol - Sector 1"/>
    <x v="40"/>
    <x v="2"/>
    <s v="Vicepresidencia Ejecutiva"/>
    <s v="Fernando Mejía"/>
    <x v="5"/>
    <s v="ADMINISTRATIVA"/>
    <n v="3"/>
    <x v="0"/>
    <m/>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x v="0"/>
    <m/>
    <m/>
    <m/>
    <m/>
    <x v="14"/>
    <n v="2"/>
    <n v="0"/>
    <s v="CUMPLIDA"/>
    <x v="0"/>
    <x v="0"/>
    <s v="2017-409-097363-2 del 12-sep-2017"/>
    <x v="148"/>
    <x v="1"/>
    <x v="1"/>
    <x v="0"/>
    <x v="0"/>
    <s v="Indebidas justificaciones"/>
    <x v="0"/>
    <x v="0"/>
    <m/>
    <m/>
    <m/>
  </r>
  <r>
    <x v="50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1"/>
    <s v="CR_Ruta del Sol - Sector 2"/>
    <x v="41"/>
    <x v="2"/>
    <s v="Vicepresidencia Ejecutiva"/>
    <s v="Fernando Mejía"/>
    <x v="6"/>
    <s v="FISCAL, DISCIPLINARIA Y ADMINISTRATIVA"/>
    <n v="7"/>
    <x v="0"/>
    <m/>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x v="149"/>
    <x v="2"/>
    <x v="3"/>
    <x v="2"/>
    <x v="10"/>
    <s v="Rendimientos financieros"/>
    <x v="0"/>
    <x v="0"/>
    <m/>
    <m/>
    <m/>
  </r>
  <r>
    <x v="50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
    <s v="CR_Ruta del Sol - Sector 2"/>
    <x v="41"/>
    <x v="2"/>
    <s v="Vicepresidencia Ejecutiva"/>
    <s v="Fernando Mejía"/>
    <x v="6"/>
    <s v="FISCAL, DISCIPLINARIA Y ADMINISTRATIVA"/>
    <n v="4"/>
    <x v="0"/>
    <m/>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x v="0"/>
    <m/>
    <m/>
    <m/>
    <m/>
    <x v="14"/>
    <n v="2"/>
    <n v="0"/>
    <s v="CUMPLIDA"/>
    <x v="0"/>
    <x v="3"/>
    <m/>
    <x v="150"/>
    <x v="1"/>
    <x v="3"/>
    <x v="2"/>
    <x v="13"/>
    <s v="Panel de expertos"/>
    <x v="0"/>
    <x v="0"/>
    <m/>
    <m/>
    <m/>
  </r>
  <r>
    <x v="50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 - Documento contractual modificatorio que permite optimizar los recursos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sos, análisis presupuestal sobre los recursos que se van aportar a la subcuenta de supervisión aérea y la subcuenta de estudios y obras.  Informe de cierre con análisis de los antecedentes relacionados con los aspectos jurídicos, técnicos y financieros y un memorando de estructuración que recuerda la justificación de esa subcuenta."/>
    <s v="UNIDADES DE MEDIDA CORRECTIVA_x000a_1. Otrosí Modificatorio No. 3 con Estudios de conveniencia y Oportunidad_x000a_2. Informe de fiducia sobre el asunto_x000a_3. Acta de acuerdo de liquidación y terminación del contrato _x000a_UNIDAD DE MEDIDA PREVENTIVA_x000a_4. Contrato estándar 4G_x000a_INFORME DE CIERRE_x000a_5. Informe de cierre _x000a_"/>
    <n v="5"/>
    <d v="2016-06-01T00:00:00"/>
    <x v="51"/>
    <s v="CR_Ruta del Sol - Sector 2"/>
    <x v="41"/>
    <x v="2"/>
    <s v="Vicepresidencia Ejecutiva"/>
    <s v="Fernando Mejía"/>
    <x v="6"/>
    <s v="FISCAL, DISCIPLINARIA Y ADMINISTRATIVA"/>
    <n v="2"/>
    <x v="9"/>
    <m/>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m/>
    <s v="Indagación Preliminar"/>
    <x v="2"/>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0"/>
    <n v="1"/>
    <s v="EN TERMINO"/>
    <x v="1"/>
    <x v="3"/>
    <m/>
    <x v="151"/>
    <x v="1"/>
    <x v="1"/>
    <x v="1"/>
    <x v="11"/>
    <s v="Fondeo de interventoría"/>
    <x v="0"/>
    <x v="0"/>
    <m/>
    <m/>
    <m/>
  </r>
  <r>
    <x v="504"/>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9"/>
    <s v="CR_Ruta del Sol - Sector 3"/>
    <x v="70"/>
    <x v="2"/>
    <s v="Vicepresidencia Ejecutiva - Vicepresidencia de Planeación, Riesgos y Entorno"/>
    <s v="Fernando Mejía"/>
    <x v="5"/>
    <s v="DISCIPLINARIA Y ADMINISTRATIVA"/>
    <n v="6"/>
    <x v="0"/>
    <m/>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x v="0"/>
    <m/>
    <m/>
    <m/>
    <m/>
    <x v="14"/>
    <n v="2"/>
    <n v="0"/>
    <s v="CUMPLIDA"/>
    <x v="0"/>
    <x v="1"/>
    <s v="2017-409-097363-2 del 12-sep-2017"/>
    <x v="152"/>
    <x v="2"/>
    <x v="1"/>
    <x v="0"/>
    <x v="5"/>
    <s v="Diferencia avalúo "/>
    <x v="0"/>
    <x v="0"/>
    <m/>
    <m/>
    <m/>
  </r>
  <r>
    <x v="505"/>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9"/>
    <s v="CR_Ruta del Sol - Sector 3"/>
    <x v="70"/>
    <x v="2"/>
    <s v="Vicepresidencia Ejecutiva - Vicepresidencia de Planeación, Riesgos y Entorno"/>
    <s v="Fernando Mejía"/>
    <x v="5"/>
    <s v="ADMINISTRATIVA"/>
    <n v="7"/>
    <x v="0"/>
    <m/>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x v="0"/>
    <m/>
    <m/>
    <m/>
    <m/>
    <x v="14"/>
    <n v="2"/>
    <n v="0"/>
    <s v="CUMPLIDA"/>
    <x v="0"/>
    <x v="0"/>
    <s v="2017-409-097363-2 del 12-sep-2017"/>
    <x v="153"/>
    <x v="3"/>
    <x v="2"/>
    <x v="0"/>
    <x v="2"/>
    <s v="Obligaciones interventoría"/>
    <x v="0"/>
    <x v="0"/>
    <m/>
    <m/>
    <m/>
  </r>
  <r>
    <x v="50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
    <s v="CR_Ruta del Sol - Sector 3"/>
    <x v="70"/>
    <x v="2"/>
    <s v="Vicepresidencia Ejecutiva"/>
    <s v="Fernando Mejía"/>
    <x v="6"/>
    <s v="FISCAL, DISCIPLINARIA Y ADMINISTRATIVA"/>
    <n v="5"/>
    <x v="0"/>
    <m/>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x v="0"/>
    <m/>
    <m/>
    <m/>
    <m/>
    <x v="14"/>
    <n v="2"/>
    <n v="0"/>
    <s v="CUMPLIDA"/>
    <x v="0"/>
    <x v="3"/>
    <m/>
    <x v="154"/>
    <x v="1"/>
    <x v="1"/>
    <x v="2"/>
    <x v="11"/>
    <s v="Fondeo de interventoría"/>
    <x v="0"/>
    <x v="0"/>
    <m/>
    <m/>
    <m/>
  </r>
  <r>
    <x v="50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CR_Ruta del Sol - Sector 3"/>
    <x v="70"/>
    <x v="2"/>
    <s v="Vicepresidencia Ejecutiva"/>
    <s v="Fernando Mejía"/>
    <x v="6"/>
    <s v="DISCIPLINARIA Y ADMINISTRATIVA"/>
    <n v="4"/>
    <x v="0"/>
    <m/>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x v="0"/>
    <m/>
    <m/>
    <m/>
    <m/>
    <x v="14"/>
    <n v="2"/>
    <n v="0"/>
    <s v="CUMPLIDA"/>
    <x v="0"/>
    <x v="1"/>
    <m/>
    <x v="155"/>
    <x v="2"/>
    <x v="1"/>
    <x v="2"/>
    <x v="13"/>
    <s v="Panel de expertos"/>
    <x v="0"/>
    <x v="0"/>
    <m/>
    <m/>
    <m/>
  </r>
  <r>
    <x v="50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x v="0"/>
    <m/>
    <m/>
    <m/>
    <m/>
    <x v="14"/>
    <n v="2"/>
    <n v="0"/>
    <s v="CUMPLIDA"/>
    <x v="0"/>
    <x v="0"/>
    <m/>
    <x v="0"/>
    <x v="0"/>
    <x v="0"/>
    <x v="2"/>
    <x v="0"/>
    <s v="Incumplimiento obligaciones"/>
    <x v="1"/>
    <x v="0"/>
    <m/>
    <m/>
    <m/>
  </r>
  <r>
    <x v="50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x v="0"/>
    <m/>
    <m/>
    <m/>
    <m/>
    <x v="14"/>
    <n v="2"/>
    <n v="0"/>
    <s v="CUMPLIDA"/>
    <x v="0"/>
    <x v="0"/>
    <m/>
    <x v="0"/>
    <x v="0"/>
    <x v="0"/>
    <x v="2"/>
    <x v="0"/>
    <s v="Incumplimiento obligaciones"/>
    <x v="1"/>
    <x v="0"/>
    <m/>
    <m/>
    <m/>
  </r>
  <r>
    <x v="51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CF_Concesión Férrea Atlantico"/>
    <x v="2"/>
    <x v="0"/>
    <s v="Vicepresidencia de Gestión Contractual"/>
    <s v="Leonidas Narváez"/>
    <x v="1"/>
    <s v="FISCAL, DISCIPLINARIA Y ADMINISTRATIVA"/>
    <n v="4"/>
    <x v="0"/>
    <m/>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x v="0"/>
    <m/>
    <m/>
    <m/>
    <m/>
    <x v="14"/>
    <n v="2"/>
    <n v="0"/>
    <s v="CUMPLIDA"/>
    <x v="0"/>
    <x v="3"/>
    <m/>
    <x v="156"/>
    <x v="3"/>
    <x v="2"/>
    <x v="2"/>
    <x v="2"/>
    <s v="Sustitución de rieles"/>
    <x v="1"/>
    <x v="0"/>
    <m/>
    <m/>
    <m/>
  </r>
  <r>
    <x v="51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m/>
    <x v="0"/>
    <x v="0"/>
    <x v="0"/>
    <x v="2"/>
    <x v="0"/>
    <s v="Incumplimiento obligaciones"/>
    <x v="1"/>
    <x v="0"/>
    <m/>
    <m/>
    <m/>
  </r>
  <r>
    <x v="51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x v="0"/>
    <m/>
    <m/>
    <m/>
    <m/>
    <x v="14"/>
    <n v="2"/>
    <n v="0"/>
    <s v="CUMPLIDA"/>
    <x v="0"/>
    <x v="0"/>
    <m/>
    <x v="0"/>
    <x v="0"/>
    <x v="0"/>
    <x v="2"/>
    <x v="0"/>
    <s v="Incumplimiento obligaciones"/>
    <x v="1"/>
    <x v="0"/>
    <m/>
    <m/>
    <m/>
  </r>
  <r>
    <x v="513"/>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s v="CF_Concesión Férrea Atlantico"/>
    <x v="2"/>
    <x v="0"/>
    <s v="Vicepresidencia de Gestión Contractual"/>
    <s v="Andrés Figueredo"/>
    <x v="0"/>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s v="2017-409-097363-2 del 12-sep-2017"/>
    <x v="0"/>
    <x v="0"/>
    <x v="0"/>
    <x v="0"/>
    <x v="0"/>
    <s v="Incumplimiento especificaciones"/>
    <x v="1"/>
    <x v="0"/>
    <m/>
    <m/>
    <m/>
  </r>
  <r>
    <x v="51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CF_Concesión Férrea Atlantico"/>
    <x v="2"/>
    <x v="0"/>
    <s v="Vicepresidencia de Gestión Contractual"/>
    <s v="Leonidas Narváez"/>
    <x v="1"/>
    <s v="DISCIPLINARIA Y ADMINISTRATIVA"/>
    <n v="2"/>
    <x v="0"/>
    <m/>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x v="0"/>
    <m/>
    <m/>
    <m/>
    <m/>
    <x v="14"/>
    <n v="2"/>
    <n v="0"/>
    <s v="CUMPLIDA"/>
    <x v="0"/>
    <x v="1"/>
    <m/>
    <x v="0"/>
    <x v="0"/>
    <x v="0"/>
    <x v="2"/>
    <x v="0"/>
    <s v="Incumplimiento obligaciones"/>
    <x v="1"/>
    <x v="0"/>
    <m/>
    <m/>
    <m/>
  </r>
  <r>
    <x v="51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CF_Concesión Férrea Atlantico"/>
    <x v="2"/>
    <x v="0"/>
    <s v="Vicepresidencia de Gestión Contractual"/>
    <s v="Leonidas Narváez"/>
    <x v="1"/>
    <s v="FISCAL, DISCIPLINARIA Y ADMINISTRATIVA"/>
    <n v="2"/>
    <x v="0"/>
    <m/>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x v="5"/>
    <m/>
    <m/>
    <m/>
    <m/>
    <x v="14"/>
    <n v="2"/>
    <n v="0"/>
    <s v="CUMPLIDA"/>
    <x v="0"/>
    <x v="3"/>
    <m/>
    <x v="157"/>
    <x v="3"/>
    <x v="2"/>
    <x v="2"/>
    <x v="2"/>
    <s v="Falta integración sistemas de información"/>
    <x v="1"/>
    <x v="0"/>
    <m/>
    <m/>
    <m/>
  </r>
  <r>
    <x v="516"/>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10"/>
    <s v="CF_Concesión Férrea Pacifico"/>
    <x v="1"/>
    <x v="0"/>
    <s v="Vicepresidencia de Gestión Contractual"/>
    <s v="Andrés Figueredo"/>
    <x v="0"/>
    <s v="DISCIPLINARIA Y ADMINISTRATIVA"/>
    <n v="7"/>
    <x v="17"/>
    <m/>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2"/>
    <x v="1"/>
    <m/>
    <x v="0"/>
    <x v="0"/>
    <x v="0"/>
    <x v="1"/>
    <x v="0"/>
    <s v="Renovación y ampliación garantías"/>
    <x v="1"/>
    <x v="1"/>
    <s v="1132-3"/>
    <m/>
    <m/>
  </r>
  <r>
    <x v="517"/>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10"/>
    <s v="CF_Concesión Férrea Pacifico"/>
    <x v="1"/>
    <x v="0"/>
    <s v="Vicepresidencia de Gestión Contractual"/>
    <s v="Andrés Figueredo"/>
    <x v="0"/>
    <s v="ADMINISTRATIVA"/>
    <n v="2"/>
    <x v="18"/>
    <m/>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4"/>
    <n v="0"/>
    <n v="0"/>
    <s v="VENCIDA"/>
    <x v="2"/>
    <x v="0"/>
    <m/>
    <x v="0"/>
    <x v="0"/>
    <x v="0"/>
    <x v="2"/>
    <x v="0"/>
    <s v="Incumplimiento obligaciones"/>
    <x v="1"/>
    <x v="1"/>
    <s v="1132-3"/>
    <m/>
    <m/>
  </r>
  <r>
    <x v="51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0"/>
    <m/>
    <x v="0"/>
    <x v="0"/>
    <x v="0"/>
    <x v="2"/>
    <x v="0"/>
    <s v="Incumplimiento obligaciones"/>
    <x v="1"/>
    <x v="0"/>
    <m/>
    <m/>
    <m/>
  </r>
  <r>
    <x v="51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31"/>
    <s v="CR_Briceño-Tunja-Sogamoso"/>
    <x v="4"/>
    <x v="2"/>
    <s v="Vicepresidencia Ejecutiva"/>
    <s v="Fernando Mejía"/>
    <x v="6"/>
    <s v="ADMINISTRATIVA"/>
    <n v="5"/>
    <x v="0"/>
    <m/>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x v="0"/>
    <m/>
    <m/>
    <m/>
    <m/>
    <x v="14"/>
    <n v="2"/>
    <n v="1"/>
    <s v="CUMPLIDA"/>
    <x v="0"/>
    <x v="0"/>
    <m/>
    <x v="0"/>
    <x v="0"/>
    <x v="0"/>
    <x v="1"/>
    <x v="2"/>
    <s v="Conservación de la vía"/>
    <x v="1"/>
    <x v="0"/>
    <m/>
    <m/>
    <m/>
  </r>
  <r>
    <x v="52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1"/>
    <m/>
    <x v="0"/>
    <x v="0"/>
    <x v="0"/>
    <x v="2"/>
    <x v="0"/>
    <s v="Incumplimiento obligaciones"/>
    <x v="1"/>
    <x v="0"/>
    <m/>
    <m/>
    <m/>
  </r>
  <r>
    <x v="52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x v="0"/>
    <x v="0"/>
    <x v="0"/>
    <x v="2"/>
    <x v="0"/>
    <s v="Incumplimiento especificaciones"/>
    <x v="1"/>
    <x v="0"/>
    <m/>
    <m/>
    <m/>
  </r>
  <r>
    <x v="52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x v="0"/>
    <x v="0"/>
    <x v="0"/>
    <x v="2"/>
    <x v="2"/>
    <s v="Deficiencias en la supervisión contractual"/>
    <x v="1"/>
    <x v="0"/>
    <m/>
    <m/>
    <m/>
  </r>
  <r>
    <x v="523"/>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s v="CF_Concesión Férrea Atlantico"/>
    <x v="2"/>
    <x v="0"/>
    <s v="Vicepresidencia de Gestión Contractual"/>
    <s v="Andrés Figueredo"/>
    <x v="0"/>
    <s v="FISCAL, DISCIPLINARIA Y ADMINISTRATIVA"/>
    <n v="5"/>
    <x v="0"/>
    <m/>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x v="0"/>
    <m/>
    <m/>
    <m/>
    <m/>
    <x v="14"/>
    <n v="2"/>
    <n v="0"/>
    <s v="CUMPLIDA"/>
    <x v="0"/>
    <x v="3"/>
    <s v="2017-409-097363-2 del 12-sep-2017"/>
    <x v="158"/>
    <x v="3"/>
    <x v="2"/>
    <x v="0"/>
    <x v="2"/>
    <s v="Obligaciones interventoría"/>
    <x v="1"/>
    <x v="0"/>
    <m/>
    <m/>
    <m/>
  </r>
  <r>
    <x v="52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1"/>
    <m/>
    <x v="0"/>
    <x v="0"/>
    <x v="0"/>
    <x v="2"/>
    <x v="0"/>
    <s v="Incumplimiento especificaciones"/>
    <x v="1"/>
    <x v="0"/>
    <m/>
    <m/>
    <m/>
  </r>
  <r>
    <x v="52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0"/>
    <m/>
    <x v="0"/>
    <x v="0"/>
    <x v="0"/>
    <x v="2"/>
    <x v="0"/>
    <s v="Incumplimiento especificaciones"/>
    <x v="1"/>
    <x v="0"/>
    <m/>
    <m/>
    <m/>
  </r>
  <r>
    <x v="526"/>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s v="CF_Concesión Férrea Atlantico"/>
    <x v="2"/>
    <x v="0"/>
    <s v="Vicepresidencia de Gestión Contractual"/>
    <s v="Andrés Figueredo"/>
    <x v="0"/>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x v="0"/>
    <m/>
    <m/>
    <m/>
    <m/>
    <x v="14"/>
    <n v="2"/>
    <n v="0"/>
    <s v="CUMPLIDA"/>
    <x v="0"/>
    <x v="0"/>
    <s v="2017-409-097363-2 del 12-sep-2017"/>
    <x v="0"/>
    <x v="0"/>
    <x v="0"/>
    <x v="0"/>
    <x v="0"/>
    <s v="Incumplimiento especificaciones"/>
    <x v="1"/>
    <x v="0"/>
    <m/>
    <m/>
    <m/>
  </r>
  <r>
    <x v="527"/>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9"/>
    <s v="CA_Aeropuerto el Dorado"/>
    <x v="64"/>
    <x v="0"/>
    <s v="Vicepresidencia de Gestión Contractual - Vicepresidencia de Planeación, Riesgos y Entorno"/>
    <s v="Andrés Figueredo"/>
    <x v="0"/>
    <s v="DISCIPLINARIA Y ADMINISTRATIVA"/>
    <n v="4"/>
    <x v="0"/>
    <m/>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1"/>
    <s v="2017-409-097363-2 del 12-sep-2017"/>
    <x v="159"/>
    <x v="3"/>
    <x v="2"/>
    <x v="0"/>
    <x v="2"/>
    <s v="Plan de manejo ambiental"/>
    <x v="10"/>
    <x v="0"/>
    <m/>
    <m/>
    <m/>
  </r>
  <r>
    <x v="528"/>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9"/>
    <s v="CR_Zona Metropolitana de Bucaramanga"/>
    <x v="7"/>
    <x v="2"/>
    <s v="Vicepresidencia Ejecutiva"/>
    <s v="Fernando Mejía"/>
    <x v="5"/>
    <s v="ADMINISTRATIVA"/>
    <n v="4"/>
    <x v="0"/>
    <m/>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x v="0"/>
    <m/>
    <m/>
    <m/>
    <m/>
    <x v="14"/>
    <n v="2"/>
    <n v="0"/>
    <s v="CUMPLIDA"/>
    <x v="0"/>
    <x v="0"/>
    <s v="2017-409-097363-2 del 12-sep-2017"/>
    <x v="160"/>
    <x v="1"/>
    <x v="1"/>
    <x v="0"/>
    <x v="2"/>
    <s v="Obligaciones interventoría"/>
    <x v="0"/>
    <x v="0"/>
    <m/>
    <m/>
    <m/>
  </r>
  <r>
    <x v="529"/>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9"/>
    <s v="CR_Zona Metropolitana de Bucaramanga"/>
    <x v="7"/>
    <x v="2"/>
    <s v="Vicepresidencia Ejecutiva - Vicepresidencia de Planeación, Riesgos y Entorno"/>
    <s v="Fernando Mejía"/>
    <x v="5"/>
    <s v="ADMINISTRATIVA"/>
    <n v="8"/>
    <x v="0"/>
    <m/>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x v="0"/>
    <m/>
    <m/>
    <m/>
    <m/>
    <x v="14"/>
    <n v="2"/>
    <n v="0"/>
    <s v="CUMPLIDA"/>
    <x v="0"/>
    <x v="0"/>
    <s v="2017-409-097363-2 del 12-sep-2017"/>
    <x v="161"/>
    <x v="1"/>
    <x v="1"/>
    <x v="0"/>
    <x v="0"/>
    <s v="Incumplimiento obligaciónes"/>
    <x v="0"/>
    <x v="0"/>
    <m/>
    <m/>
    <m/>
  </r>
  <r>
    <x v="53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CF_Concesión Férrea Atlantico"/>
    <x v="2"/>
    <x v="0"/>
    <s v="Vicepresidencia de Gestión Contractual"/>
    <s v="Leonidas Narváez"/>
    <x v="1"/>
    <s v="DISCIPLINARIA Y ADMINISTRATIVA"/>
    <n v="4"/>
    <x v="0"/>
    <m/>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x v="0"/>
    <m/>
    <m/>
    <m/>
    <m/>
    <x v="14"/>
    <n v="2"/>
    <n v="0"/>
    <s v="CUMPLIDA"/>
    <x v="0"/>
    <x v="1"/>
    <m/>
    <x v="0"/>
    <x v="0"/>
    <x v="0"/>
    <x v="2"/>
    <x v="2"/>
    <s v="Señalización"/>
    <x v="1"/>
    <x v="0"/>
    <m/>
    <m/>
    <m/>
  </r>
  <r>
    <x v="531"/>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9"/>
    <s v="CR_Neiva-Espinal-Girardot"/>
    <x v="67"/>
    <x v="0"/>
    <s v="Vicepresidencia de Gestión Contractual - Vicepresidencia de Planeación, Riesgos y Entorno"/>
    <s v="Andrés Figueredo"/>
    <x v="0"/>
    <s v="DISCIPLINARIA Y ADMINISTRATIVA"/>
    <n v="4"/>
    <x v="0"/>
    <m/>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x v="162"/>
    <x v="2"/>
    <x v="1"/>
    <x v="0"/>
    <x v="2"/>
    <s v="Plan de manejo ambiental"/>
    <x v="0"/>
    <x v="0"/>
    <m/>
    <m/>
    <m/>
  </r>
  <r>
    <x v="53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CR_Neiva-Espinal-Girardot"/>
    <x v="67"/>
    <x v="0"/>
    <s v="Vicepresidencia de Gestión Contractual"/>
    <s v="Leonidas Narváez"/>
    <x v="1"/>
    <s v="DISCIPLINARIA Y ADMINISTRATIVA"/>
    <n v="6"/>
    <x v="0"/>
    <m/>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x v="0"/>
    <m/>
    <m/>
    <m/>
    <m/>
    <x v="14"/>
    <n v="2"/>
    <n v="0"/>
    <s v="CUMPLIDA"/>
    <x v="0"/>
    <x v="1"/>
    <m/>
    <x v="163"/>
    <x v="2"/>
    <x v="1"/>
    <x v="2"/>
    <x v="0"/>
    <s v="Incumplimiento obligaciones"/>
    <x v="0"/>
    <x v="0"/>
    <m/>
    <m/>
    <m/>
  </r>
  <r>
    <x v="533"/>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9"/>
    <s v="CR_Neiva-Espinal-Girardot"/>
    <x v="67"/>
    <x v="0"/>
    <s v="Vicepresidencia de Gestión Contractual - Vicepresidencia de Planeación, Riesgos y Entorno"/>
    <s v="Andrés Figueredo"/>
    <x v="0"/>
    <s v="DISCIPLINARIA Y ADMINISTRATIVA"/>
    <n v="5"/>
    <x v="0"/>
    <m/>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x v="0"/>
    <m/>
    <m/>
    <m/>
    <m/>
    <x v="14"/>
    <n v="2"/>
    <n v="0"/>
    <s v="CUMPLIDA"/>
    <x v="0"/>
    <x v="1"/>
    <s v="2017-409-097363-2 del 12-sep-2017"/>
    <x v="164"/>
    <x v="2"/>
    <x v="1"/>
    <x v="0"/>
    <x v="0"/>
    <s v="Incumplimiento obligaciónes"/>
    <x v="0"/>
    <x v="0"/>
    <m/>
    <m/>
    <m/>
  </r>
  <r>
    <x v="534"/>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s v="CR_Neiva-Espinal-Girardot"/>
    <x v="67"/>
    <x v="0"/>
    <s v="Vicepresidencia de Gestión Contractual"/>
    <s v="Andrés Figueredo"/>
    <x v="0"/>
    <s v="DISCIPLINARIA Y ADMINISTRATIVA"/>
    <n v="3"/>
    <x v="0"/>
    <m/>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x v="0"/>
    <m/>
    <m/>
    <m/>
    <m/>
    <x v="14"/>
    <n v="2"/>
    <n v="0"/>
    <s v="CUMPLIDA"/>
    <x v="0"/>
    <x v="1"/>
    <s v="2017-409-097363-2 del 12-sep-2017"/>
    <x v="165"/>
    <x v="1"/>
    <x v="1"/>
    <x v="0"/>
    <x v="2"/>
    <s v="Fallas en la gestión ambiental"/>
    <x v="0"/>
    <x v="0"/>
    <m/>
    <m/>
    <m/>
  </r>
  <r>
    <x v="535"/>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x v="0"/>
    <m/>
    <m/>
    <m/>
    <m/>
    <x v="14"/>
    <n v="2"/>
    <n v="0"/>
    <s v="CUMPLIDA"/>
    <x v="0"/>
    <x v="1"/>
    <s v="2017-409-097363-2 del 12-sep-2017"/>
    <x v="0"/>
    <x v="0"/>
    <x v="0"/>
    <x v="0"/>
    <x v="0"/>
    <s v="Incumplimiento obligaciónes"/>
    <x v="1"/>
    <x v="0"/>
    <m/>
    <m/>
    <m/>
  </r>
  <r>
    <x v="53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CF_Concesión Férrea Atlantico"/>
    <x v="2"/>
    <x v="0"/>
    <s v="Vicepresidencia de Gestión Contractual - Vicepresidencia de Planeación, Riesgos y Entorno"/>
    <s v="Leonidas Narváez"/>
    <x v="1"/>
    <s v="DISCIPLINARIA Y ADMINISTRATIVA"/>
    <n v="4"/>
    <x v="0"/>
    <m/>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x v="0"/>
    <m/>
    <m/>
    <m/>
    <m/>
    <x v="14"/>
    <n v="2"/>
    <n v="0"/>
    <s v="CUMPLIDA"/>
    <x v="0"/>
    <x v="1"/>
    <m/>
    <x v="0"/>
    <x v="0"/>
    <x v="0"/>
    <x v="2"/>
    <x v="2"/>
    <s v="Plan de manejo ambiental"/>
    <x v="1"/>
    <x v="0"/>
    <m/>
    <m/>
    <m/>
  </r>
  <r>
    <x v="53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1"/>
    <m/>
    <x v="0"/>
    <x v="0"/>
    <x v="0"/>
    <x v="2"/>
    <x v="0"/>
    <s v="Incumplimiento obligaciones"/>
    <x v="1"/>
    <x v="0"/>
    <m/>
    <m/>
    <m/>
  </r>
  <r>
    <x v="538"/>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x v="0"/>
    <m/>
    <m/>
    <m/>
    <m/>
    <x v="14"/>
    <n v="2"/>
    <n v="0"/>
    <s v="CUMPLIDA"/>
    <x v="0"/>
    <x v="1"/>
    <s v="2017-409-097363-2 del 12-sep-2017"/>
    <x v="0"/>
    <x v="0"/>
    <x v="0"/>
    <x v="0"/>
    <x v="0"/>
    <s v="Incumplimiento obligaciónes"/>
    <x v="1"/>
    <x v="0"/>
    <m/>
    <m/>
    <m/>
  </r>
  <r>
    <x v="539"/>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s v="CF_Concesión Férrea Atlantico"/>
    <x v="2"/>
    <x v="0"/>
    <s v="Vicepresidencia de Gestión Contractual"/>
    <s v="Andrés Figueredo"/>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0"/>
    <s v="2017-409-097363-2 del 12-sep-2017"/>
    <x v="0"/>
    <x v="0"/>
    <x v="0"/>
    <x v="0"/>
    <x v="2"/>
    <s v="Obligaciones interventoría"/>
    <x v="1"/>
    <x v="0"/>
    <m/>
    <m/>
    <m/>
  </r>
  <r>
    <x v="54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CF_Concesión Férrea Atlantico"/>
    <x v="2"/>
    <x v="0"/>
    <s v="Vicepresidencia de Gestión Contractual"/>
    <s v="Leonidas Narváez"/>
    <x v="1"/>
    <s v="FISCAL, DISCIPLINARIA Y ADMINISTRATIVA"/>
    <n v="6"/>
    <x v="0"/>
    <m/>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s v="Indagación Preliminar"/>
    <x v="1"/>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x v="166"/>
    <x v="3"/>
    <x v="2"/>
    <x v="2"/>
    <x v="11"/>
    <s v="Planeación contractual"/>
    <x v="1"/>
    <x v="0"/>
    <m/>
    <m/>
    <m/>
  </r>
  <r>
    <x v="54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un acta de cierre y archivo del expediente administrativo donde conste que no se liquidó el contrato por pérdida de competencia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Acta de cierre y archivo del expedient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51"/>
    <s v="Gestión Jurídica"/>
    <x v="19"/>
    <x v="1"/>
    <s v="Vicepresidencia Jurídica-Vicepresidencia de Gestión Contractual-Vicepresidencia Ejecutiva"/>
    <s v="Lina Quiroga Vergara"/>
    <x v="8"/>
    <s v="DISCIPLINARIA Y ADMINISTRATIVA"/>
    <n v="3"/>
    <x v="19"/>
    <m/>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m/>
    <m/>
    <x v="0"/>
    <m/>
    <m/>
    <m/>
    <m/>
    <x v="14"/>
    <n v="0"/>
    <n v="1"/>
    <s v="EN TERMINO"/>
    <x v="1"/>
    <x v="1"/>
    <m/>
    <x v="0"/>
    <x v="0"/>
    <x v="0"/>
    <x v="2"/>
    <x v="2"/>
    <s v="Deficiencias liquidación contractual"/>
    <x v="4"/>
    <x v="0"/>
    <m/>
    <m/>
    <m/>
  </r>
  <r>
    <x v="54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CF_Concesión Férrea Atlantico"/>
    <x v="2"/>
    <x v="0"/>
    <s v="Vicepresidencia de Gestión Contractual"/>
    <s v="Leonidas Narváez"/>
    <x v="1"/>
    <s v="DISCIPLINARIA Y ADMINISTRATIVA"/>
    <n v="3"/>
    <x v="0"/>
    <m/>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x v="0"/>
    <m/>
    <m/>
    <m/>
    <m/>
    <x v="14"/>
    <n v="2"/>
    <n v="0"/>
    <s v="CUMPLIDA"/>
    <x v="0"/>
    <x v="1"/>
    <m/>
    <x v="0"/>
    <x v="0"/>
    <x v="0"/>
    <x v="2"/>
    <x v="11"/>
    <s v="Planeación contractual"/>
    <x v="1"/>
    <x v="0"/>
    <m/>
    <m/>
    <m/>
  </r>
  <r>
    <x v="54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CR_Santa Marta-Riohacha-Paraguachón"/>
    <x v="21"/>
    <x v="0"/>
    <s v="Vicepresidencia de Gestión Contractual"/>
    <s v="Leonidas Narváez"/>
    <x v="1"/>
    <s v="FISCAL, DISCIPLINARIA Y ADMINISTRATIVA"/>
    <n v="5"/>
    <x v="0"/>
    <m/>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x v="0"/>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x v="167"/>
    <x v="3"/>
    <x v="2"/>
    <x v="2"/>
    <x v="8"/>
    <s v="Pago de intereses por laudo"/>
    <x v="0"/>
    <x v="0"/>
    <m/>
    <m/>
    <m/>
  </r>
  <r>
    <x v="54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Gestión Jurídica"/>
    <x v="19"/>
    <x v="1"/>
    <s v="Vicepresidencia Jurídica"/>
    <s v="Lina Quiroga Vergara"/>
    <x v="8"/>
    <s v="DISCIPLINARIA Y ADMINISTRATIVA"/>
    <n v="3"/>
    <x v="0"/>
    <m/>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x v="0"/>
    <m/>
    <m/>
    <m/>
    <m/>
    <x v="14"/>
    <n v="2"/>
    <n v="0"/>
    <s v="CUMPLIDA"/>
    <x v="0"/>
    <x v="1"/>
    <m/>
    <x v="16"/>
    <x v="0"/>
    <x v="0"/>
    <x v="2"/>
    <x v="2"/>
    <s v="Deficiencias en la gestión interna judicial"/>
    <x v="4"/>
    <x v="0"/>
    <m/>
    <m/>
    <m/>
  </r>
  <r>
    <x v="54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CR_Rumichaca - Pasto - Chachagui - Aeropuerto"/>
    <x v="13"/>
    <x v="2"/>
    <s v="Vicepresidencia Ejecutiva"/>
    <s v="Fernando Mejía"/>
    <x v="6"/>
    <s v="PENAL, FISCAL, DISCIPLINARIA Y ADMINISTRATIVA"/>
    <n v="7"/>
    <x v="0"/>
    <m/>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2"/>
    <m/>
    <x v="168"/>
    <x v="2"/>
    <x v="3"/>
    <x v="2"/>
    <x v="10"/>
    <s v="Rendimientos financieros"/>
    <x v="0"/>
    <x v="0"/>
    <m/>
    <m/>
    <m/>
  </r>
  <r>
    <x v="546"/>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s v="Evaluación y Control Institucional"/>
    <x v="71"/>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2"/>
    <s v="ADMINISTRATIVA"/>
    <n v="12"/>
    <x v="0"/>
    <m/>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4"/>
    <n v="2"/>
    <n v="0"/>
    <s v="CUMPLIDA"/>
    <x v="0"/>
    <x v="0"/>
    <m/>
    <x v="0"/>
    <x v="0"/>
    <x v="0"/>
    <x v="1"/>
    <x v="2"/>
    <s v="Deficiencias Plan de Mejoramiento Institucional"/>
    <x v="11"/>
    <x v="1"/>
    <s v="1083-47"/>
    <m/>
    <m/>
  </r>
  <r>
    <x v="54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Sistema Estratégico de Planeación y Gestión"/>
    <x v="11"/>
    <x v="3"/>
    <s v="Vicepresidencia de Planeación, Riesgos y Entorno"/>
    <s v="Fernando Iregui"/>
    <x v="4"/>
    <s v="ADMINISTRATIVA"/>
    <n v="9"/>
    <x v="0"/>
    <m/>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x v="0"/>
    <m/>
    <m/>
    <m/>
    <m/>
    <x v="15"/>
    <n v="2"/>
    <n v="0"/>
    <s v="CUMPLIDA"/>
    <x v="0"/>
    <x v="0"/>
    <m/>
    <x v="0"/>
    <x v="0"/>
    <x v="0"/>
    <x v="2"/>
    <x v="11"/>
    <s v="Incumplimiento metas PND y PAA"/>
    <x v="8"/>
    <x v="0"/>
    <m/>
    <m/>
    <m/>
  </r>
  <r>
    <x v="54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2"/>
    <s v="Gestión Administrativa y Financiera"/>
    <x v="62"/>
    <x v="4"/>
    <s v="Vicepresidencia Administrativa y Financiera"/>
    <s v="Gina Astrid Salazar"/>
    <x v="9"/>
    <s v="DISCIPLINARIA Y ADMINISTRATIVA"/>
    <n v="0"/>
    <x v="10"/>
    <m/>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m/>
    <s v="Disciplinario"/>
    <x v="2"/>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0"/>
    <n v="1"/>
    <s v="EN TERMINO"/>
    <x v="1"/>
    <x v="1"/>
    <m/>
    <x v="0"/>
    <x v="0"/>
    <x v="0"/>
    <x v="1"/>
    <x v="12"/>
    <s v="Fallas en planeación y ejecución del presupuesto ANI"/>
    <x v="9"/>
    <x v="0"/>
    <m/>
    <m/>
    <m/>
  </r>
  <r>
    <x v="54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_x000a_1.Comunicaciones solicitando recursos por necesidades de aportes adicionales en tramite o por tramitar._x000a_2.Documento anteproyecto de presupuesto de la ANI - sección Gastos de Servicio de la Deuda Interna. 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37"/>
    <s v="Sistema Estratégico de Planeación y Gestión"/>
    <x v="11"/>
    <x v="3"/>
    <s v="Vicepresidencia de Planeación, Riesgos y Entorno"/>
    <s v="Fernando Iregui"/>
    <x v="4"/>
    <s v="ADMINISTRATIVA"/>
    <n v="0"/>
    <x v="10"/>
    <m/>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m/>
    <s v="Indagación Preliminar"/>
    <x v="2"/>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0"/>
    <n v="1"/>
    <s v="EN TERMINO"/>
    <x v="1"/>
    <x v="0"/>
    <m/>
    <x v="0"/>
    <x v="0"/>
    <x v="0"/>
    <x v="1"/>
    <x v="12"/>
    <s v="No asignación de recursos por MHCP"/>
    <x v="8"/>
    <x v="0"/>
    <m/>
    <m/>
    <m/>
  </r>
  <r>
    <x v="55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10"/>
    <s v="Gestión Jurídica"/>
    <x v="19"/>
    <x v="1"/>
    <s v="Vicepresidencia Jurídica"/>
    <s v="Lina Quiroga Vergara"/>
    <x v="8"/>
    <s v="ADMINISTRATIVA"/>
    <n v="3"/>
    <x v="0"/>
    <m/>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x v="0"/>
    <m/>
    <m/>
    <m/>
    <m/>
    <x v="15"/>
    <n v="2"/>
    <n v="0"/>
    <s v="CUMPLIDA"/>
    <x v="0"/>
    <x v="0"/>
    <m/>
    <x v="0"/>
    <x v="0"/>
    <x v="0"/>
    <x v="2"/>
    <x v="12"/>
    <s v="Información incompleta para registro contable oportuno"/>
    <x v="4"/>
    <x v="0"/>
    <m/>
    <m/>
    <m/>
  </r>
  <r>
    <x v="551"/>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9"/>
    <s v="CR_Ruta del Sol - Sector 1"/>
    <x v="40"/>
    <x v="2"/>
    <s v="Vicepresidencia Ejecutiva "/>
    <s v="Fernando Mejía"/>
    <x v="5"/>
    <s v="ADMINISTRATIVA"/>
    <n v="4"/>
    <x v="0"/>
    <m/>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x v="0"/>
    <m/>
    <m/>
    <m/>
    <m/>
    <x v="15"/>
    <n v="2"/>
    <n v="0"/>
    <s v="CUMPLIDA"/>
    <x v="0"/>
    <x v="0"/>
    <s v="2017-409-097363-2 del 12-sep-2017"/>
    <x v="0"/>
    <x v="0"/>
    <x v="0"/>
    <x v="0"/>
    <x v="12"/>
    <s v="Información incompleta para registro contable oportuno"/>
    <x v="0"/>
    <x v="0"/>
    <m/>
    <m/>
    <m/>
  </r>
  <r>
    <x v="55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52"/>
    <s v="Sistema Estratégico de Planeación y Gestión"/>
    <x v="11"/>
    <x v="3"/>
    <s v="Vicepresidencia de Planeación, Riesgos y Entorno - Vicepresidencia Administrativa y Financiera"/>
    <s v="Fernando Iregui"/>
    <x v="4"/>
    <s v="ADMINISTRATIVA"/>
    <n v="0"/>
    <x v="10"/>
    <m/>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5"/>
    <n v="0"/>
    <n v="1"/>
    <s v="EN TERMINO"/>
    <x v="1"/>
    <x v="0"/>
    <m/>
    <x v="0"/>
    <x v="0"/>
    <x v="0"/>
    <x v="1"/>
    <x v="12"/>
    <s v="Información incompleta para registro contable oportuno"/>
    <x v="9"/>
    <x v="0"/>
    <m/>
    <m/>
    <m/>
  </r>
  <r>
    <x v="55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52"/>
    <s v="Sistema Estratégico de Planeación y Gestión"/>
    <x v="11"/>
    <x v="3"/>
    <s v="Vicepresidencia de Planeación, Riesgos y Entorno - Vicepresidencia Administrativa y Financiera"/>
    <s v="Fernando Iregui"/>
    <x v="4"/>
    <s v="ADMINISTRATIVA"/>
    <n v="0"/>
    <x v="10"/>
    <m/>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m/>
    <m/>
    <x v="0"/>
    <m/>
    <m/>
    <m/>
    <m/>
    <x v="15"/>
    <n v="0"/>
    <n v="1"/>
    <s v="EN TERMINO"/>
    <x v="1"/>
    <x v="0"/>
    <m/>
    <x v="0"/>
    <x v="0"/>
    <x v="0"/>
    <x v="1"/>
    <x v="12"/>
    <s v="Fallas en planeación y ejecución del presupuesto ANI"/>
    <x v="8"/>
    <x v="0"/>
    <m/>
    <m/>
    <m/>
  </r>
  <r>
    <x v="55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s v="Gestión Contractual y Seguimiento de Proyectos de Infraestructura de Transporte"/>
    <x v="9"/>
    <x v="5"/>
    <s v="Vicepresidencia de Gestión Contractual - Vicepresidencia Ejecutiva"/>
    <s v="Leonidas Narváez"/>
    <x v="2"/>
    <s v="DISCIPLINARIA Y ADMINISTRATIVA"/>
    <n v="3"/>
    <x v="0"/>
    <m/>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x v="0"/>
    <m/>
    <m/>
    <m/>
    <m/>
    <x v="15"/>
    <n v="2"/>
    <n v="0"/>
    <s v="CUMPLIDA"/>
    <x v="0"/>
    <x v="1"/>
    <m/>
    <x v="0"/>
    <x v="0"/>
    <x v="0"/>
    <x v="2"/>
    <x v="12"/>
    <s v="Fallas en planeación y ejecución del presupuesto ANI"/>
    <x v="0"/>
    <x v="0"/>
    <m/>
    <m/>
    <m/>
  </r>
  <r>
    <x v="55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Gestión Contractual y Seguimiento de Proyectos de Infraestructura de Transporte"/>
    <x v="9"/>
    <x v="5"/>
    <s v="Vicepresidencia de Gestión Contractual - Vicepresidencia Ejecutiva"/>
    <s v="Leonidas Narváez - Fernando Mejía"/>
    <x v="2"/>
    <s v="DISCIPLINARIA Y 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1"/>
    <m/>
    <x v="169"/>
    <x v="0"/>
    <x v="3"/>
    <x v="2"/>
    <x v="10"/>
    <s v="Rendimientos financieros"/>
    <x v="0"/>
    <x v="0"/>
    <m/>
    <m/>
    <m/>
  </r>
  <r>
    <x v="55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
    <s v="CR_Bogotá-Villavicencio"/>
    <x v="28"/>
    <x v="5"/>
    <s v="Vicepresidencia de Gestión Contractual - Vicepresidencia Ejecutiva"/>
    <s v="Leonidas Narváez - Fernando Mejía"/>
    <x v="2"/>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x v="0"/>
    <m/>
    <m/>
    <m/>
    <m/>
    <x v="15"/>
    <n v="2"/>
    <n v="0"/>
    <s v="CUMPLIDA"/>
    <x v="0"/>
    <x v="0"/>
    <m/>
    <x v="0"/>
    <x v="0"/>
    <x v="0"/>
    <x v="2"/>
    <x v="0"/>
    <s v="Incumplimiento obligaciones"/>
    <x v="0"/>
    <x v="0"/>
    <m/>
    <m/>
    <m/>
  </r>
  <r>
    <x v="55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
    <s v="CR_Bogotá-Villavicencio"/>
    <x v="28"/>
    <x v="2"/>
    <s v="Vicepresidencia Ejecutiva"/>
    <s v="Fernando Mejía"/>
    <x v="6"/>
    <s v="ADMINISTRATIVA"/>
    <n v="5"/>
    <x v="0"/>
    <m/>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x v="0"/>
    <m/>
    <m/>
    <m/>
    <m/>
    <x v="15"/>
    <n v="2"/>
    <n v="0"/>
    <s v="CUMPLIDA"/>
    <x v="0"/>
    <x v="0"/>
    <m/>
    <x v="0"/>
    <x v="0"/>
    <x v="0"/>
    <x v="2"/>
    <x v="0"/>
    <s v="Incumplimiento obligaciones"/>
    <x v="0"/>
    <x v="0"/>
    <m/>
    <m/>
    <m/>
  </r>
  <r>
    <x v="55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7"/>
    <s v="CR_Bogotá-Villavicencio"/>
    <x v="28"/>
    <x v="2"/>
    <s v="Vicepresidencia Ejecutiva"/>
    <s v="Fernando Mejía"/>
    <x v="6"/>
    <s v="ADMINISTRATIVA"/>
    <n v="5"/>
    <x v="0"/>
    <m/>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x v="0"/>
    <m/>
    <m/>
    <m/>
    <m/>
    <x v="15"/>
    <n v="2"/>
    <n v="0"/>
    <s v="CUMPLIDA"/>
    <x v="0"/>
    <x v="0"/>
    <m/>
    <x v="0"/>
    <x v="0"/>
    <x v="0"/>
    <x v="2"/>
    <x v="9"/>
    <s v="Desplazamiento de cronograma"/>
    <x v="0"/>
    <x v="0"/>
    <m/>
    <m/>
    <m/>
  </r>
  <r>
    <x v="55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
    <s v="CR_Bogotá-Villavicencio"/>
    <x v="28"/>
    <x v="2"/>
    <s v="Vicepresidencia Ejecutiva"/>
    <s v="Fernando Mejía"/>
    <x v="6"/>
    <s v="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x v="0"/>
    <m/>
    <m/>
    <m/>
    <m/>
    <x v="15"/>
    <n v="2"/>
    <n v="0"/>
    <s v="CUMPLIDA"/>
    <x v="0"/>
    <x v="0"/>
    <m/>
    <x v="0"/>
    <x v="0"/>
    <x v="0"/>
    <x v="2"/>
    <x v="2"/>
    <s v="Falta de coordinación entre actores"/>
    <x v="0"/>
    <x v="0"/>
    <m/>
    <m/>
    <m/>
  </r>
  <r>
    <x v="56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CR_Bogotá-Villavicencio"/>
    <x v="28"/>
    <x v="2"/>
    <s v="Vicepresidencia Ejecutiva - Vicepresidencia de Planeación, Riesgos y Entorno"/>
    <s v="Fernando Mej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x v="0"/>
    <m/>
    <m/>
    <m/>
    <m/>
    <x v="15"/>
    <n v="2"/>
    <n v="0"/>
    <s v="CUMPLIDA"/>
    <x v="0"/>
    <x v="0"/>
    <m/>
    <x v="0"/>
    <x v="0"/>
    <x v="0"/>
    <x v="2"/>
    <x v="5"/>
    <s v="Demora en gestión predial"/>
    <x v="0"/>
    <x v="0"/>
    <m/>
    <m/>
    <m/>
  </r>
  <r>
    <x v="56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
    <s v="CR_Bogotá-Villavicencio"/>
    <x v="28"/>
    <x v="2"/>
    <s v="Vicepresidencia Ejecutiva"/>
    <s v="Fernando Mej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x v="0"/>
    <m/>
    <m/>
    <m/>
    <m/>
    <x v="15"/>
    <n v="2"/>
    <n v="0"/>
    <s v="CUMPLIDA"/>
    <x v="0"/>
    <x v="0"/>
    <m/>
    <x v="0"/>
    <x v="0"/>
    <x v="0"/>
    <x v="2"/>
    <x v="0"/>
    <s v="Incremento recursos para riesgos contingentes"/>
    <x v="0"/>
    <x v="0"/>
    <m/>
    <m/>
    <m/>
  </r>
  <r>
    <x v="56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CR_Ruta Caribe"/>
    <x v="25"/>
    <x v="0"/>
    <s v="Vicepresidencia de Gestión Contractual"/>
    <s v="Leonidas Narváez"/>
    <x v="1"/>
    <s v="DISCIPLINARIA Y ADMINISTRATIVA"/>
    <n v="8"/>
    <x v="0"/>
    <m/>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x v="0"/>
    <m/>
    <m/>
    <m/>
    <m/>
    <x v="15"/>
    <n v="2"/>
    <n v="0"/>
    <s v="CUMPLIDA"/>
    <x v="0"/>
    <x v="1"/>
    <m/>
    <x v="0"/>
    <x v="0"/>
    <x v="0"/>
    <x v="1"/>
    <x v="9"/>
    <s v="Desplazamiento de cronograma"/>
    <x v="0"/>
    <x v="0"/>
    <m/>
    <m/>
    <m/>
  </r>
  <r>
    <x v="563"/>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9"/>
    <s v="CR_Ruta Caribe"/>
    <x v="25"/>
    <x v="2"/>
    <s v="Vicepresidencia Ejecutiva"/>
    <s v="Fernando Mejía"/>
    <x v="5"/>
    <s v="DISCIPLINARIA Y ADMINISTRATIVA"/>
    <n v="3"/>
    <x v="0"/>
    <m/>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x v="0"/>
    <m/>
    <m/>
    <m/>
    <m/>
    <x v="15"/>
    <n v="2"/>
    <n v="0"/>
    <s v="CUMPLIDA"/>
    <x v="0"/>
    <x v="1"/>
    <s v="2017-409-097363-2 del 12-sep-2017"/>
    <x v="0"/>
    <x v="0"/>
    <x v="0"/>
    <x v="0"/>
    <x v="0"/>
    <s v="Incumplimiento obligaciónes"/>
    <x v="0"/>
    <x v="0"/>
    <m/>
    <m/>
    <m/>
  </r>
  <r>
    <x v="56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CR_Bogotá-Siberia-La Punta-El Vino-La Vega-Villeta"/>
    <x v="10"/>
    <x v="0"/>
    <s v="Vicepresidencia de Gestión Contractual"/>
    <s v="Leonidas Narváez"/>
    <x v="1"/>
    <s v="FISCAL, 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x v="0"/>
    <m/>
    <m/>
    <m/>
    <m/>
    <x v="15"/>
    <n v="2"/>
    <n v="0"/>
    <s v="CUMPLIDA"/>
    <x v="0"/>
    <x v="3"/>
    <m/>
    <x v="0"/>
    <x v="0"/>
    <x v="0"/>
    <x v="2"/>
    <x v="2"/>
    <s v="Inconsistencia cobro de peajes"/>
    <x v="0"/>
    <x v="0"/>
    <m/>
    <m/>
    <m/>
  </r>
  <r>
    <x v="56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CR_Bogotá-Siberia-La Punta-El Vino-La Vega-Villeta"/>
    <x v="10"/>
    <x v="0"/>
    <s v="Vicepresidencia de Gestión Contractual"/>
    <s v="Leonidas Narváez"/>
    <x v="1"/>
    <s v="ADMINISTRATIVA"/>
    <n v="9"/>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x v="0"/>
    <m/>
    <m/>
    <m/>
    <m/>
    <x v="15"/>
    <n v="2"/>
    <n v="0"/>
    <s v="CUMPLIDA"/>
    <x v="0"/>
    <x v="0"/>
    <m/>
    <x v="0"/>
    <x v="0"/>
    <x v="0"/>
    <x v="1"/>
    <x v="2"/>
    <s v="Plan de manejo ambiental"/>
    <x v="0"/>
    <x v="0"/>
    <m/>
    <m/>
    <m/>
  </r>
  <r>
    <x v="56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 _x000a_3. Hacer seguimiento al cumplimiento por parte del Concesionario de la orden impartida por la Entidad_x000a_4. Se están realizando mesas de trabajo con el fondo de adaptación para determinar la intervención de los puntos críticos por inestabilidades geológicas_x000a_INFORME DE CIERRE_x000a_5. Informe de cierre_x000a_6. Alcance al informe de cierre"/>
    <s v="UNIDADES DE MEDIDA CORRECTIVA_x000a_1. Realizar un informe integral (riesgos y jurídico) que demuestre la no procedencia del hallazgo._x000a_2. Requerimiento al Concesionario_x000a_3. Seguimiento al cumplimiento por parte del Concesionario_x000a_4. Mesas de trabajo con el Fondo de Adaptación_x000a_INFORME DE CIERRE_x000a_5. Informe de cierre_x000a_6. Alcance Informe de cierre"/>
    <n v="6"/>
    <d v="2016-10-01T00:00:00"/>
    <x v="11"/>
    <s v="CR_Bogotá-Siberia-La Punta-El Vino-La Vega-Villeta"/>
    <x v="10"/>
    <x v="0"/>
    <s v="Vicepresidencia de Gestión Contractual"/>
    <s v="Leonidas Narváez"/>
    <x v="1"/>
    <s v="ADMINISTRATIVA"/>
    <n v="2"/>
    <x v="8"/>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m/>
    <s v="Fiscal"/>
    <x v="2"/>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0"/>
    <n v="1"/>
    <s v="EN TERMINO"/>
    <x v="1"/>
    <x v="0"/>
    <m/>
    <x v="0"/>
    <x v="0"/>
    <x v="0"/>
    <x v="1"/>
    <x v="0"/>
    <s v="Incremento recursos para riesgos contingentes"/>
    <x v="0"/>
    <x v="0"/>
    <m/>
    <m/>
    <m/>
  </r>
  <r>
    <x v="56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CR_Bogotá-Siberia-La Punta-El Vino-La Vega-Villeta"/>
    <x v="10"/>
    <x v="0"/>
    <s v="Vicepresidencia de Gestión Contractual"/>
    <s v="Leonidas Narváez"/>
    <x v="1"/>
    <s v="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x v="0"/>
    <m/>
    <m/>
    <m/>
    <m/>
    <x v="15"/>
    <n v="2"/>
    <n v="0"/>
    <s v="CUMPLIDA"/>
    <x v="0"/>
    <x v="0"/>
    <m/>
    <x v="0"/>
    <x v="0"/>
    <x v="0"/>
    <x v="1"/>
    <x v="9"/>
    <s v="Desplazamiento de cronograma"/>
    <x v="0"/>
    <x v="0"/>
    <m/>
    <m/>
    <m/>
  </r>
  <r>
    <x v="56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11"/>
    <s v="CR_Pacífico 1"/>
    <x v="72"/>
    <x v="2"/>
    <s v="Vicepresidencia Ejecutiva"/>
    <s v="Fernando Mejía"/>
    <x v="6"/>
    <s v="ADMINISTRATIVA"/>
    <n v="6"/>
    <x v="19"/>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m/>
    <m/>
    <x v="0"/>
    <m/>
    <m/>
    <m/>
    <m/>
    <x v="15"/>
    <n v="0"/>
    <n v="1"/>
    <s v="EN TERMINO"/>
    <x v="1"/>
    <x v="0"/>
    <m/>
    <x v="0"/>
    <x v="0"/>
    <x v="0"/>
    <x v="2"/>
    <x v="0"/>
    <s v="Incumplimiento obligaciones"/>
    <x v="0"/>
    <x v="0"/>
    <m/>
    <m/>
    <m/>
  </r>
  <r>
    <x v="56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42"/>
    <s v="CR_Pacífico 1, CR_Pacífico 2, CR_Pacífico 3"/>
    <x v="73"/>
    <x v="2"/>
    <s v="Vicepresidencia Ejecutiva"/>
    <s v="Fernando Mejía"/>
    <x v="6"/>
    <s v="DISCIPLINARIA Y ADMINISTRATIVA"/>
    <n v="3"/>
    <x v="14"/>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m/>
    <m/>
    <x v="0"/>
    <m/>
    <m/>
    <m/>
    <m/>
    <x v="15"/>
    <n v="0"/>
    <n v="1"/>
    <s v="EN TERMINO"/>
    <x v="1"/>
    <x v="1"/>
    <m/>
    <x v="0"/>
    <x v="0"/>
    <x v="0"/>
    <x v="2"/>
    <x v="0"/>
    <s v="Pago contribución fondo seguridad y convivencia ciudadana"/>
    <x v="0"/>
    <x v="0"/>
    <m/>
    <m/>
    <m/>
  </r>
  <r>
    <x v="570"/>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8"/>
    <s v=" CR_Pacífico 2, CR_Pacífico 3"/>
    <x v="74"/>
    <x v="2"/>
    <s v="Vicepresidencia Ejecutiva - Vicepresidencia de Estructuración"/>
    <s v="Fernando Mejía"/>
    <x v="5"/>
    <s v="ADMINISTRATIVA"/>
    <n v="2"/>
    <x v="0"/>
    <m/>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x v="0"/>
    <m/>
    <m/>
    <m/>
    <m/>
    <x v="15"/>
    <n v="2"/>
    <n v="0"/>
    <s v="CUMPLIDA"/>
    <x v="0"/>
    <x v="0"/>
    <s v="2017-409-097363-2 del 12-sep-2017"/>
    <x v="0"/>
    <x v="0"/>
    <x v="0"/>
    <x v="0"/>
    <x v="0"/>
    <s v="Modificaciones en la estructuración del proyecto inicial"/>
    <x v="0"/>
    <x v="0"/>
    <m/>
    <m/>
    <m/>
  </r>
  <r>
    <x v="57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
    <s v="CR_Pacífico 1, CR_Pacífico 2"/>
    <x v="75"/>
    <x v="2"/>
    <s v="Vicepresidencia Ejecutiva - Vicepresidencia de Gestión Contractual - Vicepresidencia de Estructuración"/>
    <s v="Fernando Mejía"/>
    <x v="6"/>
    <s v="ADMINISTRATIVA"/>
    <n v="4"/>
    <x v="0"/>
    <m/>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5"/>
    <n v="2"/>
    <n v="0"/>
    <s v="CUMPLIDA"/>
    <x v="0"/>
    <x v="0"/>
    <m/>
    <x v="0"/>
    <x v="0"/>
    <x v="0"/>
    <x v="2"/>
    <x v="11"/>
    <s v="Proyección deficiente adquisición de predios"/>
    <x v="0"/>
    <x v="0"/>
    <m/>
    <m/>
    <m/>
  </r>
  <r>
    <x v="572"/>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9"/>
    <s v="CR_Pacífico 3"/>
    <x v="76"/>
    <x v="0"/>
    <s v="Vicepresidencia de Gestión Contractual"/>
    <s v="Andrés Figueredo"/>
    <x v="0"/>
    <s v="DISCIPLINARIA Y ADMINISTRATIVA"/>
    <n v="5"/>
    <x v="0"/>
    <m/>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s v="Indagación Preliminar"/>
    <x v="2"/>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1"/>
    <s v="2017-409-097363-2 del 12-sep-2017"/>
    <x v="0"/>
    <x v="0"/>
    <x v="0"/>
    <x v="0"/>
    <x v="2"/>
    <s v="Fallas en la gestión ambiental"/>
    <x v="0"/>
    <x v="0"/>
    <m/>
    <m/>
    <m/>
  </r>
  <r>
    <x v="57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s v="CR_Pacífico 3"/>
    <x v="76"/>
    <x v="0"/>
    <s v="Vicepresidencia de Gestión Contractual"/>
    <s v="Leonidas Narváez"/>
    <x v="1"/>
    <s v="ADMINISTRATIVA"/>
    <n v="7"/>
    <x v="0"/>
    <m/>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x v="0"/>
    <m/>
    <m/>
    <m/>
    <m/>
    <x v="15"/>
    <n v="2"/>
    <n v="0"/>
    <s v="CUMPLIDA"/>
    <x v="0"/>
    <x v="0"/>
    <m/>
    <x v="0"/>
    <x v="0"/>
    <x v="0"/>
    <x v="1"/>
    <x v="2"/>
    <s v="Funcionamiento áreas de servicio"/>
    <x v="0"/>
    <x v="0"/>
    <m/>
    <m/>
    <m/>
  </r>
  <r>
    <x v="574"/>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9"/>
    <s v="CR_Pacífico 3"/>
    <x v="76"/>
    <x v="0"/>
    <s v="Vicepresidencia de Gestión Contractual"/>
    <s v="Andrés Figueredo"/>
    <x v="0"/>
    <s v="DISCIPLINARIA Y ADMINISTRATIVA"/>
    <n v="7"/>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x v="0"/>
    <x v="0"/>
    <x v="0"/>
    <x v="0"/>
    <x v="2"/>
    <s v="Deficiencias en el Sistema de gestión y seguridad en el trabajo"/>
    <x v="0"/>
    <x v="0"/>
    <m/>
    <m/>
    <m/>
  </r>
  <r>
    <x v="575"/>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9"/>
    <s v="CR_Pacífico 3"/>
    <x v="76"/>
    <x v="0"/>
    <s v="Vicepresidencia de Gestión Contractual"/>
    <s v="Andrés Figueredo"/>
    <x v="0"/>
    <s v="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x v="0"/>
    <x v="0"/>
    <x v="0"/>
    <x v="0"/>
    <x v="2"/>
    <s v="Riesgo de colapso"/>
    <x v="0"/>
    <x v="0"/>
    <m/>
    <m/>
    <m/>
  </r>
  <r>
    <x v="57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CR_Pacífico 3"/>
    <x v="76"/>
    <x v="0"/>
    <s v="Vicepresidencia de Gestión Contractual"/>
    <s v="Leonidas Narváez"/>
    <x v="1"/>
    <s v="ADMINISTRATIVA"/>
    <n v="8"/>
    <x v="0"/>
    <m/>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x v="0"/>
    <m/>
    <m/>
    <m/>
    <m/>
    <x v="15"/>
    <n v="2"/>
    <n v="0"/>
    <s v="CUMPLIDA"/>
    <x v="0"/>
    <x v="0"/>
    <m/>
    <x v="0"/>
    <x v="0"/>
    <x v="0"/>
    <x v="1"/>
    <x v="2"/>
    <s v="Conservación de la vía"/>
    <x v="0"/>
    <x v="0"/>
    <m/>
    <m/>
    <m/>
  </r>
  <r>
    <x v="57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46"/>
    <s v="CR_Pacífico 3"/>
    <x v="76"/>
    <x v="0"/>
    <s v="Vicepresidencia de Gestión Contractual"/>
    <s v="Leonidas Narváez"/>
    <x v="1"/>
    <s v="ADMINISTRATIVA"/>
    <n v="4"/>
    <x v="0"/>
    <m/>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x v="0"/>
    <m/>
    <m/>
    <m/>
    <m/>
    <x v="15"/>
    <n v="2"/>
    <n v="0"/>
    <s v="CUMPLIDA"/>
    <x v="0"/>
    <x v="0"/>
    <m/>
    <x v="0"/>
    <x v="0"/>
    <x v="0"/>
    <x v="2"/>
    <x v="2"/>
    <s v="Funcionamiento áreas de servicio"/>
    <x v="0"/>
    <x v="0"/>
    <m/>
    <m/>
    <m/>
  </r>
  <r>
    <x v="578"/>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8"/>
    <s v="CR_Pacífico 3"/>
    <x v="76"/>
    <x v="0"/>
    <s v="Vicepresidencia de Gestión Contractual - Vicepresidencia de Estructuración"/>
    <s v="Andrés Figueredo"/>
    <x v="0"/>
    <s v="DISCIPLINARIA Y ADMINISTRATIVA"/>
    <n v="2"/>
    <x v="0"/>
    <m/>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x v="0"/>
    <m/>
    <m/>
    <m/>
    <m/>
    <x v="15"/>
    <n v="2"/>
    <n v="0"/>
    <s v="CUMPLIDA"/>
    <x v="0"/>
    <x v="1"/>
    <s v="2017-409-097363-2 del 12-sep-2017"/>
    <x v="0"/>
    <x v="0"/>
    <x v="0"/>
    <x v="0"/>
    <x v="0"/>
    <s v="Modificaciones en la estructuración del proyecto inicial"/>
    <x v="0"/>
    <x v="0"/>
    <m/>
    <m/>
    <m/>
  </r>
  <r>
    <x v="57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8"/>
    <s v="Gestión Jurídica"/>
    <x v="19"/>
    <x v="1"/>
    <s v="Vicepresidencia Administrativa y Financiera - Vicepresidencia Jurídica"/>
    <s v="Lina Quiroga Vergara"/>
    <x v="8"/>
    <s v="ADMINISTRATIVA"/>
    <n v="5"/>
    <x v="0"/>
    <m/>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x v="0"/>
    <m/>
    <m/>
    <m/>
    <m/>
    <x v="15"/>
    <n v="2"/>
    <n v="0"/>
    <s v="CUMPLIDA"/>
    <x v="0"/>
    <x v="0"/>
    <m/>
    <x v="0"/>
    <x v="0"/>
    <x v="0"/>
    <x v="2"/>
    <x v="2"/>
    <s v="Deficiencias en la supervisión contractual"/>
    <x v="4"/>
    <x v="0"/>
    <m/>
    <m/>
    <m/>
  </r>
  <r>
    <x v="58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Gestión Administrativa y Financiera"/>
    <x v="62"/>
    <x v="1"/>
    <s v="Vicepresidencia Administrativa y Financiera - Vicepresidencia Jurídica"/>
    <s v="Lina Quiroga Vergara"/>
    <x v="8"/>
    <s v="DISCIPLINARIA Y ADMINISTRATIVA"/>
    <n v="4"/>
    <x v="0"/>
    <m/>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x v="0"/>
    <m/>
    <m/>
    <m/>
    <m/>
    <x v="15"/>
    <n v="2"/>
    <n v="0"/>
    <s v="CUMPLIDA"/>
    <x v="0"/>
    <x v="1"/>
    <m/>
    <x v="0"/>
    <x v="0"/>
    <x v="0"/>
    <x v="2"/>
    <x v="2"/>
    <s v="Deficiencias manejo documental"/>
    <x v="9"/>
    <x v="0"/>
    <m/>
    <m/>
    <m/>
  </r>
  <r>
    <x v="58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Gestión Jurídica"/>
    <x v="19"/>
    <x v="1"/>
    <s v="Vicepresidencia Administrativa y Financiera - Vicepresidencia Jurídica - Vicepresidencia de Gestión Contractual"/>
    <s v="Lina Quiroga Vergara"/>
    <x v="8"/>
    <s v="DISCIPLINARIA Y ADMINISTRATIVA"/>
    <n v="4"/>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x v="0"/>
    <m/>
    <m/>
    <m/>
    <m/>
    <x v="15"/>
    <n v="2"/>
    <n v="0"/>
    <s v="CUMPLIDA"/>
    <x v="0"/>
    <x v="1"/>
    <m/>
    <x v="0"/>
    <x v="0"/>
    <x v="0"/>
    <x v="2"/>
    <x v="0"/>
    <s v="Renovación y ampliación garantías"/>
    <x v="4"/>
    <x v="0"/>
    <m/>
    <m/>
    <m/>
  </r>
  <r>
    <x v="58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53"/>
    <s v="Gestión Jurídica"/>
    <x v="19"/>
    <x v="1"/>
    <s v="Vicepresidencia Jurídica"/>
    <s v="Lina Quiroga Vergara"/>
    <x v="8"/>
    <s v="DISCIPLINARIA Y ADMINISTRATIVA"/>
    <n v="3"/>
    <x v="0"/>
    <m/>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x v="0"/>
    <m/>
    <m/>
    <m/>
    <m/>
    <x v="15"/>
    <n v="2"/>
    <n v="0"/>
    <s v="CUMPLIDA"/>
    <x v="0"/>
    <x v="1"/>
    <m/>
    <x v="0"/>
    <x v="0"/>
    <x v="0"/>
    <x v="2"/>
    <x v="2"/>
    <s v="Deficiencias en la gestión interna judicial"/>
    <x v="4"/>
    <x v="0"/>
    <m/>
    <m/>
    <m/>
  </r>
  <r>
    <x v="58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Gestión Jurídica"/>
    <x v="19"/>
    <x v="1"/>
    <s v="Vicepresidencia Jurídica"/>
    <s v="Lina Quiroga Vergara"/>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s v="aksdaskdj dasdj aslkdj aslkdj askdj _x000a__x000a_20/03/2018este es un seguimiento de prueba (LMSC)"/>
    <m/>
    <m/>
    <x v="0"/>
    <m/>
    <m/>
    <m/>
    <m/>
    <x v="15"/>
    <n v="2"/>
    <n v="0"/>
    <s v="CUMPLIDA"/>
    <x v="0"/>
    <x v="0"/>
    <m/>
    <x v="0"/>
    <x v="0"/>
    <x v="0"/>
    <x v="2"/>
    <x v="2"/>
    <s v="Deficiencias en la gestión interna judicial"/>
    <x v="4"/>
    <x v="0"/>
    <m/>
    <m/>
    <m/>
  </r>
  <r>
    <x v="58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31"/>
    <s v="Gestión Jurídica"/>
    <x v="19"/>
    <x v="1"/>
    <s v="Vicepresidencia Jurídica"/>
    <s v="Lina Quiroga Vergara"/>
    <x v="8"/>
    <s v="ADMINISTRATIVA"/>
    <n v="6"/>
    <x v="0"/>
    <m/>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x v="0"/>
    <m/>
    <m/>
    <m/>
    <m/>
    <x v="15"/>
    <n v="2"/>
    <n v="1"/>
    <s v="CUMPLIDA"/>
    <x v="0"/>
    <x v="0"/>
    <m/>
    <x v="0"/>
    <x v="0"/>
    <x v="0"/>
    <x v="2"/>
    <x v="2"/>
    <s v="Deficiencias en la gestión interna judicial"/>
    <x v="4"/>
    <x v="0"/>
    <m/>
    <m/>
    <m/>
  </r>
  <r>
    <x v="58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Gestión Jurídica"/>
    <x v="19"/>
    <x v="1"/>
    <s v="Vicepresidencia Jurídica"/>
    <s v="Lina Quiroga Vergara"/>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15"/>
    <n v="2"/>
    <n v="0"/>
    <s v="CUMPLIDA"/>
    <x v="0"/>
    <x v="0"/>
    <m/>
    <x v="0"/>
    <x v="0"/>
    <x v="0"/>
    <x v="2"/>
    <x v="2"/>
    <s v="Deficiencias en la gestión interna judicial"/>
    <x v="4"/>
    <x v="0"/>
    <m/>
    <m/>
    <m/>
  </r>
  <r>
    <x v="58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CR_Desarrollo Vial del Oriente de Medellín"/>
    <x v="32"/>
    <x v="0"/>
    <s v="Vicepresidencia de Gestión Contractual"/>
    <s v="Leonidas Narváez"/>
    <x v="1"/>
    <s v="FISCAL, DISCIPLINARIA Y ADMINISTRATIVA"/>
    <n v="4"/>
    <x v="0"/>
    <m/>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s v="Proceso de responsabilidad fiscal."/>
    <x v="2"/>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0"/>
    <s v="CUMPLIDA"/>
    <x v="0"/>
    <x v="3"/>
    <m/>
    <x v="0"/>
    <x v="0"/>
    <x v="0"/>
    <x v="2"/>
    <x v="0"/>
    <s v="Ingreso Mínimo Garantizado"/>
    <x v="0"/>
    <x v="0"/>
    <m/>
    <m/>
    <m/>
  </r>
  <r>
    <x v="58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8"/>
    <s v="CR_Desarrollo Vial del Oriente de Medellín"/>
    <x v="32"/>
    <x v="0"/>
    <s v="Vicepresidencia de Gestión Contractual"/>
    <s v="Leonidas Narváez"/>
    <x v="1"/>
    <s v="PENAL, DISCIPLINARIA Y ADMINISTRATIVA"/>
    <n v="12"/>
    <x v="0"/>
    <m/>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s v="Disciplinario"/>
    <x v="2"/>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2"/>
    <m/>
    <x v="0"/>
    <x v="0"/>
    <x v="0"/>
    <x v="2"/>
    <x v="0"/>
    <s v="Adiciones que superan el 50% del valor del contrato"/>
    <x v="0"/>
    <x v="0"/>
    <m/>
    <m/>
    <m/>
  </r>
  <r>
    <x v="588"/>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9"/>
    <s v="CR_Neiva-Espinal-Girardot"/>
    <x v="67"/>
    <x v="0"/>
    <s v="Vicepresidencia de Gestión Contractual"/>
    <s v="Andrés Figueredo"/>
    <x v="0"/>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x v="0"/>
    <m/>
    <m/>
    <m/>
    <m/>
    <x v="15"/>
    <n v="2"/>
    <n v="0"/>
    <s v="CUMPLIDA"/>
    <x v="0"/>
    <x v="0"/>
    <s v="2017-409-097363-2 del 12-sep-2017"/>
    <x v="0"/>
    <x v="0"/>
    <x v="0"/>
    <x v="0"/>
    <x v="2"/>
    <s v="Inconsistencia cobro de peajes"/>
    <x v="0"/>
    <x v="0"/>
    <m/>
    <m/>
    <m/>
  </r>
  <r>
    <x v="58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
    <s v="Transparencia, Participación, Servicio al Ciudadano y Comunicación"/>
    <x v="77"/>
    <x v="4"/>
    <s v="Vicepresidencia Administrativa y Financiera"/>
    <s v="Gina Astrid Salazar"/>
    <x v="9"/>
    <s v="DISCIPLINARIA Y ADMINISTRATIVA"/>
    <n v="3"/>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x v="0"/>
    <m/>
    <m/>
    <m/>
    <m/>
    <x v="15"/>
    <n v="2"/>
    <n v="0"/>
    <s v="CUMPLIDA"/>
    <x v="0"/>
    <x v="1"/>
    <m/>
    <x v="0"/>
    <x v="0"/>
    <x v="0"/>
    <x v="2"/>
    <x v="2"/>
    <s v="Deficiencias manejo documental"/>
    <x v="12"/>
    <x v="0"/>
    <m/>
    <m/>
    <m/>
  </r>
  <r>
    <x v="590"/>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s v="Gestión Administrativa y Financiera"/>
    <x v="62"/>
    <x v="4"/>
    <s v="Vicepresidencia Administrativa y Financiera"/>
    <s v="María Clara Garrido"/>
    <x v="10"/>
    <s v="DISCIPLINARIA Y ADMINISTRATIVA"/>
    <n v="2"/>
    <x v="0"/>
    <m/>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x v="0"/>
    <m/>
    <m/>
    <m/>
    <m/>
    <x v="15"/>
    <n v="2"/>
    <n v="0"/>
    <s v="CUMPLIDA"/>
    <x v="0"/>
    <x v="1"/>
    <s v="2017-409-097363-2 del 12-sep-2017"/>
    <x v="0"/>
    <x v="0"/>
    <x v="0"/>
    <x v="0"/>
    <x v="2"/>
    <s v="Deficiencias en registros contables sistemas SINFAD y SIIF nación II"/>
    <x v="9"/>
    <x v="0"/>
    <m/>
    <m/>
    <m/>
  </r>
  <r>
    <x v="591"/>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x v="0"/>
    <m/>
    <m/>
    <m/>
    <m/>
    <x v="15"/>
    <n v="2"/>
    <n v="0"/>
    <s v="CUMPLIDA"/>
    <x v="0"/>
    <x v="0"/>
    <s v="2017-409-097363-2 del 12-sep-2017"/>
    <x v="0"/>
    <x v="0"/>
    <x v="0"/>
    <x v="0"/>
    <x v="2"/>
    <s v="Deficiencias en registros contables sistemas SINFAD y SIIF nación II"/>
    <x v="9"/>
    <x v="0"/>
    <m/>
    <m/>
    <m/>
  </r>
  <r>
    <x v="592"/>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x v="0"/>
    <m/>
    <m/>
    <m/>
    <m/>
    <x v="15"/>
    <n v="2"/>
    <n v="0"/>
    <s v="CUMPLIDA"/>
    <x v="0"/>
    <x v="0"/>
    <s v="2017-409-097363-2 del 12-sep-2017"/>
    <x v="0"/>
    <x v="0"/>
    <x v="0"/>
    <x v="0"/>
    <x v="2"/>
    <s v="Deficiencias en registros contables sistemas SINFAD y SIIF nación II"/>
    <x v="9"/>
    <x v="0"/>
    <m/>
    <m/>
    <m/>
  </r>
  <r>
    <x v="59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s v="Evaluación y Control Institucional"/>
    <x v="71"/>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Gina Astrid Salazar - Lina Quiroga Vergara - Leonidas Narváez - Fernando Mejía - Fernando Iregui - Camilo Jaramillo"/>
    <x v="2"/>
    <s v="ADMINISTRATIVA"/>
    <n v="12"/>
    <x v="0"/>
    <m/>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5"/>
    <n v="2"/>
    <n v="0"/>
    <s v="CUMPLIDA"/>
    <x v="0"/>
    <x v="0"/>
    <m/>
    <x v="0"/>
    <x v="0"/>
    <x v="0"/>
    <x v="2"/>
    <x v="2"/>
    <s v="Deficiencias Plan de Mejoramiento Institucional"/>
    <x v="11"/>
    <x v="2"/>
    <m/>
    <s v="1036-105"/>
    <s v="Se unifican las causas_x000a_Se unifican los efectos_x000a_Se unifican las acciones de mejormainto_x000a_Se unifican los objetivos"/>
  </r>
  <r>
    <x v="59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CR_Cartagena - Barranquilla"/>
    <x v="27"/>
    <x v="0"/>
    <s v="Vicepresidencia de Gestión Contractual"/>
    <s v="Leonidas Narváez"/>
    <x v="1"/>
    <s v="FISCAL, DISCIPLINARIA Y ADMINISTRATIVA"/>
    <n v="4"/>
    <x v="11"/>
    <m/>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1"/>
    <x v="3"/>
    <m/>
    <x v="0"/>
    <x v="0"/>
    <x v="0"/>
    <x v="2"/>
    <x v="1"/>
    <s v="Desequilibrio ecuación contractual"/>
    <x v="0"/>
    <x v="0"/>
    <m/>
    <m/>
    <m/>
  </r>
  <r>
    <x v="59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CR_Cartagena - Barranquilla"/>
    <x v="27"/>
    <x v="0"/>
    <s v="Vicepresidencia de Gestión Contractual"/>
    <s v="Leonidas Narváez"/>
    <x v="1"/>
    <s v="DISCIPLINARIA Y ADMINISTRATIVA"/>
    <n v="8"/>
    <x v="0"/>
    <m/>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x v="0"/>
    <m/>
    <m/>
    <m/>
    <m/>
    <x v="16"/>
    <n v="2"/>
    <n v="0"/>
    <s v="CUMPLIDA"/>
    <x v="0"/>
    <x v="1"/>
    <m/>
    <x v="0"/>
    <x v="0"/>
    <x v="0"/>
    <x v="2"/>
    <x v="0"/>
    <s v="Incumplimiento especificaciones"/>
    <x v="0"/>
    <x v="0"/>
    <m/>
    <m/>
    <m/>
  </r>
  <r>
    <x v="59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CR_Cartagena - Barranquilla"/>
    <x v="27"/>
    <x v="0"/>
    <s v="Vicepresidencia de Gestión Contractual"/>
    <s v="Leonidas Narváez"/>
    <x v="1"/>
    <s v="DISCIPLINARIA Y ADMINISTRATIVA"/>
    <n v="5"/>
    <x v="0"/>
    <m/>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x v="0"/>
    <m/>
    <m/>
    <m/>
    <m/>
    <x v="16"/>
    <n v="2"/>
    <n v="0"/>
    <s v="CUMPLIDA"/>
    <x v="0"/>
    <x v="1"/>
    <m/>
    <x v="0"/>
    <x v="0"/>
    <x v="0"/>
    <x v="2"/>
    <x v="0"/>
    <s v="Incumplimiento obligaciones"/>
    <x v="0"/>
    <x v="0"/>
    <m/>
    <m/>
    <m/>
  </r>
  <r>
    <x v="59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CR_Cartagena - Barranquilla"/>
    <x v="27"/>
    <x v="0"/>
    <s v="Vicepresidencia de Gestión Contractual"/>
    <s v="Leonidas Narváez"/>
    <x v="1"/>
    <s v="DISCIPLINARIA Y ADMINISTRATIVA"/>
    <n v="5"/>
    <x v="0"/>
    <m/>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1"/>
    <m/>
    <x v="0"/>
    <x v="0"/>
    <x v="0"/>
    <x v="2"/>
    <x v="7"/>
    <s v="Índice de estado"/>
    <x v="0"/>
    <x v="0"/>
    <m/>
    <m/>
    <m/>
  </r>
  <r>
    <x v="59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CR_Cartagena - Barranquilla"/>
    <x v="27"/>
    <x v="0"/>
    <s v="Vicepresidencia de Gestión Contractual"/>
    <s v="Leonidas Narváez"/>
    <x v="1"/>
    <s v="DISCIPLINARIA Y ADMINISTRATIVA"/>
    <n v="6"/>
    <x v="0"/>
    <m/>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x v="0"/>
    <m/>
    <m/>
    <m/>
    <m/>
    <x v="16"/>
    <n v="2"/>
    <n v="0"/>
    <s v="CUMPLIDA"/>
    <x v="0"/>
    <x v="1"/>
    <m/>
    <x v="0"/>
    <x v="0"/>
    <x v="0"/>
    <x v="2"/>
    <x v="0"/>
    <s v="Incumplimiento especificaciones"/>
    <x v="0"/>
    <x v="0"/>
    <m/>
    <m/>
    <m/>
  </r>
  <r>
    <x v="59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x v="0"/>
    <x v="0"/>
    <x v="0"/>
    <x v="2"/>
    <x v="2"/>
    <s v="Fallas en la gestión ambiental"/>
    <x v="0"/>
    <x v="0"/>
    <m/>
    <m/>
    <m/>
  </r>
  <r>
    <x v="60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CR_Cartagena - Barranquilla"/>
    <x v="27"/>
    <x v="0"/>
    <s v="Vicepresidencia de Gestión Contractual"/>
    <s v="Leonidas Narváez"/>
    <x v="1"/>
    <s v="FISCAL, DISCIPLINARIA Y ADMINISTRATIVA"/>
    <n v="8"/>
    <x v="0"/>
    <m/>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3"/>
    <m/>
    <x v="0"/>
    <x v="0"/>
    <x v="0"/>
    <x v="2"/>
    <x v="0"/>
    <s v="Incumplimiento especificaciones"/>
    <x v="0"/>
    <x v="0"/>
    <m/>
    <m/>
    <m/>
  </r>
  <r>
    <x v="60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10"/>
    <s v="CR_Cartagena - Barranquilla"/>
    <x v="27"/>
    <x v="0"/>
    <s v="Vicepresidencia de Gestión Contractual"/>
    <s v="Leonidas Narváez"/>
    <x v="1"/>
    <s v="ADMINISTRATIVA"/>
    <n v="6"/>
    <x v="0"/>
    <m/>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x v="0"/>
    <m/>
    <m/>
    <m/>
    <m/>
    <x v="16"/>
    <n v="2"/>
    <n v="0"/>
    <s v="CUMPLIDA"/>
    <x v="0"/>
    <x v="0"/>
    <m/>
    <x v="0"/>
    <x v="0"/>
    <x v="0"/>
    <x v="2"/>
    <x v="2"/>
    <s v="Obligaciones interventoría"/>
    <x v="0"/>
    <x v="0"/>
    <m/>
    <m/>
    <m/>
  </r>
  <r>
    <x v="60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x v="0"/>
    <x v="0"/>
    <x v="0"/>
    <x v="2"/>
    <x v="2"/>
    <s v="Fallas en la gestión ambiental"/>
    <x v="0"/>
    <x v="0"/>
    <m/>
    <m/>
    <m/>
  </r>
  <r>
    <x v="60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
    <s v="Gestión Contractual y Seguimiento de Proyectos de Infraestructura de Transporte"/>
    <x v="9"/>
    <x v="0"/>
    <s v="Vicepresidencia de Gestión Contractual"/>
    <s v="Leonidas Narváez"/>
    <x v="1"/>
    <s v="ADMINISTRATIVA"/>
    <n v="5"/>
    <x v="0"/>
    <m/>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x v="0"/>
    <m/>
    <m/>
    <m/>
    <m/>
    <x v="16"/>
    <n v="2"/>
    <n v="0"/>
    <s v="CUMPLIDA"/>
    <x v="0"/>
    <x v="0"/>
    <m/>
    <x v="0"/>
    <x v="0"/>
    <x v="0"/>
    <x v="2"/>
    <x v="4"/>
    <s v="Competencia otras entidades"/>
    <x v="3"/>
    <x v="0"/>
    <m/>
    <m/>
    <m/>
  </r>
  <r>
    <x v="60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CP_Puerto Nuevo"/>
    <x v="78"/>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x v="0"/>
    <m/>
    <m/>
    <m/>
    <m/>
    <x v="16"/>
    <n v="2"/>
    <n v="0"/>
    <s v="CUMPLIDA"/>
    <x v="0"/>
    <x v="3"/>
    <m/>
    <x v="0"/>
    <x v="0"/>
    <x v="0"/>
    <x v="2"/>
    <x v="2"/>
    <s v="Cobro intereses  mora"/>
    <x v="3"/>
    <x v="0"/>
    <m/>
    <m/>
    <m/>
  </r>
  <r>
    <x v="60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CP_Puerto Nuevo"/>
    <x v="78"/>
    <x v="0"/>
    <s v="Vicepresidencia de Gestión Contractual"/>
    <s v="Leonidas Narvá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x v="0"/>
    <m/>
    <m/>
    <m/>
    <m/>
    <x v="16"/>
    <n v="2"/>
    <n v="0"/>
    <s v="CUMPLIDA"/>
    <x v="0"/>
    <x v="1"/>
    <m/>
    <x v="0"/>
    <x v="0"/>
    <x v="0"/>
    <x v="2"/>
    <x v="2"/>
    <s v="Cobro intereses  mora"/>
    <x v="3"/>
    <x v="0"/>
    <m/>
    <m/>
    <m/>
  </r>
  <r>
    <x v="60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CP_Puerto Nuevo"/>
    <x v="78"/>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x v="0"/>
    <m/>
    <m/>
    <m/>
    <m/>
    <x v="16"/>
    <n v="2"/>
    <n v="0"/>
    <s v="CUMPLIDA"/>
    <x v="0"/>
    <x v="1"/>
    <m/>
    <x v="0"/>
    <x v="0"/>
    <x v="0"/>
    <x v="2"/>
    <x v="0"/>
    <s v="Cálculo contraprestación"/>
    <x v="3"/>
    <x v="0"/>
    <m/>
    <m/>
    <m/>
  </r>
  <r>
    <x v="60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CP_Puerto Nuevo"/>
    <x v="78"/>
    <x v="0"/>
    <s v="Vicepresidencia de Gestión Contractual"/>
    <s v="Leonidas Narvá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x v="0"/>
    <m/>
    <m/>
    <m/>
    <m/>
    <x v="16"/>
    <n v="2"/>
    <n v="0"/>
    <s v="CUMPLIDA"/>
    <x v="0"/>
    <x v="1"/>
    <m/>
    <x v="0"/>
    <x v="0"/>
    <x v="0"/>
    <x v="2"/>
    <x v="11"/>
    <s v="Planeación contractual"/>
    <x v="3"/>
    <x v="0"/>
    <m/>
    <m/>
    <m/>
  </r>
  <r>
    <x v="60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CP_Puerto Aguadulce"/>
    <x v="79"/>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x v="0"/>
    <m/>
    <m/>
    <m/>
    <m/>
    <x v="16"/>
    <n v="2"/>
    <n v="0"/>
    <s v="CUMPLIDA"/>
    <x v="0"/>
    <x v="1"/>
    <m/>
    <x v="0"/>
    <x v="0"/>
    <x v="0"/>
    <x v="2"/>
    <x v="0"/>
    <s v="Cálculo contraprestación"/>
    <x v="3"/>
    <x v="0"/>
    <m/>
    <m/>
    <m/>
  </r>
  <r>
    <x v="60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
    <s v="CP_Puerto Aguadulce"/>
    <x v="79"/>
    <x v="0"/>
    <s v="Vicepresidencia de Gestión Contractual"/>
    <s v="Leonidas Narváez"/>
    <x v="1"/>
    <s v="ADMINISTRATIVA"/>
    <n v="3"/>
    <x v="0"/>
    <m/>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x v="0"/>
    <x v="0"/>
    <x v="0"/>
    <x v="2"/>
    <x v="0"/>
    <s v="Reversiones"/>
    <x v="3"/>
    <x v="0"/>
    <m/>
    <m/>
    <m/>
  </r>
  <r>
    <x v="61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31"/>
    <s v="CP_Contecar"/>
    <x v="80"/>
    <x v="0"/>
    <s v="Vicepresidencia de Gestión Contractual"/>
    <s v="Leonidas Narváez"/>
    <x v="1"/>
    <s v="FISCAL, 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s v="Indagación Preliminar"/>
    <x v="2"/>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2"/>
    <n v="1"/>
    <s v="CUMPLIDA"/>
    <x v="0"/>
    <x v="3"/>
    <m/>
    <x v="0"/>
    <x v="0"/>
    <x v="0"/>
    <x v="2"/>
    <x v="0"/>
    <s v="Cálculo contraprestación"/>
    <x v="3"/>
    <x v="0"/>
    <m/>
    <m/>
    <m/>
  </r>
  <r>
    <x v="61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31"/>
    <s v="CP_Reficar"/>
    <x v="81"/>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x v="0"/>
    <m/>
    <m/>
    <m/>
    <m/>
    <x v="16"/>
    <n v="2"/>
    <n v="1"/>
    <s v="CUMPLIDA"/>
    <x v="0"/>
    <x v="3"/>
    <m/>
    <x v="0"/>
    <x v="0"/>
    <x v="0"/>
    <x v="2"/>
    <x v="2"/>
    <s v="Cobro intereses  mora"/>
    <x v="3"/>
    <x v="0"/>
    <m/>
    <m/>
    <m/>
  </r>
  <r>
    <x v="61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43"/>
    <s v="CP_Puerto Brisa"/>
    <x v="82"/>
    <x v="0"/>
    <s v="Vicepresidencia de Gestión Contractual"/>
    <s v="Leonidas Narváez"/>
    <x v="1"/>
    <s v="FISCAL, DISCIPLINARIA Y ADMINISTRATIVA"/>
    <n v="7"/>
    <x v="20"/>
    <m/>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Fiscal"/>
    <x v="2"/>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0"/>
    <n v="1"/>
    <s v="EN TERMINO"/>
    <x v="1"/>
    <x v="3"/>
    <m/>
    <x v="0"/>
    <x v="0"/>
    <x v="0"/>
    <x v="2"/>
    <x v="0"/>
    <s v="Cálculo contraprestación"/>
    <x v="3"/>
    <x v="0"/>
    <m/>
    <m/>
    <m/>
  </r>
  <r>
    <x v="61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1"/>
    <s v="CP_Zona Franca Argos"/>
    <x v="83"/>
    <x v="0"/>
    <s v="Vicepresidencia de Gestión Contractual - Vicepresidencia Jurídica"/>
    <s v="Leonidas Narváez"/>
    <x v="1"/>
    <s v="DISCIPLINARIA Y ADMINISTRATIVA"/>
    <n v="5"/>
    <x v="7"/>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m/>
    <m/>
    <x v="0"/>
    <m/>
    <m/>
    <m/>
    <m/>
    <x v="16"/>
    <n v="0"/>
    <n v="1"/>
    <s v="EN TERMINO"/>
    <x v="1"/>
    <x v="1"/>
    <m/>
    <x v="0"/>
    <x v="0"/>
    <x v="0"/>
    <x v="2"/>
    <x v="9"/>
    <s v="Desplazamiento de cronograma"/>
    <x v="3"/>
    <x v="0"/>
    <m/>
    <m/>
    <m/>
  </r>
  <r>
    <x v="61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CP_Puerto Nuevo"/>
    <x v="78"/>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x v="0"/>
    <m/>
    <m/>
    <m/>
    <m/>
    <x v="16"/>
    <n v="2"/>
    <n v="0"/>
    <s v="CUMPLIDA"/>
    <x v="0"/>
    <x v="1"/>
    <m/>
    <x v="0"/>
    <x v="0"/>
    <x v="0"/>
    <x v="2"/>
    <x v="0"/>
    <s v="Ausencia de interventoría en los proyectos"/>
    <x v="3"/>
    <x v="0"/>
    <m/>
    <m/>
    <m/>
  </r>
  <r>
    <x v="61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
    <s v="CP_Puerto Nuevo"/>
    <x v="78"/>
    <x v="0"/>
    <s v="Vicepresidencia de Gestión Contractual"/>
    <s v="Leonidas Narváez"/>
    <x v="1"/>
    <s v="ADMINISTRATIVA"/>
    <n v="3"/>
    <x v="0"/>
    <m/>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x v="0"/>
    <x v="0"/>
    <x v="0"/>
    <x v="2"/>
    <x v="0"/>
    <s v="Fallas gestión garantías"/>
    <x v="3"/>
    <x v="0"/>
    <m/>
    <m/>
    <m/>
  </r>
  <r>
    <x v="61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
    <s v="CP_Contecar"/>
    <x v="80"/>
    <x v="0"/>
    <s v="Vicepresidencia de Gestión Contractual"/>
    <s v="Leonidas Narváez"/>
    <x v="1"/>
    <s v="DISCIPLINARIA Y ADMINISTRATIVA"/>
    <n v="6"/>
    <x v="0"/>
    <m/>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1"/>
    <m/>
    <x v="0"/>
    <x v="0"/>
    <x v="0"/>
    <x v="2"/>
    <x v="0"/>
    <s v="Ausencia de interventoría en los proyectos"/>
    <x v="3"/>
    <x v="0"/>
    <m/>
    <m/>
    <m/>
  </r>
  <r>
    <x v="61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CP_Reficar"/>
    <x v="81"/>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x v="0"/>
    <m/>
    <m/>
    <m/>
    <m/>
    <x v="16"/>
    <n v="2"/>
    <n v="0"/>
    <s v="CUMPLIDA"/>
    <x v="0"/>
    <x v="1"/>
    <m/>
    <x v="0"/>
    <x v="0"/>
    <x v="0"/>
    <x v="2"/>
    <x v="11"/>
    <s v="Planeación contractual"/>
    <x v="3"/>
    <x v="0"/>
    <m/>
    <m/>
    <m/>
  </r>
  <r>
    <x v="61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CA_Aeropuerto el Dorado"/>
    <x v="64"/>
    <x v="0"/>
    <s v="Vicepresidencia de Gestión Contractual"/>
    <s v="Leonidas Narváez"/>
    <x v="1"/>
    <s v="ADMINISTRATIVA"/>
    <n v="7"/>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x v="0"/>
    <m/>
    <m/>
    <m/>
    <m/>
    <x v="16"/>
    <n v="2"/>
    <n v="0"/>
    <s v="CUMPLIDA"/>
    <x v="0"/>
    <x v="0"/>
    <m/>
    <x v="0"/>
    <x v="0"/>
    <x v="0"/>
    <x v="2"/>
    <x v="11"/>
    <s v="Plan maestro aeroportuario"/>
    <x v="10"/>
    <x v="0"/>
    <m/>
    <m/>
    <m/>
  </r>
  <r>
    <x v="61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2"/>
    <s v="CA_Aeropuerto el Dorado"/>
    <x v="64"/>
    <x v="0"/>
    <s v="Vicepresidencia de Gestión Contractual"/>
    <s v="Leonidas Narváez"/>
    <x v="1"/>
    <s v="ADMINISTRATIVA"/>
    <n v="4"/>
    <x v="21"/>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
    <m/>
    <x v="0"/>
    <m/>
    <m/>
    <m/>
    <m/>
    <x v="16"/>
    <n v="0"/>
    <n v="1"/>
    <s v="EN TERMINO"/>
    <x v="1"/>
    <x v="0"/>
    <m/>
    <x v="0"/>
    <x v="0"/>
    <x v="0"/>
    <x v="2"/>
    <x v="9"/>
    <s v="Desplazamiento de cronograma"/>
    <x v="10"/>
    <x v="0"/>
    <m/>
    <m/>
    <m/>
  </r>
  <r>
    <x v="62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CA_Aeropuerto el Dorado"/>
    <x v="64"/>
    <x v="0"/>
    <s v="Vicepresidencia de Gestión Contractual"/>
    <s v="Leonidas Narváez"/>
    <x v="1"/>
    <s v="ADMINISTRATIVA"/>
    <n v="6"/>
    <x v="0"/>
    <m/>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x v="0"/>
    <m/>
    <m/>
    <m/>
    <m/>
    <x v="16"/>
    <n v="2"/>
    <n v="0"/>
    <s v="CUMPLIDA"/>
    <x v="0"/>
    <x v="0"/>
    <m/>
    <x v="0"/>
    <x v="0"/>
    <x v="0"/>
    <x v="2"/>
    <x v="0"/>
    <s v="Incumplimiento especificaciones"/>
    <x v="10"/>
    <x v="0"/>
    <m/>
    <m/>
    <m/>
  </r>
  <r>
    <x v="62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CSP-P-011 Declaración de incumplimientos, disminuciónes en la remuneración, retenciones al recaudo de peaje y descuentos. _x000a_5. Ajustar el Procedimiento GEJU-P-003 Imposición de multas y sanciones a concesionarios e interventorías._x000a_6. Socialización del Formato de Solicitud de inicio del Proceso Sancionatorio._x000a_INFORME DE CIERRE  _x000a_7. informe de cierre "/>
    <n v="7"/>
    <d v="2017-01-01T00:00:00"/>
    <x v="11"/>
    <s v="CA_Aeropuerto el Dorado"/>
    <x v="64"/>
    <x v="0"/>
    <s v="Vicepresidencia de Gestión Contractual - Vicepresidencia Jurídica"/>
    <s v="Leonidas Narváez"/>
    <x v="1"/>
    <s v="DISCIPLINARIA Y ADMINISTRATIVA"/>
    <n v="4"/>
    <x v="11"/>
    <m/>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m/>
    <m/>
    <x v="0"/>
    <m/>
    <m/>
    <m/>
    <m/>
    <x v="16"/>
    <n v="0"/>
    <n v="1"/>
    <s v="EN TERMINO"/>
    <x v="1"/>
    <x v="1"/>
    <m/>
    <x v="0"/>
    <x v="0"/>
    <x v="0"/>
    <x v="2"/>
    <x v="2"/>
    <s v="Deficiencias en la gestión interna judicial"/>
    <x v="10"/>
    <x v="0"/>
    <m/>
    <m/>
    <m/>
  </r>
  <r>
    <x v="62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1"/>
    <s v="DISCIPLINARIA Y 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1"/>
    <m/>
    <x v="0"/>
    <x v="0"/>
    <x v="0"/>
    <x v="2"/>
    <x v="9"/>
    <s v="Desplazamiento de cronograma"/>
    <x v="10"/>
    <x v="0"/>
    <m/>
    <m/>
    <m/>
  </r>
  <r>
    <x v="62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1"/>
    <s v="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0"/>
    <m/>
    <x v="0"/>
    <x v="0"/>
    <x v="0"/>
    <x v="2"/>
    <x v="2"/>
    <s v="Falta de coordinación entre actores"/>
    <x v="10"/>
    <x v="0"/>
    <m/>
    <m/>
    <m/>
  </r>
  <r>
    <x v="62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
    <s v="CA_Aeropuerto el Dorado"/>
    <x v="64"/>
    <x v="0"/>
    <s v="Vicepresidencia de Gestión Contractual - Vicepresidencia Jurídica"/>
    <s v="Leonidas Narváez"/>
    <x v="1"/>
    <s v="ADMINISTRATIVA"/>
    <n v="1"/>
    <x v="0"/>
    <m/>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x v="0"/>
    <x v="0"/>
    <x v="0"/>
    <x v="2"/>
    <x v="1"/>
    <s v="Costos y gastos del proceso"/>
    <x v="10"/>
    <x v="0"/>
    <m/>
    <m/>
    <m/>
  </r>
  <r>
    <x v="62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
    <s v="CA_Aeropuerto el Dorado"/>
    <x v="64"/>
    <x v="0"/>
    <s v="Vicepresidencia de Gestión Contractual"/>
    <s v="Leonidas Narváez"/>
    <x v="1"/>
    <s v="ADMINISTRATIVA"/>
    <n v="3"/>
    <x v="0"/>
    <m/>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x v="0"/>
    <m/>
    <m/>
    <m/>
    <m/>
    <x v="16"/>
    <n v="2"/>
    <n v="0"/>
    <s v="CUMPLIDA"/>
    <x v="0"/>
    <x v="0"/>
    <m/>
    <x v="0"/>
    <x v="0"/>
    <x v="0"/>
    <x v="2"/>
    <x v="0"/>
    <s v="Modificaciones"/>
    <x v="10"/>
    <x v="0"/>
    <m/>
    <m/>
    <m/>
  </r>
  <r>
    <x v="62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x v="0"/>
    <x v="0"/>
    <x v="0"/>
    <x v="2"/>
    <x v="1"/>
    <s v="Liquidación contraprestación"/>
    <x v="10"/>
    <x v="0"/>
    <m/>
    <m/>
    <m/>
  </r>
  <r>
    <x v="62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x v="0"/>
    <x v="0"/>
    <x v="0"/>
    <x v="2"/>
    <x v="1"/>
    <s v="Liquidación contraprestación"/>
    <x v="10"/>
    <x v="0"/>
    <m/>
    <m/>
    <m/>
  </r>
  <r>
    <x v="62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x v="0"/>
    <m/>
    <m/>
    <m/>
    <m/>
    <x v="16"/>
    <n v="2"/>
    <n v="0"/>
    <s v="CUMPLIDA"/>
    <x v="0"/>
    <x v="1"/>
    <m/>
    <x v="0"/>
    <x v="0"/>
    <x v="0"/>
    <x v="2"/>
    <x v="2"/>
    <s v="Falta inventario aeropuerto"/>
    <x v="10"/>
    <x v="0"/>
    <m/>
    <m/>
    <m/>
  </r>
  <r>
    <x v="62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x v="0"/>
    <m/>
    <m/>
    <m/>
    <m/>
    <x v="16"/>
    <n v="2"/>
    <n v="0"/>
    <s v="CUMPLIDA"/>
    <x v="0"/>
    <x v="1"/>
    <m/>
    <x v="0"/>
    <x v="0"/>
    <x v="0"/>
    <x v="2"/>
    <x v="2"/>
    <s v="Obligaciones interventoría"/>
    <x v="10"/>
    <x v="0"/>
    <m/>
    <m/>
    <m/>
  </r>
  <r>
    <x v="63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CA_Aeropuerto el Dorado"/>
    <x v="64"/>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x v="0"/>
    <m/>
    <m/>
    <m/>
    <m/>
    <x v="16"/>
    <n v="2"/>
    <n v="0"/>
    <s v="CUMPLIDA"/>
    <x v="0"/>
    <x v="3"/>
    <m/>
    <x v="0"/>
    <x v="0"/>
    <x v="0"/>
    <x v="2"/>
    <x v="9"/>
    <s v="Desplazamiento de cronograma"/>
    <x v="10"/>
    <x v="0"/>
    <m/>
    <m/>
    <m/>
  </r>
  <r>
    <x v="63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CA_Aeropuerto el Dorado"/>
    <x v="64"/>
    <x v="0"/>
    <s v="Vicepresidencia de Gestión Contractual"/>
    <s v="Leonidas Narváez"/>
    <x v="1"/>
    <s v="DISCIPLINARIA Y ADMINISTRATIVA"/>
    <n v="7"/>
    <x v="0"/>
    <m/>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m/>
    <m/>
    <x v="0"/>
    <m/>
    <m/>
    <m/>
    <m/>
    <x v="16"/>
    <n v="2"/>
    <n v="0"/>
    <s v="CUMPLIDA"/>
    <x v="0"/>
    <x v="1"/>
    <m/>
    <x v="0"/>
    <x v="0"/>
    <x v="0"/>
    <x v="2"/>
    <x v="0"/>
    <s v="Incumplimiento obligaciones"/>
    <x v="10"/>
    <x v="0"/>
    <m/>
    <m/>
    <m/>
  </r>
  <r>
    <x v="63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ivación de proceso de cobro, si a ello hubiere lugar_x000a_MEDIDAS PREVENTIVAS_x000a_5. Manual de Interventoría y Supervisión_x000a_INFORME DE CIERRE_x000a_6. informe de cierre_x000a_7. Alcance del informe de cierre"/>
    <n v="7"/>
    <d v="2017-01-01T00:00:00"/>
    <x v="11"/>
    <s v="CA_Aeropuerto el Dorado"/>
    <x v="64"/>
    <x v="0"/>
    <s v="Vicepresidencia de Gestión Contractual - Vicepresidencia Jurídica"/>
    <s v="Leonidas Narváez"/>
    <x v="1"/>
    <s v="FISCAL, DISCIPLINARIA Y ADMINISTRATIVA"/>
    <n v="5"/>
    <x v="22"/>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x v="0"/>
    <x v="0"/>
    <x v="0"/>
    <x v="2"/>
    <x v="0"/>
    <s v="Incumplimiento obligaciones"/>
    <x v="10"/>
    <x v="0"/>
    <m/>
    <m/>
    <m/>
  </r>
  <r>
    <x v="63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CA_Aeropuerto el Dorado"/>
    <x v="64"/>
    <x v="0"/>
    <s v="Vicepresidencia de Gestión Contractual"/>
    <s v="Leonidas Narváez"/>
    <x v="1"/>
    <s v="FISCAL, DISCIPLINARIA Y ADMINISTRATIVA"/>
    <n v="7"/>
    <x v="0"/>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s v="Fiscal"/>
    <x v="1"/>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0"/>
    <s v="CUMPLIDA"/>
    <x v="0"/>
    <x v="3"/>
    <m/>
    <x v="0"/>
    <x v="0"/>
    <x v="0"/>
    <x v="2"/>
    <x v="9"/>
    <s v="Desplazamiento de cronograma"/>
    <x v="10"/>
    <x v="0"/>
    <m/>
    <m/>
    <m/>
  </r>
  <r>
    <x v="63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Inicio de los procesos sancionatorios a que haya lugar.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11"/>
    <s v="CA_Aeropuerto el Dorado"/>
    <x v="64"/>
    <x v="0"/>
    <s v="Vicepresidencia de Gestión Contractual"/>
    <s v="Leonidas Narváez"/>
    <x v="1"/>
    <s v="FISCAL, DISCIPLINARIA Y ADMINISTRATIVA"/>
    <n v="3"/>
    <x v="19"/>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x v="0"/>
    <x v="0"/>
    <x v="0"/>
    <x v="2"/>
    <x v="0"/>
    <s v="Incumplimiento obligaciones"/>
    <x v="10"/>
    <x v="0"/>
    <m/>
    <m/>
    <m/>
  </r>
  <r>
    <x v="63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x v="0"/>
    <m/>
    <m/>
    <m/>
    <m/>
    <x v="16"/>
    <n v="2"/>
    <n v="0"/>
    <s v="CUMPLIDA"/>
    <x v="0"/>
    <x v="1"/>
    <m/>
    <x v="0"/>
    <x v="0"/>
    <x v="0"/>
    <x v="2"/>
    <x v="2"/>
    <s v="Fallas en la gestión ambiental"/>
    <x v="10"/>
    <x v="0"/>
    <m/>
    <m/>
    <m/>
  </r>
  <r>
    <x v="63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x v="0"/>
    <m/>
    <m/>
    <m/>
    <m/>
    <x v="16"/>
    <n v="2"/>
    <n v="0"/>
    <s v="CUMPLIDA"/>
    <x v="0"/>
    <x v="1"/>
    <m/>
    <x v="0"/>
    <x v="0"/>
    <x v="0"/>
    <x v="2"/>
    <x v="2"/>
    <s v="Obligaciones interventoría"/>
    <x v="10"/>
    <x v="0"/>
    <m/>
    <m/>
    <m/>
  </r>
  <r>
    <x v="63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11"/>
    <s v="CA_Aeropuerto el Dorado"/>
    <x v="64"/>
    <x v="0"/>
    <s v="Vicepresidencia de Gestión Contractual"/>
    <s v="Leonidas Narváez"/>
    <x v="1"/>
    <s v="FISCAL, DISCIPLINARIA Y ADMINISTRATIVA"/>
    <n v="2"/>
    <x v="5"/>
    <m/>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x v="0"/>
    <x v="0"/>
    <x v="0"/>
    <x v="2"/>
    <x v="0"/>
    <s v="Incumplimiento especificaciones"/>
    <x v="10"/>
    <x v="0"/>
    <m/>
    <m/>
    <m/>
  </r>
  <r>
    <x v="63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CA_Aeropuerto el Dorado"/>
    <x v="64"/>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x v="0"/>
    <m/>
    <m/>
    <m/>
    <m/>
    <x v="16"/>
    <n v="2"/>
    <n v="0"/>
    <s v="CUMPLIDA"/>
    <x v="0"/>
    <x v="1"/>
    <m/>
    <x v="0"/>
    <x v="0"/>
    <x v="0"/>
    <x v="2"/>
    <x v="0"/>
    <s v="Ausencia soportes documentales"/>
    <x v="10"/>
    <x v="0"/>
    <m/>
    <m/>
    <m/>
  </r>
  <r>
    <x v="63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CR_Bosa-Granada-Girardot"/>
    <x v="5"/>
    <x v="2"/>
    <s v="Vicepresidencia Ejecutiva"/>
    <s v="Fernando Mejía"/>
    <x v="6"/>
    <s v="FISCAL, DISCIPLINARIA Y ADMINISTRATIVA"/>
    <n v="4"/>
    <x v="0"/>
    <m/>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x v="0"/>
    <x v="0"/>
    <x v="0"/>
    <x v="2"/>
    <x v="0"/>
    <s v="Deficiencias en análisis modificaciones contractuales"/>
    <x v="0"/>
    <x v="0"/>
    <m/>
    <m/>
    <m/>
  </r>
  <r>
    <x v="64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Vicepresidencia de Estructuración"/>
    <s v="Fernando Iregui"/>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1"/>
    <s v="CUMPLIDA"/>
    <x v="0"/>
    <x v="0"/>
    <m/>
    <x v="0"/>
    <x v="0"/>
    <x v="0"/>
    <x v="2"/>
    <x v="11"/>
    <s v="Incumplimiento metas PND y PAA"/>
    <x v="8"/>
    <x v="0"/>
    <m/>
    <m/>
    <m/>
  </r>
  <r>
    <x v="64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31"/>
    <s v="Sistema Estratégico de Planeación y Gestión"/>
    <x v="11"/>
    <x v="3"/>
    <s v="Vicepresidencia de Planeación, Riesgos y Entorno - Vicepresidencia de Gestión Contractual -  Vicepresidencia Ejecutiva"/>
    <s v="Fernando Iregui"/>
    <x v="4"/>
    <s v="ADMINISTRATIVA"/>
    <n v="5"/>
    <x v="0"/>
    <m/>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x v="0"/>
    <m/>
    <m/>
    <m/>
    <m/>
    <x v="18"/>
    <n v="2"/>
    <n v="1"/>
    <s v="CUMPLIDA"/>
    <x v="0"/>
    <x v="0"/>
    <m/>
    <x v="0"/>
    <x v="0"/>
    <x v="0"/>
    <x v="2"/>
    <x v="11"/>
    <s v="Incumplimiento metas PND y PAA"/>
    <x v="8"/>
    <x v="0"/>
    <m/>
    <m/>
    <m/>
  </r>
  <r>
    <x v="64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51"/>
    <s v="CF_Concesión Férrea Pacifico"/>
    <x v="1"/>
    <x v="0"/>
    <s v="Vicepresidencia de Gestión Contractual_x000a_Vicepresidencia Jurídica"/>
    <s v="Leonidas Narváez"/>
    <x v="1"/>
    <s v="DISCIPLINARIA Y ADMINISTRATIVA"/>
    <n v="6"/>
    <x v="21"/>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_x000a__x000a__x000a__x000a__x000a__x000a_"/>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1"/>
    <x v="1"/>
    <m/>
    <x v="5"/>
    <x v="3"/>
    <x v="2"/>
    <x v="2"/>
    <x v="0"/>
    <s v="Incumplimiento obligaciónes"/>
    <x v="1"/>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x v="64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s v="Fernando Iregui"/>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1"/>
    <s v="CUMPLIDA"/>
    <x v="0"/>
    <x v="0"/>
    <m/>
    <x v="0"/>
    <x v="0"/>
    <x v="0"/>
    <x v="2"/>
    <x v="11"/>
    <s v="Incumplimiento metas PND y PAA"/>
    <x v="8"/>
    <x v="0"/>
    <m/>
    <m/>
    <m/>
  </r>
  <r>
    <x v="644"/>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4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51"/>
    <s v="CR_Ruta del Sol - Sector 2"/>
    <x v="41"/>
    <x v="2"/>
    <s v="Vicepresidencia Ejecutiva"/>
    <s v="Fernando Mejía"/>
    <x v="6"/>
    <s v="ADMINISTRATIVA"/>
    <n v="0"/>
    <x v="10"/>
    <m/>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m/>
    <m/>
    <x v="0"/>
    <m/>
    <m/>
    <m/>
    <m/>
    <x v="18"/>
    <n v="0"/>
    <n v="1"/>
    <s v="EN TERMINO"/>
    <x v="1"/>
    <x v="0"/>
    <m/>
    <x v="0"/>
    <x v="0"/>
    <x v="0"/>
    <x v="1"/>
    <x v="12"/>
    <s v="Problemas gestión financiera"/>
    <x v="0"/>
    <x v="0"/>
    <m/>
    <m/>
    <m/>
  </r>
  <r>
    <x v="64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s v="Sistema Estratégico de Planeación y Gestión"/>
    <x v="11"/>
    <x v="3"/>
    <s v="Vicepresidencia de Planeación, Riesgos y Entorno - Vicepresidencia Ejecutiva - Vicepresidencia Administrativa y Financiera"/>
    <s v="Fernando Iregui"/>
    <x v="4"/>
    <s v="ADMINISTRATIVA"/>
    <n v="4"/>
    <x v="0"/>
    <m/>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x v="0"/>
    <m/>
    <m/>
    <m/>
    <m/>
    <x v="18"/>
    <n v="2"/>
    <n v="0"/>
    <s v="CUMPLIDA"/>
    <x v="0"/>
    <x v="0"/>
    <m/>
    <x v="0"/>
    <x v="0"/>
    <x v="0"/>
    <x v="2"/>
    <x v="12"/>
    <s v="No asignación de recursos por MHCP"/>
    <x v="8"/>
    <x v="0"/>
    <m/>
    <m/>
    <m/>
  </r>
  <r>
    <x v="64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CR_Ruta del Sol - Sector 2"/>
    <x v="41"/>
    <x v="2"/>
    <s v="Vicepresidencia Ejecutiva - Vicepresidencia de Planeación, Riesgos y Entorno"/>
    <s v="Fernando Mejía"/>
    <x v="6"/>
    <s v="FISCAL, DISCIPLINARIA Y ADMINISTRATIVA"/>
    <n v="3"/>
    <x v="0"/>
    <m/>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x v="0"/>
    <m/>
    <m/>
    <m/>
    <m/>
    <x v="18"/>
    <n v="2"/>
    <n v="0"/>
    <s v="CUMPLIDA"/>
    <x v="0"/>
    <x v="3"/>
    <m/>
    <x v="0"/>
    <x v="0"/>
    <x v="0"/>
    <x v="2"/>
    <x v="11"/>
    <s v="Fondeo vigencias futuras"/>
    <x v="0"/>
    <x v="0"/>
    <m/>
    <m/>
    <m/>
  </r>
  <r>
    <x v="64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1"/>
    <s v="CR_Ruta del Sol - Sector 2"/>
    <x v="41"/>
    <x v="2"/>
    <s v="Vicepresidencia Ejecutiva"/>
    <s v="Fernando Mejía"/>
    <x v="6"/>
    <s v="PENAL, DISCIPLINARIA Y ADMINISTRATIVA"/>
    <n v="0"/>
    <x v="10"/>
    <m/>
    <m/>
    <m/>
    <m/>
    <m/>
    <m/>
    <m/>
    <m/>
    <m/>
    <x v="0"/>
    <m/>
    <m/>
    <m/>
    <m/>
    <x v="18"/>
    <n v="0"/>
    <n v="1"/>
    <s v="EN TERMINO"/>
    <x v="1"/>
    <x v="2"/>
    <m/>
    <x v="0"/>
    <x v="0"/>
    <x v="0"/>
    <x v="2"/>
    <x v="0"/>
    <s v="Modificaciones"/>
    <x v="0"/>
    <x v="0"/>
    <m/>
    <m/>
    <m/>
  </r>
  <r>
    <x v="64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1"/>
    <s v="CR_Ruta del Sol - Sector 2"/>
    <x v="41"/>
    <x v="2"/>
    <s v="Vicepresidencia Ejecutiva"/>
    <s v="Fernando Mejía"/>
    <x v="6"/>
    <s v="PENAL, DISCIPLINARIA Y ADMINISTRATIVA"/>
    <n v="0"/>
    <x v="10"/>
    <m/>
    <m/>
    <m/>
    <m/>
    <m/>
    <m/>
    <m/>
    <m/>
    <m/>
    <x v="0"/>
    <m/>
    <m/>
    <m/>
    <m/>
    <x v="18"/>
    <n v="0"/>
    <n v="1"/>
    <s v="EN TERMINO"/>
    <x v="1"/>
    <x v="2"/>
    <m/>
    <x v="0"/>
    <x v="0"/>
    <x v="0"/>
    <x v="2"/>
    <x v="0"/>
    <s v="Adiciones"/>
    <x v="0"/>
    <x v="0"/>
    <m/>
    <m/>
    <m/>
  </r>
  <r>
    <x v="65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En el marco del contrato de concesión de Ruta del Sol 2, se presentará el acuerdo de terminación anticipada del Contrato por lo que la situación descrita por la contraloría no se presentaría._x000a_Informe sobre el valor de  los porcentajes de remuneración al concesionario de las actividades de operación y mantenimiento después de la obtención  del ingreso mínimo garantizado, ingreso esperado, VPIT o VPIP (según el caso)._x000a_UNIDADES DE MEDIDA PREVENTIVAS_x000a_Fortalecer técnica y financieramente la determinción de los porcentajes de remuneración al concesionario de las actividades de operación y mantenimiento.  _x000a_Propuesta de ajuste normativo_x000a_INFORME DE CIERRE:_x000a_6. Informe de Cierre._x000a__x000a_"/>
    <s v="UNIDADES DE MEDIDA CORRECTIVAS:_x000a_1. Acuerdo de terminación._x000a_2. Informe de estructuración_x000a_UNIDADES DE MEDIDA PREVENTIVAS:_x000a_3. Ajuste a la minuta de contrato 4 G_x000a_4. Ajuste Manual de contratación en lo que respecta a recursos adicionales _x000a_5. Propuesta de ajuste normativo_x000a_INFORME DE CIERRE:_x000a_6. Informe de Cierre."/>
    <n v="6"/>
    <d v="2017-10-01T00:00:00"/>
    <x v="51"/>
    <s v="CR_Ruta del Sol - Sector 2"/>
    <x v="41"/>
    <x v="2"/>
    <s v="Vicepresidencia Ejecutiva"/>
    <s v="Fernando Mejía"/>
    <x v="6"/>
    <s v="DISCIPLINARIA Y ADMINISTRATIVA"/>
    <n v="0"/>
    <x v="10"/>
    <m/>
    <m/>
    <m/>
    <m/>
    <m/>
    <m/>
    <m/>
    <m/>
    <m/>
    <x v="0"/>
    <m/>
    <m/>
    <m/>
    <m/>
    <x v="18"/>
    <n v="0"/>
    <n v="1"/>
    <s v="EN TERMINO"/>
    <x v="1"/>
    <x v="1"/>
    <m/>
    <x v="0"/>
    <x v="0"/>
    <x v="0"/>
    <x v="2"/>
    <x v="0"/>
    <s v="Ingreso Mínimo Garantizado"/>
    <x v="0"/>
    <x v="0"/>
    <m/>
    <m/>
    <m/>
  </r>
  <r>
    <x v="65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proyectos, incluyendo instrumentos vinculantes con los entes territoriales frente a la ejecución del proyecto y su financiación, en la etapa de estructuración._x000a_INFORME DE CIERRE_x000a_5. Informe de cierre"/>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los proyectos_x000a_INFORME DE CIERRE_x000a_5. informe de cierre"/>
    <n v="5"/>
    <d v="2017-10-01T00:00:00"/>
    <x v="51"/>
    <s v="CR_Ruta del Sol - Sector 2"/>
    <x v="41"/>
    <x v="2"/>
    <s v="Vicepresidencia Ejecutiva"/>
    <s v="Fernando Mejía"/>
    <x v="6"/>
    <s v="FISCAL, DISCIPLINARIA Y ADMINISTRATIVA"/>
    <n v="0"/>
    <x v="10"/>
    <m/>
    <m/>
    <m/>
    <m/>
    <m/>
    <m/>
    <m/>
    <m/>
    <m/>
    <x v="0"/>
    <m/>
    <m/>
    <m/>
    <m/>
    <x v="18"/>
    <n v="0"/>
    <n v="1"/>
    <s v="EN TERMINO"/>
    <x v="1"/>
    <x v="3"/>
    <m/>
    <x v="0"/>
    <x v="0"/>
    <x v="0"/>
    <x v="2"/>
    <x v="0"/>
    <s v="Incumplimiento obligaciones"/>
    <x v="0"/>
    <x v="0"/>
    <m/>
    <m/>
    <m/>
  </r>
  <r>
    <x v="65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CR_Ruta del Sol - Sector 2"/>
    <x v="41"/>
    <x v="2"/>
    <s v="Vicepresidencia Ejecutiva"/>
    <s v="Fernando Mejía"/>
    <x v="6"/>
    <s v="FISCAL, DISCIPLINARIA Y ADMINISTRATIVA"/>
    <n v="3"/>
    <x v="0"/>
    <m/>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x v="0"/>
    <m/>
    <m/>
    <m/>
    <m/>
    <x v="18"/>
    <n v="2"/>
    <n v="0"/>
    <s v="CUMPLIDA"/>
    <x v="0"/>
    <x v="3"/>
    <m/>
    <x v="0"/>
    <x v="0"/>
    <x v="0"/>
    <x v="2"/>
    <x v="0"/>
    <s v="Pago no debido con recursos del proyecto"/>
    <x v="0"/>
    <x v="0"/>
    <m/>
    <m/>
    <m/>
  </r>
  <r>
    <x v="65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Concepto de la Oficina Jurídica de la ANI que analice el hallazgo y presente recomendaciones al respecto. _x000a_2. Acuerdo de terminación y liquidacion del Contrato de Concesión._x000a_INFORME DE CIERRE_x000a_3. Informe de cierre."/>
    <s v="UNIDADES DE MEDIDA CORRECTIVAS_x000a_1. Concepto de la Oficina Jurídica de la ANI._x000a_2. Acuerdo de terminación y liquidacion del Contrato de Concesión._x000a_INFORME DE CIERRE_x000a_3. Informe de cierre."/>
    <n v="3"/>
    <d v="2017-10-01T00:00:00"/>
    <x v="51"/>
    <s v="CR_Ruta del Sol - Sector 2"/>
    <x v="41"/>
    <x v="2"/>
    <s v="Vicepresidencia Ejecutiva"/>
    <s v="Fernando Mejía"/>
    <x v="6"/>
    <s v="ADMINISTRATIVA"/>
    <n v="0"/>
    <x v="10"/>
    <m/>
    <m/>
    <m/>
    <m/>
    <m/>
    <m/>
    <m/>
    <m/>
    <m/>
    <x v="0"/>
    <m/>
    <m/>
    <m/>
    <m/>
    <x v="18"/>
    <n v="0"/>
    <n v="1"/>
    <s v="EN TERMINO"/>
    <x v="1"/>
    <x v="0"/>
    <m/>
    <x v="0"/>
    <x v="0"/>
    <x v="0"/>
    <x v="2"/>
    <x v="0"/>
    <s v="Modificaciones"/>
    <x v="0"/>
    <x v="0"/>
    <m/>
    <m/>
    <m/>
  </r>
  <r>
    <x v="65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PREVENTIVAS:_x000a_Para cada estructuración de un nuevo proyecto, adición o prórroga, calcular el WACC con los parámetros actualizados de mercado._x000a_INFORME DE CIERRE_x000a_2. Informe de cierre con descripción del cálculo del WACC"/>
    <s v="UNIDADES DE MEDIDA PREVENTIVAS:_x000a_1.  Archivo con el cálculo del WACC_x000a_INFORME DE CIERRE_x000a_2. Informe de cierre con descripción del cálculo del WACC_x000a_"/>
    <n v="2"/>
    <d v="2017-10-01T00:00:00"/>
    <x v="51"/>
    <s v="CR_Ruta del Sol - Sector 2"/>
    <x v="41"/>
    <x v="2"/>
    <s v="Vicepresidencia Ejecutiva - Vicepresidencia de Estructuración"/>
    <s v="Fernando Mejía"/>
    <x v="6"/>
    <s v="ADMINISTRATIVA"/>
    <n v="0"/>
    <x v="10"/>
    <m/>
    <m/>
    <m/>
    <m/>
    <m/>
    <m/>
    <m/>
    <m/>
    <m/>
    <x v="0"/>
    <m/>
    <m/>
    <m/>
    <m/>
    <x v="18"/>
    <n v="0"/>
    <n v="1"/>
    <s v="EN TERMINO"/>
    <x v="1"/>
    <x v="0"/>
    <m/>
    <x v="0"/>
    <x v="0"/>
    <x v="0"/>
    <x v="2"/>
    <x v="11"/>
    <s v="Deficiencias estructuración del proyecto"/>
    <x v="0"/>
    <x v="0"/>
    <m/>
    <m/>
    <m/>
  </r>
  <r>
    <x v="65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Prepliegos de los 5 procesos licitatorios adelantados por el INVIAS._x000a_2. Prepliegos del proceso de Consultoria para la estructuracion del nuevo proyecto Ruta del Sol Sector 2 adelantado por la ANI._x000a_3. informe del trámite del procedimiento administartivo sancionatorio, suspendido por el Tribunal de Arbitramento. (Defensa Judicial)_x000a_4. informe de carácter técnico que soporta el estado de avance de las obras. (Interventoria)_x000a_INFORME DE CIERRE_x000a_5. Informe de cierre."/>
    <s v="_x000a__x000a_UNIDADES DE MEDIDA CORRECTIVAS_x000a_1. Prepliegos INVIAS._x000a_2. Prepliegos consultoria ANI._x000a_3. Informe Defensa Judicial._x000a_4. Informe Tecnico de Interventoria._x000a_INFORME DE CIERRE_x000a_5. Informe de cierre_x000a_"/>
    <n v="5"/>
    <d v="2017-10-01T00:00:00"/>
    <x v="51"/>
    <s v="CR_Ruta del Sol - Sector 2"/>
    <x v="41"/>
    <x v="2"/>
    <s v="Vicepresidencia Ejecutiva"/>
    <s v="Fernando Mejía"/>
    <x v="6"/>
    <s v="DISCIPLINARIA Y ADMINISTRATIVA"/>
    <n v="0"/>
    <x v="10"/>
    <m/>
    <m/>
    <m/>
    <m/>
    <m/>
    <m/>
    <m/>
    <m/>
    <m/>
    <x v="0"/>
    <m/>
    <m/>
    <m/>
    <m/>
    <x v="18"/>
    <n v="0"/>
    <n v="1"/>
    <s v="EN TERMINO"/>
    <x v="1"/>
    <x v="1"/>
    <m/>
    <x v="0"/>
    <x v="0"/>
    <x v="0"/>
    <x v="2"/>
    <x v="0"/>
    <s v="Incumplimiento obligaciones"/>
    <x v="0"/>
    <x v="0"/>
    <m/>
    <m/>
    <m/>
  </r>
  <r>
    <x v="65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51"/>
    <s v="CR_Ruta del Sol - Sector 2"/>
    <x v="41"/>
    <x v="2"/>
    <s v="Vicepresidencia Ejecutiva - Vicepresidencia de Planeación, Riesgos y Entorno"/>
    <s v="Fernando Mejía"/>
    <x v="6"/>
    <s v="DISCIPLINARIA Y ADMINISTRATIVA"/>
    <n v="0"/>
    <x v="10"/>
    <m/>
    <m/>
    <m/>
    <m/>
    <m/>
    <m/>
    <m/>
    <m/>
    <m/>
    <x v="0"/>
    <m/>
    <m/>
    <m/>
    <m/>
    <x v="18"/>
    <n v="0"/>
    <n v="1"/>
    <s v="EN TERMINO"/>
    <x v="1"/>
    <x v="1"/>
    <m/>
    <x v="0"/>
    <x v="0"/>
    <x v="0"/>
    <x v="2"/>
    <x v="0"/>
    <s v="Incumplimiento obligaciones"/>
    <x v="0"/>
    <x v="0"/>
    <m/>
    <m/>
    <m/>
  </r>
  <r>
    <x v="65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Contratar un estudio que defina los lineamientos a utilizar por parte de los estructuradores para estimar el valor de los predios de un proyecto._x000a_INFORME DE CIERRE_x000a_2. Elaborar un informe de cierre_x000a_"/>
    <s v="UNIDADES DE MEDIDA CORRECTIVAS:_x000a_1. Informe con lineamientos para la estimación del valor de los predios._x000a_INFORME DE CIERRE_x000a_2. Informe de cierre _x000a_"/>
    <n v="2"/>
    <d v="2017-10-01T00:00:00"/>
    <x v="51"/>
    <s v="CR_Ruta del Sol - Sector 2"/>
    <x v="41"/>
    <x v="2"/>
    <s v="Vicepresidencia Ejecutiva - Vicepresidencia de Planeación, Riesgos y Entorno"/>
    <s v="Fernando Mejía"/>
    <x v="6"/>
    <s v="ADMINISTRATIVA"/>
    <n v="0"/>
    <x v="10"/>
    <m/>
    <m/>
    <m/>
    <m/>
    <m/>
    <m/>
    <m/>
    <m/>
    <m/>
    <x v="0"/>
    <m/>
    <m/>
    <m/>
    <m/>
    <x v="18"/>
    <n v="0"/>
    <n v="1"/>
    <s v="EN TERMINO"/>
    <x v="1"/>
    <x v="0"/>
    <m/>
    <x v="0"/>
    <x v="0"/>
    <x v="0"/>
    <x v="2"/>
    <x v="11"/>
    <s v="Proyección deficiente adquisición de predios"/>
    <x v="0"/>
    <x v="0"/>
    <m/>
    <m/>
    <m/>
  </r>
  <r>
    <x v="65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0"/>
    <s v="Ingreso Mínimo Garantizado"/>
    <x v="0"/>
    <x v="0"/>
    <m/>
    <m/>
    <m/>
  </r>
  <r>
    <x v="65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37"/>
    <s v="CR_Armenia-Pereira-Manizales"/>
    <x v="0"/>
    <x v="0"/>
    <s v="Vicepresidencia de Gestión Contractual"/>
    <s v="Leonidas Narváez"/>
    <x v="1"/>
    <s v="FISCAL, DISCIPLINARIA Y ADMINISTRATIVA"/>
    <n v="0"/>
    <x v="10"/>
    <m/>
    <m/>
    <m/>
    <m/>
    <s v=" "/>
    <m/>
    <m/>
    <m/>
    <m/>
    <x v="0"/>
    <m/>
    <m/>
    <m/>
    <m/>
    <x v="19"/>
    <n v="0"/>
    <n v="1"/>
    <s v="EN TERMINO"/>
    <x v="1"/>
    <x v="3"/>
    <m/>
    <x v="0"/>
    <x v="0"/>
    <x v="0"/>
    <x v="2"/>
    <x v="0"/>
    <s v="Incumplimiento obligaciones"/>
    <x v="0"/>
    <x v="0"/>
    <m/>
    <m/>
    <m/>
  </r>
  <r>
    <x v="66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10"/>
    <s v="CR_Armenia-Pereira-Manizales"/>
    <x v="0"/>
    <x v="0"/>
    <s v="Vicepresidencia de Gestión Contractual"/>
    <s v="Leonidas Narváez"/>
    <x v="1"/>
    <s v="DISCIPLINARIA Y ADMINISTRATIVA"/>
    <n v="3"/>
    <x v="0"/>
    <m/>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x v="0"/>
    <m/>
    <m/>
    <m/>
    <m/>
    <x v="19"/>
    <n v="2"/>
    <n v="0"/>
    <s v="CUMPLIDA"/>
    <x v="0"/>
    <x v="1"/>
    <m/>
    <x v="0"/>
    <x v="0"/>
    <x v="0"/>
    <x v="2"/>
    <x v="2"/>
    <s v="Obligaciones interventoría"/>
    <x v="0"/>
    <x v="0"/>
    <m/>
    <m/>
    <m/>
  </r>
  <r>
    <x v="66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53"/>
    <s v="CR_Armenia-Pereira-Manizales"/>
    <x v="0"/>
    <x v="0"/>
    <s v="Vicepresidencia de Gestión Contractual"/>
    <s v="Leonidas Narváez"/>
    <x v="1"/>
    <s v="DISCIPLINARIA Y ADMINISTRATIVA"/>
    <n v="3"/>
    <x v="0"/>
    <m/>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x v="0"/>
    <m/>
    <m/>
    <m/>
    <m/>
    <x v="19"/>
    <n v="2"/>
    <n v="0"/>
    <s v="CUMPLIDA"/>
    <x v="0"/>
    <x v="1"/>
    <m/>
    <x v="0"/>
    <x v="0"/>
    <x v="0"/>
    <x v="2"/>
    <x v="2"/>
    <s v="Obligaciones interventoría"/>
    <x v="0"/>
    <x v="0"/>
    <m/>
    <m/>
    <m/>
  </r>
  <r>
    <x v="66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53"/>
    <s v="CR_Armenia-Pereira-Manizales"/>
    <x v="0"/>
    <x v="0"/>
    <s v="Vicepresidencia de Gestión Contractual"/>
    <s v="Leonidas Narváez"/>
    <x v="1"/>
    <s v="DISCIPLINARIA Y ADMINISTRATIVA"/>
    <n v="5"/>
    <x v="0"/>
    <m/>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x v="0"/>
    <m/>
    <m/>
    <m/>
    <m/>
    <x v="19"/>
    <n v="2"/>
    <n v="0"/>
    <s v="CUMPLIDA"/>
    <x v="0"/>
    <x v="1"/>
    <m/>
    <x v="0"/>
    <x v="0"/>
    <x v="0"/>
    <x v="2"/>
    <x v="2"/>
    <s v="Obligaciones interventoría"/>
    <x v="0"/>
    <x v="0"/>
    <m/>
    <m/>
    <m/>
  </r>
  <r>
    <x v="66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2"/>
    <s v="Deficiencias en la supervisión contractual"/>
    <x v="0"/>
    <x v="0"/>
    <m/>
    <m/>
    <m/>
  </r>
  <r>
    <x v="66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2"/>
    <s v="Deficiencias en la supervisión contractual"/>
    <x v="0"/>
    <x v="0"/>
    <m/>
    <m/>
    <m/>
  </r>
  <r>
    <x v="66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9"/>
    <s v="Desplazamiento de cronograma"/>
    <x v="0"/>
    <x v="0"/>
    <m/>
    <m/>
    <m/>
  </r>
  <r>
    <x v="66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9"/>
    <s v="Desplazamiento de cronograma"/>
    <x v="0"/>
    <x v="0"/>
    <m/>
    <m/>
    <m/>
  </r>
  <r>
    <x v="66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CR_Armenia-Pereira-Manizales"/>
    <x v="0"/>
    <x v="0"/>
    <s v="Vicepresidencia de Gestión Contractual"/>
    <s v="Leonidas Narváez"/>
    <x v="1"/>
    <s v="DISCIPLINARIA Y ADMINISTRATIVA"/>
    <n v="3"/>
    <x v="0"/>
    <m/>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x v="0"/>
    <m/>
    <m/>
    <m/>
    <m/>
    <x v="19"/>
    <n v="2"/>
    <n v="0"/>
    <s v="CUMPLIDA"/>
    <x v="0"/>
    <x v="1"/>
    <m/>
    <x v="0"/>
    <x v="0"/>
    <x v="0"/>
    <x v="2"/>
    <x v="2"/>
    <s v="Obligaciones interventoría"/>
    <x v="0"/>
    <x v="0"/>
    <m/>
    <m/>
    <m/>
  </r>
  <r>
    <x v="66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37"/>
    <s v="CR_Armenia-Pereira-Manizales"/>
    <x v="0"/>
    <x v="0"/>
    <s v="Vicepresidencia de Gestión Contractual- Vicepresidencia de Planeación, Riesgos y Entorno_x000a_"/>
    <s v="Leonidas Narváez"/>
    <x v="1"/>
    <s v="DISCIPLINARIA Y ADMINISTRATIVA"/>
    <n v="0"/>
    <x v="10"/>
    <m/>
    <m/>
    <m/>
    <m/>
    <m/>
    <m/>
    <m/>
    <m/>
    <m/>
    <x v="0"/>
    <m/>
    <m/>
    <m/>
    <m/>
    <x v="19"/>
    <n v="0"/>
    <n v="1"/>
    <s v="EN TERMINO"/>
    <x v="1"/>
    <x v="1"/>
    <m/>
    <x v="0"/>
    <x v="0"/>
    <x v="0"/>
    <x v="2"/>
    <x v="5"/>
    <s v="Demora en gestión predial"/>
    <x v="0"/>
    <x v="0"/>
    <m/>
    <m/>
    <m/>
  </r>
  <r>
    <x v="66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Oficio requiriendo a la interventoría una auditoría para determinar el monto de las comisiones que han sido cobradas en virtud de los acuerdos del concesionario y fiducia_x000a_3. Concepto financiero _x000a_4. Concepto jurídico_x000a_5. Auditoria por parte de la Interventoría_x000a_6. Oficio a la fiducia y concesionario (de ser el caso) informando que las cuentas de la ANI no pueden ser afectadas por los cobros de comisión y que la ANI tomará las medidas que corresponden para la devolución de los recursos._x000a_7. Gestión de cobro (si aplica)_x000a_8. Solicitud Modificatorio al contrato de fiducia ajustando la cláusula de comisión.(si aplica)_x000a_UNIDADES DE MEDIDA PREVENTIVAS_x000a_9. Contrato Estándar 4G - Apendice Financiero_x000a_INFORME DE CIERRE_x000a_10. Informe de cierre"/>
    <s v="UNIDADES DE MEDIDA CORRECTIVAS_x000a_1. Oficio al Concesionario y fiducia_x000a_2. Oficio  a la interventoría _x000a_3. Concepto financiero _x000a_4. Concepto jurídico_x000a_5. Informe Auditoria de la Interventoría_x000a_6. Oficio a la fiducia y concesionario (de ser el caso)_x000a_7. Gestión de cobro (si aplica)_x000a_8. Documento Modificatorio al contrato de Fiducia. (si aplica)_x000a_UNIDADES DE MEDIDA PREVENTIVAS_x000a_9. Contrato Estándar 4G - Apendice Financiero_x000a_INFORME DE CIERRE_x000a_10. Informe de cierre"/>
    <n v="10"/>
    <d v="2017-08-16T00:00:00"/>
    <x v="37"/>
    <s v="CR_Armenia-Pereira-Manizales"/>
    <x v="0"/>
    <x v="0"/>
    <s v="Vicepresidencia de Gestión Contractual"/>
    <s v="Leonidas Narváez"/>
    <x v="1"/>
    <s v="DISCIPLINARIA Y ADMINISTRATIVA"/>
    <n v="0"/>
    <x v="10"/>
    <m/>
    <m/>
    <m/>
    <m/>
    <m/>
    <m/>
    <m/>
    <m/>
    <m/>
    <x v="0"/>
    <m/>
    <m/>
    <m/>
    <m/>
    <x v="19"/>
    <n v="0"/>
    <n v="1"/>
    <s v="EN TERMINO"/>
    <x v="1"/>
    <x v="1"/>
    <m/>
    <x v="0"/>
    <x v="0"/>
    <x v="0"/>
    <x v="2"/>
    <x v="2"/>
    <s v="Deficiencias en la supervisión contractual"/>
    <x v="0"/>
    <x v="0"/>
    <m/>
    <m/>
    <m/>
  </r>
  <r>
    <x v="67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Prepliegos de los 5 procesos licitatorios adelantados por el INVIAS._x000a_2. Prepliegos del proceso de Consultoria para la estructuracion del nuevo proyecto Ruta del Sol Sector 2 adelantado por la ANI._x000a_3.. Informe de Interventoría en el que se evidencien las obras que son beneficio para el estado y que seran objeto de reconocimiento en la liquidacion._x000a_4.. Liquidación del contrato de Concesión en la que se reconozcan y paguen únicamente las obras que son beneficiosas para el Estado._x000a_5.. Memorando a la Vicepresidencia de Estructuracion para que la consultoria a contratar tenga en cuenta los temas objeto de reclamacion por parte del concesionario ante Tribunal y Panel de expertos y que los mismos sean acotados desde la estructuracion del proyecto, temas como norma para la instalacion de defensas metalicas.  _x000a_6.. Reversión de todo el Corredor al Invias._x000a_INFORME DE CIERRE_x000a_7. Informe de cierre. _x000a_"/>
    <s v="UNIDADES DE MEDIDA CORRECTIVAS_x000a_1. Prepliegos INVIAS_x000a_2. Prepliegos consultoria ANI_x000a_3. Informe de Interventoria_x000a_4. Liquidacion del Contrato._x000a_5. Memorando a Estructuracion._x000a_6. Actas de Reversion_x000a_INFORME DE CIERRE_x000a_7. Informe de cierre."/>
    <n v="7"/>
    <d v="2017-10-01T00:00:00"/>
    <x v="51"/>
    <s v="CR_Ruta del Sol - Sector 2"/>
    <x v="41"/>
    <x v="2"/>
    <s v="Vicepresidencia Ejecutiva"/>
    <s v="Fernando Mejía"/>
    <x v="6"/>
    <s v="ADMINISTRATIVA"/>
    <n v="0"/>
    <x v="10"/>
    <m/>
    <m/>
    <m/>
    <m/>
    <m/>
    <m/>
    <m/>
    <m/>
    <m/>
    <x v="0"/>
    <m/>
    <m/>
    <m/>
    <m/>
    <x v="18"/>
    <n v="0"/>
    <n v="1"/>
    <s v="EN TERMINO"/>
    <x v="1"/>
    <x v="0"/>
    <m/>
    <x v="0"/>
    <x v="0"/>
    <x v="0"/>
    <x v="2"/>
    <x v="2"/>
    <s v="Obligaciones interventoría"/>
    <x v="0"/>
    <x v="0"/>
    <m/>
    <m/>
    <m/>
  </r>
  <r>
    <x v="67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51"/>
    <s v="CR_Ruta del Sol - Sector 2"/>
    <x v="41"/>
    <x v="2"/>
    <s v="Vicepresidencia Ejecutiva - Vicepresidencia de Planeación, Riesgos y Entorno"/>
    <s v="Fernando Mejía"/>
    <x v="6"/>
    <s v="DISCIPLINARIA Y ADMINISTRATIVA"/>
    <n v="0"/>
    <x v="10"/>
    <m/>
    <m/>
    <m/>
    <m/>
    <m/>
    <m/>
    <m/>
    <m/>
    <m/>
    <x v="0"/>
    <m/>
    <m/>
    <m/>
    <m/>
    <x v="18"/>
    <n v="0"/>
    <n v="1"/>
    <s v="EN TERMINO"/>
    <x v="1"/>
    <x v="1"/>
    <m/>
    <x v="0"/>
    <x v="0"/>
    <x v="0"/>
    <x v="2"/>
    <x v="5"/>
    <s v="Demora en gestión predial"/>
    <x v="0"/>
    <x v="0"/>
    <m/>
    <m/>
    <m/>
  </r>
  <r>
    <x v="67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La reforma a la Demanda de Reconvención incluye dentro de las pretenciones de la Agencia el reconocimiento de los ahorros por no operar el peaje de Gamarra en los plazos contractuales._x000a_2. La Liquidacion del Contrato de Concesion,  solamente incluira el reconocimiento de las obras que efectivamente sean un beneficion para el estado, valoracion que adelanta la interventoria. _x000a_INFORME DE CIERRE_x000a_3. Informe de cierre. "/>
    <s v="UNIDADES DE MEDIDA CORRECTIVAS_x000a_1. Reforma Demanda de Reconvención._x000a_2. Liquidacion del Contrato._x000a_INFORME DE CIERRE_x000a_3. Informe de cierre. "/>
    <n v="3"/>
    <d v="2017-10-01T00:00:00"/>
    <x v="51"/>
    <s v="CR_Ruta del Sol - Sector 2"/>
    <x v="41"/>
    <x v="2"/>
    <s v="Vicepresidencia Ejecutiva"/>
    <s v="Fernando Mejía"/>
    <x v="6"/>
    <s v="DISCIPLINARIA Y ADMINISTRATIVA"/>
    <n v="0"/>
    <x v="10"/>
    <m/>
    <m/>
    <m/>
    <m/>
    <m/>
    <m/>
    <m/>
    <m/>
    <m/>
    <x v="0"/>
    <m/>
    <m/>
    <m/>
    <m/>
    <x v="18"/>
    <n v="0"/>
    <n v="1"/>
    <s v="EN TERMINO"/>
    <x v="1"/>
    <x v="1"/>
    <m/>
    <x v="0"/>
    <x v="0"/>
    <x v="0"/>
    <x v="2"/>
    <x v="0"/>
    <s v="Incumplimiento obligaciones"/>
    <x v="0"/>
    <x v="0"/>
    <m/>
    <m/>
    <m/>
  </r>
  <r>
    <x v="67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PREVENTIVAS_x000a_1. Circular instructivo sobre procedimiento de eventos eximentes de responsabilidad (proyectado por Jurídica para firma del Presidente). _x000a_INFORME DE CIERRE_x000a_2. Informe de Cierre. "/>
    <s v="UNIDADES DE MEDIDA PREVENTIVAS_x000a_1. Circular Interna_x000a_INFORME DE CIERRE_x000a_2. Informe de cierre"/>
    <n v="2"/>
    <d v="2017-10-01T00:00:00"/>
    <x v="51"/>
    <s v="CR_Ruta del Sol - Sector 2"/>
    <x v="41"/>
    <x v="2"/>
    <s v="Vicepresidencia Ejecutiva"/>
    <s v="Fernando Mejía"/>
    <x v="6"/>
    <s v="ADMINISTRATIVA"/>
    <n v="0"/>
    <x v="10"/>
    <m/>
    <m/>
    <m/>
    <m/>
    <m/>
    <m/>
    <m/>
    <m/>
    <m/>
    <x v="0"/>
    <m/>
    <m/>
    <m/>
    <m/>
    <x v="18"/>
    <n v="0"/>
    <n v="1"/>
    <s v="EN TERMINO"/>
    <x v="1"/>
    <x v="0"/>
    <m/>
    <x v="0"/>
    <x v="0"/>
    <x v="0"/>
    <x v="2"/>
    <x v="2"/>
    <s v="Eximentes de responsabilidad"/>
    <x v="0"/>
    <x v="0"/>
    <m/>
    <m/>
    <m/>
  </r>
  <r>
    <x v="67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Comités fiduciarios realizados desde diciembre de 2016 (correctiva)_x000a_UNIDADES DE MEDIDA PREVENTIVA_x000a_2. Contrato estandar 4G _x000a_INFORME DE CIERRE_x000a_3. Informe de cierre"/>
    <s v="UNIDADES DE MEDIDA CORRECTIVAS_x000a_1. Actas de los Comités fiduciarios realizados desde diciembre de 2016 (correctiva)_x000a_UNIDADES DE MEDIDA PREVENTIVAS_x000a_2. Contrato estandar 4G _x000a_INFORME DE CIERRE_x000a_3. Informe de Cierre"/>
    <n v="3"/>
    <d v="2017-10-01T00:00:00"/>
    <x v="51"/>
    <s v="CR_Ruta del Sol - Sector 2"/>
    <x v="41"/>
    <x v="2"/>
    <s v="Vicepresidencia Ejecutiva"/>
    <s v="Fernando Mejía"/>
    <x v="6"/>
    <s v="ADMINISTRATIVA"/>
    <n v="0"/>
    <x v="10"/>
    <m/>
    <m/>
    <m/>
    <m/>
    <m/>
    <m/>
    <m/>
    <m/>
    <m/>
    <x v="0"/>
    <m/>
    <m/>
    <m/>
    <m/>
    <x v="18"/>
    <n v="0"/>
    <n v="1"/>
    <s v="EN TERMINO"/>
    <x v="1"/>
    <x v="0"/>
    <m/>
    <x v="0"/>
    <x v="0"/>
    <x v="0"/>
    <x v="2"/>
    <x v="0"/>
    <s v="Claridad en obligaciones contractuales"/>
    <x v="0"/>
    <x v="0"/>
    <m/>
    <m/>
    <m/>
  </r>
  <r>
    <x v="67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51"/>
    <s v="CR_Ruta del Sol - Sector 2"/>
    <x v="41"/>
    <x v="2"/>
    <s v="Vicepresidencia Ejecutiva"/>
    <s v="Fernando Mejía"/>
    <x v="6"/>
    <s v="DISCIPLINARIA Y ADMINISTRATIVA"/>
    <n v="0"/>
    <x v="10"/>
    <m/>
    <m/>
    <m/>
    <m/>
    <m/>
    <m/>
    <m/>
    <m/>
    <m/>
    <x v="0"/>
    <m/>
    <m/>
    <m/>
    <m/>
    <x v="18"/>
    <n v="0"/>
    <n v="1"/>
    <s v="EN TERMINO"/>
    <x v="1"/>
    <x v="1"/>
    <m/>
    <x v="0"/>
    <x v="0"/>
    <x v="0"/>
    <x v="2"/>
    <x v="2"/>
    <s v="Deficiencias en la supervisión contractual"/>
    <x v="0"/>
    <x v="0"/>
    <m/>
    <m/>
    <m/>
  </r>
  <r>
    <x v="67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10"/>
    <s v="CR_Transversal de las Américas - Sector 1"/>
    <x v="65"/>
    <x v="0"/>
    <s v="Vicepresidencia de Gestión Contractual"/>
    <s v="Leonidas Narváez"/>
    <x v="1"/>
    <s v="DISCIPLINARIA Y ADMINISTRATIVA"/>
    <n v="6"/>
    <x v="0"/>
    <m/>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x v="0"/>
    <m/>
    <m/>
    <m/>
    <m/>
    <x v="18"/>
    <n v="2"/>
    <n v="0"/>
    <s v="CUMPLIDA"/>
    <x v="0"/>
    <x v="1"/>
    <m/>
    <x v="0"/>
    <x v="0"/>
    <x v="0"/>
    <x v="2"/>
    <x v="11"/>
    <s v="Planeación contractual"/>
    <x v="0"/>
    <x v="0"/>
    <m/>
    <m/>
    <m/>
  </r>
  <r>
    <x v="67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54"/>
    <s v="Gestión de la Contratación Pública"/>
    <x v="84"/>
    <x v="1"/>
    <s v="Vicepresidencia Jurídica"/>
    <s v="Lina Quiroga Vergara"/>
    <x v="8"/>
    <s v="ADMINISTRATIVA"/>
    <n v="5"/>
    <x v="0"/>
    <m/>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x v="0"/>
    <m/>
    <m/>
    <m/>
    <m/>
    <x v="18"/>
    <n v="2"/>
    <n v="0"/>
    <s v="CUMPLIDA"/>
    <x v="0"/>
    <x v="0"/>
    <m/>
    <x v="0"/>
    <x v="0"/>
    <x v="0"/>
    <x v="2"/>
    <x v="2"/>
    <s v="Deficiencias liquidación contractual"/>
    <x v="13"/>
    <x v="0"/>
    <m/>
    <m/>
    <m/>
  </r>
  <r>
    <x v="67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Gestión Jurídica"/>
    <x v="19"/>
    <x v="1"/>
    <s v="Vicepresidencia Jurídica"/>
    <s v="Lina Quiroga Vergara"/>
    <x v="8"/>
    <s v="ADMINISTRATIVA"/>
    <n v="6"/>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x v="0"/>
    <m/>
    <m/>
    <m/>
    <m/>
    <x v="18"/>
    <n v="2"/>
    <n v="0"/>
    <s v="CUMPLIDA"/>
    <x v="0"/>
    <x v="0"/>
    <m/>
    <x v="0"/>
    <x v="0"/>
    <x v="0"/>
    <x v="2"/>
    <x v="2"/>
    <s v="Deficiencias en la gestión interna judicial"/>
    <x v="4"/>
    <x v="0"/>
    <m/>
    <m/>
    <m/>
  </r>
  <r>
    <x v="67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31"/>
    <s v="CR_Transversal de las Américas - Sector 1"/>
    <x v="65"/>
    <x v="0"/>
    <s v="Vicepresidencia de Gestión Contractual"/>
    <s v="Leonidas Narváez"/>
    <x v="1"/>
    <s v="FISCAL, DISCIPLINARIA Y ADMINISTRATIVA"/>
    <n v="8"/>
    <x v="0"/>
    <m/>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x v="0"/>
    <m/>
    <m/>
    <m/>
    <m/>
    <x v="18"/>
    <n v="2"/>
    <n v="1"/>
    <s v="CUMPLIDA"/>
    <x v="0"/>
    <x v="3"/>
    <m/>
    <x v="0"/>
    <x v="0"/>
    <x v="0"/>
    <x v="2"/>
    <x v="0"/>
    <s v="Intervención entidades territoriales"/>
    <x v="0"/>
    <x v="0"/>
    <m/>
    <m/>
    <m/>
  </r>
  <r>
    <x v="68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31"/>
    <s v="CR_Transversal de las Américas - Sector 1"/>
    <x v="65"/>
    <x v="0"/>
    <s v="Vicepresidencia de Gestión Contractual- Vicepresidencia de Planeación, Riesgos y Entorno_x000a_Vicepresidencia Estructuración "/>
    <s v="Leonidas Narváez"/>
    <x v="1"/>
    <s v="ADMINISTRATIVA"/>
    <n v="9"/>
    <x v="0"/>
    <m/>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1"/>
    <s v="CUMPLIDA"/>
    <x v="0"/>
    <x v="0"/>
    <m/>
    <x v="0"/>
    <x v="0"/>
    <x v="0"/>
    <x v="2"/>
    <x v="11"/>
    <s v="Proyección deficiente adquisición de predios"/>
    <x v="0"/>
    <x v="0"/>
    <m/>
    <m/>
    <m/>
  </r>
  <r>
    <x v="68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7"/>
    <s v="CR_Transversal de las Américas - Sector 1"/>
    <x v="65"/>
    <x v="0"/>
    <s v="Vicepresidencia de Gestión Contractual- Vicepresidencia de Planeación, Riesgos y Entorno_x000a_"/>
    <s v="Leonidas Narváez"/>
    <x v="1"/>
    <s v="DISCIPLINARIA Y ADMINISTRATIVA"/>
    <n v="0"/>
    <x v="10"/>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x v="0"/>
    <m/>
    <m/>
    <m/>
    <m/>
    <x v="18"/>
    <n v="0"/>
    <n v="1"/>
    <s v="EN TERMINO"/>
    <x v="1"/>
    <x v="1"/>
    <m/>
    <x v="0"/>
    <x v="0"/>
    <x v="0"/>
    <x v="2"/>
    <x v="5"/>
    <s v="Retrasos en obras por predios"/>
    <x v="0"/>
    <x v="0"/>
    <m/>
    <m/>
    <m/>
  </r>
  <r>
    <x v="68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10"/>
    <s v="CR_Transversal de las Américas - Sector 1"/>
    <x v="65"/>
    <x v="0"/>
    <s v="Vicepresidencia de Gestión Contractual"/>
    <s v="Leonidas Narváez"/>
    <x v="1"/>
    <s v="DISCIPLINARIA Y ADMINISTRATIVA"/>
    <n v="7"/>
    <x v="0"/>
    <m/>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x v="0"/>
    <m/>
    <m/>
    <m/>
    <m/>
    <x v="18"/>
    <n v="2"/>
    <n v="0"/>
    <s v="CUMPLIDA"/>
    <x v="0"/>
    <x v="1"/>
    <m/>
    <x v="0"/>
    <x v="0"/>
    <x v="0"/>
    <x v="2"/>
    <x v="0"/>
    <s v="Incumplimiento obligaciones"/>
    <x v="0"/>
    <x v="0"/>
    <m/>
    <m/>
    <m/>
  </r>
  <r>
    <x v="68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s v="Gestión Jurídica"/>
    <x v="19"/>
    <x v="1"/>
    <s v="Vicepresidencia Jurídica - Vicepresidencia Administrativa y Financiera"/>
    <s v="Lina Quiroga Vergara"/>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x v="0"/>
    <x v="0"/>
    <x v="0"/>
    <x v="2"/>
    <x v="12"/>
    <s v="Falta de conciliación de cifras"/>
    <x v="4"/>
    <x v="0"/>
    <m/>
    <m/>
    <m/>
  </r>
  <r>
    <x v="684"/>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10"/>
    <s v="CR_Ruta del Sol - Sector 2"/>
    <x v="41"/>
    <x v="2"/>
    <s v="Vicepresidencia Ejecutiva - Vicepresidencia Administrativa y Financiera"/>
    <s v="Fernando Mejía"/>
    <x v="5"/>
    <s v="ADMINISTRATIVA"/>
    <n v="4"/>
    <x v="0"/>
    <m/>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x v="0"/>
    <m/>
    <m/>
    <m/>
    <m/>
    <x v="18"/>
    <n v="2"/>
    <n v="0"/>
    <s v="CUMPLIDA"/>
    <x v="0"/>
    <x v="0"/>
    <s v="2018-409-062229-2 del 22-jun-2018"/>
    <x v="0"/>
    <x v="0"/>
    <x v="0"/>
    <x v="0"/>
    <x v="12"/>
    <s v="Información incompleta para registro contable oportuno"/>
    <x v="0"/>
    <x v="0"/>
    <m/>
    <m/>
    <m/>
  </r>
  <r>
    <x v="685"/>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8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55"/>
    <s v="Gestión Administrativa y Financiera"/>
    <x v="62"/>
    <x v="9"/>
    <s v="Vicepresidencia de Gestión Contractual - Vicepresidencia Ejecutiva - Vicepresidencia Administrativa y Financiera"/>
    <s v="Leonidas Narváez - Fernando Mejía - Gina Astrid Salazar"/>
    <x v="2"/>
    <s v="ADMINISTRATIVA"/>
    <n v="5"/>
    <x v="0"/>
    <m/>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x v="0"/>
    <x v="0"/>
    <x v="0"/>
    <x v="2"/>
    <x v="12"/>
    <s v="Problemas gestión financiera"/>
    <x v="9"/>
    <x v="0"/>
    <m/>
    <m/>
    <m/>
  </r>
  <r>
    <x v="687"/>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x v="0"/>
    <x v="0"/>
    <x v="0"/>
    <x v="0"/>
    <x v="12"/>
    <s v="Problemas gestión financiera"/>
    <x v="9"/>
    <x v="0"/>
    <m/>
    <m/>
    <m/>
  </r>
  <r>
    <x v="68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54"/>
    <s v="Sistema Estratégico de Planeación y Gestión"/>
    <x v="11"/>
    <x v="3"/>
    <s v="Vicepresidencia de Planeación, Riesgos y Entorno - Vicepresidencia Administrativa y Financiera"/>
    <s v="Fernando Iregui"/>
    <x v="4"/>
    <s v="DISCIPLINARIA Y ADMINISTRATIVA"/>
    <n v="4"/>
    <x v="0"/>
    <m/>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x v="0"/>
    <m/>
    <m/>
    <m/>
    <m/>
    <x v="18"/>
    <n v="2"/>
    <n v="0"/>
    <s v="CUMPLIDA"/>
    <x v="0"/>
    <x v="1"/>
    <m/>
    <x v="0"/>
    <x v="0"/>
    <x v="0"/>
    <x v="2"/>
    <x v="12"/>
    <s v="No asignación de recursos por MHCP"/>
    <x v="8"/>
    <x v="0"/>
    <m/>
    <m/>
    <m/>
  </r>
  <r>
    <x v="68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Gestión Jurídica"/>
    <x v="19"/>
    <x v="1"/>
    <s v="Vicepresidencia Administrativa y Financiera- Vicepresidencia Jurídica"/>
    <s v="Lina Quiroga Vergara"/>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x v="0"/>
    <x v="0"/>
    <x v="0"/>
    <x v="2"/>
    <x v="2"/>
    <s v="Deficiencias en la gestión interna judicial"/>
    <x v="4"/>
    <x v="0"/>
    <m/>
    <m/>
    <m/>
  </r>
  <r>
    <x v="69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55"/>
    <s v="Gestión Administrativa y Financiera"/>
    <x v="62"/>
    <x v="9"/>
    <s v="Vicepresidencia de Gestión Contractual - Vicepresidencia Ejecutiva - Vicepresidencia Administrativa y Financiera"/>
    <s v="Leonidas Narváez - Fernando Mejía - Gina Astrid Salazar"/>
    <x v="2"/>
    <s v="ADMINISTRATIVA"/>
    <n v="5"/>
    <x v="0"/>
    <m/>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x v="0"/>
    <x v="0"/>
    <x v="0"/>
    <x v="2"/>
    <x v="12"/>
    <s v="Información incompleta para registro contable oportuno"/>
    <x v="9"/>
    <x v="0"/>
    <m/>
    <m/>
    <m/>
  </r>
  <r>
    <x v="69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10"/>
    <s v="Gestión Administrativa y Financiera"/>
    <x v="62"/>
    <x v="4"/>
    <s v="Vicepresidencia Administrativa y Financiera"/>
    <s v="Gina Astrid Salazar"/>
    <x v="9"/>
    <s v="ADMINISTRATIVA"/>
    <n v="3"/>
    <x v="0"/>
    <m/>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x v="0"/>
    <m/>
    <m/>
    <m/>
    <m/>
    <x v="18"/>
    <n v="2"/>
    <n v="0"/>
    <s v="CUMPLIDA"/>
    <x v="0"/>
    <x v="0"/>
    <m/>
    <x v="0"/>
    <x v="0"/>
    <x v="0"/>
    <x v="2"/>
    <x v="12"/>
    <s v="Deficiencias reporte operaciones reciprocas"/>
    <x v="9"/>
    <x v="0"/>
    <m/>
    <m/>
    <m/>
  </r>
  <r>
    <x v="69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10"/>
    <s v="Gestión Administrativa y Financiera"/>
    <x v="62"/>
    <x v="10"/>
    <s v=" Vicepresidencia Administrativa y Financiera - Oficina de Control Interno"/>
    <s v="Gloria Margoth Cabrera - Gina Astrid Salazar "/>
    <x v="2"/>
    <s v="ADMINISTRATIVA"/>
    <n v="3"/>
    <x v="0"/>
    <m/>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x v="0"/>
    <m/>
    <m/>
    <m/>
    <m/>
    <x v="18"/>
    <n v="2"/>
    <n v="0"/>
    <s v="CUMPLIDA"/>
    <x v="0"/>
    <x v="0"/>
    <m/>
    <x v="0"/>
    <x v="0"/>
    <x v="0"/>
    <x v="2"/>
    <x v="12"/>
    <s v="Problemas gestión financiera"/>
    <x v="9"/>
    <x v="0"/>
    <m/>
    <m/>
    <m/>
  </r>
  <r>
    <x v="69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10"/>
    <s v="Gestión Administrativa y Financiera"/>
    <x v="62"/>
    <x v="4"/>
    <s v="Vicepresidencia Administrativa y Financiera"/>
    <s v="Gina Astrid Salazar"/>
    <x v="9"/>
    <s v="ADMINISTRATIVA"/>
    <n v="2"/>
    <x v="0"/>
    <m/>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x v="0"/>
    <m/>
    <m/>
    <m/>
    <m/>
    <x v="18"/>
    <n v="2"/>
    <n v="0"/>
    <s v="CUMPLIDA"/>
    <x v="0"/>
    <x v="0"/>
    <m/>
    <x v="0"/>
    <x v="0"/>
    <x v="0"/>
    <x v="2"/>
    <x v="12"/>
    <s v="Problemas gestión financiera"/>
    <x v="9"/>
    <x v="0"/>
    <m/>
    <m/>
    <m/>
  </r>
  <r>
    <x v="694"/>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s v="Gestión Administrativa y Financiera"/>
    <x v="62"/>
    <x v="4"/>
    <s v="Vicepresidencia Administrativa y Financiera"/>
    <s v="Gina Astrid Salazar"/>
    <x v="10"/>
    <s v="ADMINISTRATIVA"/>
    <n v="2"/>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95"/>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96"/>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s v="Gestión Administrativa y Financiera"/>
    <x v="62"/>
    <x v="4"/>
    <s v="Vicepresidencia Administrativa y Financiera"/>
    <s v="Gina Astrid Salazar"/>
    <x v="10"/>
    <s v="ADMINISTRATIVA"/>
    <n v="4"/>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x v="0"/>
    <x v="0"/>
    <x v="0"/>
    <x v="0"/>
    <x v="12"/>
    <s v="Problemas gestión financiera"/>
    <x v="9"/>
    <x v="0"/>
    <m/>
    <m/>
    <m/>
  </r>
  <r>
    <x v="69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s v="Gestión Administrativa y Financiera"/>
    <x v="62"/>
    <x v="11"/>
    <s v="Vicepresidencia Administrativa y Financiera - Vicepresidencia Ejecutiva - Oficina de Control Interno"/>
    <s v="Gina Astrid Salazar - Fernando Mejía - Gloria Margoth Cabrera"/>
    <x v="2"/>
    <s v="ADMINISTRATIVA"/>
    <n v="14"/>
    <x v="0"/>
    <m/>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x v="0"/>
    <m/>
    <m/>
    <m/>
    <m/>
    <x v="18"/>
    <n v="2"/>
    <n v="0"/>
    <s v="CUMPLIDA"/>
    <x v="0"/>
    <x v="0"/>
    <m/>
    <x v="0"/>
    <x v="0"/>
    <x v="0"/>
    <x v="2"/>
    <x v="2"/>
    <s v="Incumplimiento plan de mejoramiento áreas"/>
    <x v="9"/>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x v="69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UNIDADES DE MEDIDA CORRECTIVA_x000a_ - Documento contractual modificatorio que permite otpimizar los recuroso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osos, análisis presupuestal sobre los recursos que se van aportar a la subcuenta de supervisión aerea y la subcuenta de estudios y obras. _x000a_UNIDADES DE MEDIDA PREVENTIVA_x000a_.Contrato estándar 4G_x000a_INFORME DE CIERRE_x000a_Informe de cierre con análisis de los antecedentes relacionados con los aspectos jurídicos, técnicos y financieros y un memorando de estructuración que recuerda la justificación de esa subcuenta._x000a__x000a_"/>
    <s v="UNIDAD DE MEDIDA CORRECTIVA_x000a_1. Otrosí Modificatorio No. 3 con Estudios de conveniencia y Oportunidad_x000a_2. Informe de fiducia sobre el no fondeo de la cuenta año 2017_x000a_3. Acta de acuerdo de liquidación y terminación del contrato _x000a_UNIDAD DE MEDIDA PREVENTIVA_x000a_4. Contrato estándar 4G_x000a_INFORME DE CIERRE_x000a_5. Informe de cierre con análisis de los antecedentes relacionados con los aspectos jurídicos, técnicos y financieros y un memorando de estructuración que recuerda la justificación de esa subcuenta._x000a__x000a_"/>
    <n v="5"/>
    <d v="2017-10-01T00:00:00"/>
    <x v="51"/>
    <s v="CR_Ruta del Sol - Sector 2"/>
    <x v="41"/>
    <x v="2"/>
    <s v="Vicepresidencia Ejecutiva"/>
    <s v="Fernando Mejía"/>
    <x v="6"/>
    <s v="FISCAL, DISCIPLINARIA Y ADMINISTRATIVA"/>
    <n v="0"/>
    <x v="10"/>
    <m/>
    <m/>
    <m/>
    <m/>
    <m/>
    <m/>
    <m/>
    <m/>
    <m/>
    <x v="0"/>
    <m/>
    <m/>
    <m/>
    <m/>
    <x v="18"/>
    <n v="0"/>
    <n v="1"/>
    <s v="EN TERMINO"/>
    <x v="1"/>
    <x v="3"/>
    <m/>
    <x v="0"/>
    <x v="0"/>
    <x v="0"/>
    <x v="2"/>
    <x v="0"/>
    <s v="Incumplimiento obligaciones"/>
    <x v="0"/>
    <x v="0"/>
    <m/>
    <m/>
    <m/>
  </r>
  <r>
    <x v="69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11"/>
    <s v="CR_Transversal de las Américas - Sector 1"/>
    <x v="65"/>
    <x v="0"/>
    <s v="Vicepresidencia de Gestión Contractual-Vicepresidencia de Estructuración- Vicepresidencia de Planeación Riesgo y Entorno"/>
    <s v="Leonidas Narváez"/>
    <x v="1"/>
    <s v="ADMINISTRATIVA"/>
    <n v="1"/>
    <x v="23"/>
    <m/>
    <m/>
    <m/>
    <m/>
    <m/>
    <m/>
    <m/>
    <s v="11/07/2018. Se verifica el FTP y se actualiza el avance al 11%. Faltan UM 1,2,3,4,6,7,8 y 9. SPC"/>
    <m/>
    <x v="0"/>
    <m/>
    <m/>
    <m/>
    <m/>
    <x v="20"/>
    <n v="0"/>
    <n v="1"/>
    <s v="EN TERMINO"/>
    <x v="1"/>
    <x v="0"/>
    <m/>
    <x v="0"/>
    <x v="0"/>
    <x v="0"/>
    <x v="2"/>
    <x v="11"/>
    <s v="Deficiencias estructuración del proyecto"/>
    <x v="0"/>
    <x v="0"/>
    <m/>
    <m/>
    <m/>
  </r>
  <r>
    <x v="70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11"/>
    <s v="CR_Transversal de las Américas - Sector 1"/>
    <x v="65"/>
    <x v="0"/>
    <s v="Vicepresidencia de Gestión Contractual"/>
    <s v="Leonidas Narváez"/>
    <x v="1"/>
    <s v="ADMINISTRATIVA"/>
    <n v="2"/>
    <x v="24"/>
    <m/>
    <m/>
    <m/>
    <m/>
    <m/>
    <m/>
    <m/>
    <s v="11/07/2018. Se verifica el FTP y se actualiza el avance al 22%. Faltan UM 1,2,3,4,5,8 y 9. SPC"/>
    <m/>
    <x v="0"/>
    <m/>
    <m/>
    <m/>
    <m/>
    <x v="20"/>
    <n v="0"/>
    <n v="1"/>
    <s v="EN TERMINO"/>
    <x v="1"/>
    <x v="0"/>
    <m/>
    <x v="0"/>
    <x v="0"/>
    <x v="0"/>
    <x v="2"/>
    <x v="9"/>
    <s v="Desplazamiento de cronograma"/>
    <x v="0"/>
    <x v="0"/>
    <m/>
    <m/>
    <m/>
  </r>
  <r>
    <x v="70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11"/>
    <s v="CR_Transversal de las Américas - Sector 1"/>
    <x v="65"/>
    <x v="0"/>
    <s v="Vicepresidencia de Gestión Contractual-Vicepresidencia de Planeación Riesgo y Entorno"/>
    <s v="Leonidas Narváez"/>
    <x v="1"/>
    <s v="ADMINISTRATIVA"/>
    <n v="0"/>
    <x v="10"/>
    <m/>
    <m/>
    <m/>
    <m/>
    <m/>
    <m/>
    <m/>
    <m/>
    <m/>
    <x v="0"/>
    <m/>
    <m/>
    <m/>
    <m/>
    <x v="20"/>
    <n v="0"/>
    <n v="1"/>
    <s v="EN TERMINO"/>
    <x v="1"/>
    <x v="0"/>
    <m/>
    <x v="0"/>
    <x v="0"/>
    <x v="0"/>
    <x v="2"/>
    <x v="9"/>
    <s v="Desplazamiento de cronograma"/>
    <x v="0"/>
    <x v="0"/>
    <m/>
    <m/>
    <m/>
  </r>
  <r>
    <x v="70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11"/>
    <s v="CR_Transversal de las Américas - Sector 1"/>
    <x v="65"/>
    <x v="0"/>
    <s v="Vicepresidencia de Gestión Contractual-Vicepresidencia de Planeación Riesgo y Entorno"/>
    <s v="Leonidas Narváez"/>
    <x v="1"/>
    <s v="DISCIPLINARIA Y ADMINISTRATIVA"/>
    <n v="0"/>
    <x v="10"/>
    <m/>
    <m/>
    <m/>
    <m/>
    <m/>
    <m/>
    <m/>
    <m/>
    <m/>
    <x v="0"/>
    <m/>
    <m/>
    <m/>
    <m/>
    <x v="20"/>
    <n v="0"/>
    <n v="1"/>
    <s v="EN TERMINO"/>
    <x v="1"/>
    <x v="1"/>
    <m/>
    <x v="0"/>
    <x v="0"/>
    <x v="0"/>
    <x v="2"/>
    <x v="10"/>
    <s v="Rendimientos Financieros"/>
    <x v="0"/>
    <x v="0"/>
    <m/>
    <m/>
    <m/>
  </r>
  <r>
    <x v="70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11"/>
    <s v="CR_Transversal de las Américas - Sector 1"/>
    <x v="65"/>
    <x v="0"/>
    <s v="Vicepresidencia de Gestión Contractual"/>
    <s v="Leonidas Narváez"/>
    <x v="1"/>
    <s v="ADMINISTRATIVA"/>
    <n v="0"/>
    <x v="10"/>
    <m/>
    <m/>
    <m/>
    <m/>
    <m/>
    <m/>
    <m/>
    <m/>
    <m/>
    <x v="0"/>
    <m/>
    <m/>
    <m/>
    <m/>
    <x v="20"/>
    <n v="0"/>
    <n v="1"/>
    <s v="EN TERMINO"/>
    <x v="1"/>
    <x v="0"/>
    <m/>
    <x v="0"/>
    <x v="0"/>
    <x v="0"/>
    <x v="2"/>
    <x v="11"/>
    <s v="Planeación contractual"/>
    <x v="0"/>
    <x v="0"/>
    <m/>
    <m/>
    <m/>
  </r>
  <r>
    <x v="70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nforme predial - financiero que de cuenta de la gestión de cobro y devolución de recursos correspondientes, incluyendo el efecto financiero por la demora en el giro por parte del Concesionario.  Recursos que ya han sido reintegrados a la fecha._x000a_2. Soportes de verificación de la devolución de los recursos. (Que incluye Certificación de la fiducia que de cuenta de la devolución de los recursos e informe de aprobación de interventoría)_x000a_3. Incluir en los comités de seguimiento predial, los temas que pudiesen generar situaciones similares._x000a__x000a_ACCIONES PREVENTIVAS_x000a_4. Instar a la interventoría a realizar un diagnóstico trimestral donde se identifiquen problemáticas similares a la compra de predios no priorizados y/o no requeridos_x000a_5. Adelantar contratación de un consultor para mejorar la estructuración de adquisición predial en los proyectos. (Condicionado a recursos y necesidades de la entidad)    _x000a_6. Concepto experto estructuración predial que permita definir y/o mejorar la estructuración de adquisición predial en los proyectos. (Condicionado a recursos y necesidades de la entidad)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Gestión del área de estructuración y predial, frente a otras entidades para la disponibilidad de predios con el fin de obtener los predios a cargo de la ANT y/o Alcaldías. _x000a_"/>
    <s v="UNIDADES DE MEDIDA CORRECTIVAS_x000a_1. Informe predial - financiero_x000a_2. Soportes de la devolución_x000a_3. Actas de comité predial._x000a__x000a_UNIDADES DE MEDIDA PREVENTIVAS_x000a_4. Informe trimestral desde el área predial de la interventorí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_x000a_"/>
    <n v="9"/>
    <d v="2018-01-31T00:00:00"/>
    <x v="11"/>
    <s v="CR_Transversal de las Américas - Sector 1"/>
    <x v="65"/>
    <x v="0"/>
    <s v="Vicepresidencia de Gestión Contractual-Vicepresidencia de Planeación Riesgo y Entorno"/>
    <s v="Leonidas Narváez"/>
    <x v="1"/>
    <s v="FISCAL, DISCIPLINARIA Y ADMINISTRATIVA"/>
    <n v="0"/>
    <x v="10"/>
    <m/>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m/>
    <m/>
    <x v="0"/>
    <m/>
    <m/>
    <m/>
    <m/>
    <x v="20"/>
    <n v="0"/>
    <n v="1"/>
    <s v="EN TERMINO"/>
    <x v="1"/>
    <x v="3"/>
    <m/>
    <x v="0"/>
    <x v="0"/>
    <x v="0"/>
    <x v="2"/>
    <x v="5"/>
    <s v="Predios no requeridos"/>
    <x v="0"/>
    <x v="0"/>
    <m/>
    <m/>
    <m/>
  </r>
  <r>
    <x v="70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11"/>
    <s v="CR_Transversal de las Américas - Sector 1"/>
    <x v="65"/>
    <x v="0"/>
    <s v="Vicepresidencia de Gestión Contractual"/>
    <s v="Leonidas Narváez"/>
    <x v="1"/>
    <s v="ADMINISTRATIVA"/>
    <n v="0"/>
    <x v="10"/>
    <m/>
    <m/>
    <m/>
    <m/>
    <m/>
    <m/>
    <m/>
    <m/>
    <m/>
    <x v="0"/>
    <m/>
    <m/>
    <m/>
    <m/>
    <x v="20"/>
    <n v="0"/>
    <n v="1"/>
    <s v="EN TERMINO"/>
    <x v="1"/>
    <x v="0"/>
    <m/>
    <x v="0"/>
    <x v="0"/>
    <x v="0"/>
    <x v="2"/>
    <x v="2"/>
    <s v="Deficiencia en la supervisión contractual"/>
    <x v="0"/>
    <x v="0"/>
    <m/>
    <m/>
    <m/>
  </r>
  <r>
    <x v="70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11"/>
    <s v="CR_Transversal de las Américas - Sector 1"/>
    <x v="65"/>
    <x v="0"/>
    <s v="Vicepresidencia de Gestión Contractual-Vicepresidencia de Planeación Riesgo y Entorno"/>
    <s v="Leonidas Narváez"/>
    <x v="1"/>
    <s v="DISCIPLINARIA Y ADMINISTRATIVA"/>
    <n v="0"/>
    <x v="10"/>
    <m/>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m/>
    <m/>
    <x v="0"/>
    <m/>
    <m/>
    <m/>
    <m/>
    <x v="20"/>
    <n v="0"/>
    <n v="1"/>
    <s v="EN TERMINO"/>
    <x v="1"/>
    <x v="1"/>
    <m/>
    <x v="0"/>
    <x v="0"/>
    <x v="0"/>
    <x v="2"/>
    <x v="12"/>
    <s v="No asignación de recursos por MHCP"/>
    <x v="0"/>
    <x v="0"/>
    <m/>
    <m/>
    <m/>
  </r>
  <r>
    <x v="70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11"/>
    <s v="CR_Transversal de las Américas - Sector 1"/>
    <x v="65"/>
    <x v="0"/>
    <s v="Vicepresidencia de Gestión Contractual_x000a_Vicepresidencia Jurídica"/>
    <s v="Leonidas Narváez"/>
    <x v="1"/>
    <s v="DISCIPLINARIA Y ADMINISTRATIVA"/>
    <n v="0"/>
    <x v="10"/>
    <m/>
    <m/>
    <m/>
    <m/>
    <m/>
    <m/>
    <m/>
    <m/>
    <m/>
    <x v="0"/>
    <m/>
    <m/>
    <m/>
    <m/>
    <x v="20"/>
    <n v="0"/>
    <n v="1"/>
    <s v="EN TERMINO"/>
    <x v="1"/>
    <x v="1"/>
    <m/>
    <x v="0"/>
    <x v="0"/>
    <x v="0"/>
    <x v="2"/>
    <x v="14"/>
    <s v="Claridad en obligaciones contractuales"/>
    <x v="0"/>
    <x v="0"/>
    <m/>
    <m/>
    <m/>
  </r>
  <r>
    <x v="70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11"/>
    <s v="CR_Transversal de las Américas - Sector 1"/>
    <x v="65"/>
    <x v="0"/>
    <s v="Vicepresidencia de Gestión Contractual_x000a_Vicepresidencia Jurídica"/>
    <s v="Leonidas Narváez"/>
    <x v="1"/>
    <s v="FISCAL, DISCIPLINARIA Y ADMINISTRATIVA"/>
    <n v="0"/>
    <x v="10"/>
    <m/>
    <m/>
    <m/>
    <m/>
    <m/>
    <m/>
    <m/>
    <m/>
    <m/>
    <x v="0"/>
    <m/>
    <m/>
    <m/>
    <m/>
    <x v="20"/>
    <n v="0"/>
    <n v="1"/>
    <s v="EN TERMINO"/>
    <x v="1"/>
    <x v="3"/>
    <m/>
    <x v="0"/>
    <x v="0"/>
    <x v="0"/>
    <x v="2"/>
    <x v="13"/>
    <s v="Panel de Expertos"/>
    <x v="0"/>
    <x v="0"/>
    <m/>
    <m/>
    <m/>
  </r>
  <r>
    <x v="70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11"/>
    <s v="CR_Transversal de las Américas - Sector 1"/>
    <x v="65"/>
    <x v="0"/>
    <s v="Vicepresidencia de Gestión Contractual_x000a_Vicepresidencia Jurídica"/>
    <s v="Leonidas Narváez"/>
    <x v="1"/>
    <s v="DISCIPLINARIA Y ADMINISTRATIVA"/>
    <n v="0"/>
    <x v="10"/>
    <m/>
    <m/>
    <m/>
    <m/>
    <m/>
    <m/>
    <m/>
    <m/>
    <m/>
    <x v="0"/>
    <m/>
    <m/>
    <m/>
    <m/>
    <x v="20"/>
    <n v="0"/>
    <n v="1"/>
    <s v="EN TERMINO"/>
    <x v="1"/>
    <x v="1"/>
    <m/>
    <x v="0"/>
    <x v="0"/>
    <x v="0"/>
    <x v="2"/>
    <x v="0"/>
    <s v="Adiciones"/>
    <x v="0"/>
    <x v="0"/>
    <m/>
    <m/>
    <m/>
  </r>
  <r>
    <x v="71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11"/>
    <s v="CR_Transversal de las Américas - Sector 1"/>
    <x v="65"/>
    <x v="0"/>
    <s v="Vicepresidencia de Gestión Contractual"/>
    <s v="Leonidas Narváez"/>
    <x v="1"/>
    <s v="DISCIPLINARIA Y ADMINISTRATIVA"/>
    <n v="0"/>
    <x v="10"/>
    <m/>
    <m/>
    <m/>
    <m/>
    <m/>
    <m/>
    <m/>
    <m/>
    <m/>
    <x v="0"/>
    <m/>
    <m/>
    <m/>
    <m/>
    <x v="20"/>
    <n v="0"/>
    <n v="1"/>
    <s v="EN TERMINO"/>
    <x v="1"/>
    <x v="1"/>
    <m/>
    <x v="0"/>
    <x v="0"/>
    <x v="0"/>
    <x v="2"/>
    <x v="0"/>
    <s v="Problemas en aprobación de licencia ambiental"/>
    <x v="0"/>
    <x v="0"/>
    <m/>
    <m/>
    <m/>
  </r>
  <r>
    <x v="71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_x000a__x000a_LMSC en reunión del 23/02/2018 (Acta 011) se concluyó que: La VGC solicitará ajuste del PM en el alcance de la descripción de la meta correspondiente a la UM4."/>
    <m/>
    <m/>
    <x v="0"/>
    <m/>
    <m/>
    <m/>
    <m/>
    <x v="20"/>
    <n v="0"/>
    <n v="1"/>
    <s v="EN TERMINO"/>
    <x v="1"/>
    <x v="1"/>
    <m/>
    <x v="0"/>
    <x v="0"/>
    <x v="0"/>
    <x v="2"/>
    <x v="0"/>
    <s v="Incumplimiento obligaciones"/>
    <x v="0"/>
    <x v="0"/>
    <m/>
    <m/>
    <m/>
  </r>
  <r>
    <x v="71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1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24"/>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1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11"/>
    <s v="CR_Transversal de las Américas - Sector 1"/>
    <x v="65"/>
    <x v="0"/>
    <s v="Vicepresidencia de Gestión Contractual - Vicepresidencia de Planeación, Riesgos y Entorno"/>
    <s v="Leonidas Narváez"/>
    <x v="1"/>
    <s v="DISCIPLINARIA Y ADMINISTRATIVA"/>
    <n v="0"/>
    <x v="10"/>
    <m/>
    <m/>
    <m/>
    <m/>
    <m/>
    <m/>
    <m/>
    <m/>
    <m/>
    <x v="0"/>
    <m/>
    <m/>
    <m/>
    <m/>
    <x v="20"/>
    <n v="0"/>
    <n v="1"/>
    <s v="EN TERMINO"/>
    <x v="1"/>
    <x v="1"/>
    <m/>
    <x v="0"/>
    <x v="0"/>
    <x v="0"/>
    <x v="2"/>
    <x v="2"/>
    <s v="Deficiencias en la supervisión contractual"/>
    <x v="0"/>
    <x v="0"/>
    <m/>
    <m/>
    <m/>
  </r>
  <r>
    <x v="71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11"/>
    <s v="CR_Transversal de las Américas - Sector 1"/>
    <x v="65"/>
    <x v="0"/>
    <s v="Vicepresidencia de Gestión Contractual - Vicepresidencia de Planeación, Riesgos y Entorno"/>
    <s v="Leonidas Narváez"/>
    <x v="1"/>
    <s v="DISCIPLINARIA Y ADMINISTRATIVA"/>
    <n v="0"/>
    <x v="10"/>
    <m/>
    <m/>
    <m/>
    <m/>
    <m/>
    <m/>
    <m/>
    <m/>
    <m/>
    <x v="0"/>
    <m/>
    <m/>
    <m/>
    <m/>
    <x v="20"/>
    <n v="0"/>
    <n v="1"/>
    <s v="EN TERMINO"/>
    <x v="1"/>
    <x v="1"/>
    <m/>
    <x v="0"/>
    <x v="0"/>
    <x v="0"/>
    <x v="2"/>
    <x v="2"/>
    <s v="Deficiencias en la supervisión contractual"/>
    <x v="0"/>
    <x v="0"/>
    <m/>
    <m/>
    <m/>
  </r>
  <r>
    <x v="71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6. Manual de Interventoría y Supervisión_x000a_7. Procedimiento reversiones GCSP-P-018_x000a_8. Manual de reversiones GCSP-M-001_x000a__x000a_INFORME DE CIERRE_x000a_9. Informe de Cierre"/>
    <n v="9"/>
    <d v="2018-01-31T00:00:00"/>
    <x v="11"/>
    <s v="CR_Transversal de las Américas - Sector 1"/>
    <x v="65"/>
    <x v="0"/>
    <s v="Vicepresidencia de Gestión Contractual"/>
    <s v="Leonidas Narváez"/>
    <x v="1"/>
    <s v="DISCIPLINARIA Y ADMINISTRATIVA"/>
    <n v="0"/>
    <x v="10"/>
    <m/>
    <m/>
    <m/>
    <m/>
    <m/>
    <m/>
    <m/>
    <m/>
    <m/>
    <x v="0"/>
    <m/>
    <m/>
    <m/>
    <m/>
    <x v="20"/>
    <n v="0"/>
    <n v="1"/>
    <s v="EN TERMINO"/>
    <x v="1"/>
    <x v="1"/>
    <m/>
    <x v="0"/>
    <x v="0"/>
    <x v="0"/>
    <x v="2"/>
    <x v="2"/>
    <s v="Deficiencias en la supervisión contractual"/>
    <x v="0"/>
    <x v="0"/>
    <m/>
    <m/>
    <m/>
  </r>
  <r>
    <x v="71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24"/>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1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áez"/>
    <x v="1"/>
    <s v="DISCIPLINARIA Y ADMINISTRATIVA"/>
    <n v="0"/>
    <x v="10"/>
    <m/>
    <m/>
    <m/>
    <m/>
    <m/>
    <m/>
    <m/>
    <m/>
    <m/>
    <x v="0"/>
    <m/>
    <m/>
    <m/>
    <m/>
    <x v="20"/>
    <n v="0"/>
    <n v="1"/>
    <s v="EN TERMINO"/>
    <x v="1"/>
    <x v="1"/>
    <m/>
    <x v="0"/>
    <x v="0"/>
    <x v="0"/>
    <x v="2"/>
    <x v="2"/>
    <s v="Deficiencias en la supervisión contractual"/>
    <x v="0"/>
    <x v="0"/>
    <m/>
    <m/>
    <m/>
  </r>
  <r>
    <x v="71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11"/>
    <s v="CR_Transversal de las Américas - Sector 1"/>
    <x v="65"/>
    <x v="0"/>
    <s v="Vicepresidencia de Gestión Contractual"/>
    <s v="Leonidas Narváez"/>
    <x v="1"/>
    <s v="DISCIPLINARIA Y ADMINISTRATIVA"/>
    <n v="0"/>
    <x v="10"/>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x v="0"/>
    <m/>
    <m/>
    <m/>
    <m/>
    <x v="20"/>
    <n v="0"/>
    <n v="1"/>
    <s v="EN TERMINO"/>
    <x v="1"/>
    <x v="1"/>
    <m/>
    <x v="0"/>
    <x v="0"/>
    <x v="0"/>
    <x v="2"/>
    <x v="0"/>
    <s v="Incumplimiento obligaciones"/>
    <x v="0"/>
    <x v="0"/>
    <m/>
    <m/>
    <m/>
  </r>
  <r>
    <x v="72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2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2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áez"/>
    <x v="1"/>
    <s v="ADMINISTRATIVA"/>
    <n v="0"/>
    <x v="10"/>
    <m/>
    <m/>
    <m/>
    <m/>
    <m/>
    <m/>
    <m/>
    <m/>
    <m/>
    <x v="0"/>
    <m/>
    <m/>
    <m/>
    <m/>
    <x v="20"/>
    <n v="0"/>
    <n v="1"/>
    <s v="EN TERMINO"/>
    <x v="1"/>
    <x v="0"/>
    <m/>
    <x v="0"/>
    <x v="0"/>
    <x v="0"/>
    <x v="2"/>
    <x v="2"/>
    <s v="Deficiencia en la supervisión contractual"/>
    <x v="0"/>
    <x v="0"/>
    <m/>
    <m/>
    <m/>
  </r>
  <r>
    <x v="72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CR_Ruta del Sol - Sector 3"/>
    <x v="70"/>
    <x v="2"/>
    <s v="Vicepresidencia Ejecutiva"/>
    <s v="Fernando Mejía"/>
    <x v="6"/>
    <s v="DISCIPLINARIA Y ADMINISTRATIVA"/>
    <n v="5"/>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x v="0"/>
    <x v="0"/>
    <x v="0"/>
    <x v="2"/>
    <x v="0"/>
    <s v="Incumplimiento de obligaciones"/>
    <x v="0"/>
    <x v="0"/>
    <m/>
    <m/>
    <m/>
  </r>
  <r>
    <x v="72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6"/>
    <s v="PENAL, 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2"/>
    <m/>
    <x v="0"/>
    <x v="0"/>
    <x v="0"/>
    <x v="2"/>
    <x v="0"/>
    <s v="Modificaciones "/>
    <x v="0"/>
    <x v="0"/>
    <m/>
    <m/>
    <m/>
  </r>
  <r>
    <x v="72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6"/>
    <s v="DISCIPLINARIA Y 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x v="0"/>
    <x v="0"/>
    <x v="0"/>
    <x v="2"/>
    <x v="0"/>
    <s v="Modificaciones en la estructura del proyecto inicial"/>
    <x v="0"/>
    <x v="0"/>
    <m/>
    <m/>
    <m/>
  </r>
  <r>
    <x v="72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CR_Ruta del Sol - Sector 3"/>
    <x v="70"/>
    <x v="2"/>
    <s v="Vicepresidencia Ejecutiva"/>
    <s v="Fernando Mejía"/>
    <x v="6"/>
    <s v="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x v="0"/>
    <x v="0"/>
    <x v="0"/>
    <x v="2"/>
    <x v="2"/>
    <s v="Aportes ANI"/>
    <x v="0"/>
    <x v="0"/>
    <m/>
    <m/>
    <m/>
  </r>
  <r>
    <x v="72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CR_Ruta del Sol - Sector 3"/>
    <x v="70"/>
    <x v="2"/>
    <s v="Vicepresidencia Ejecutiva"/>
    <s v="Fernando Mejía"/>
    <x v="6"/>
    <s v="FISCAL, DISCIPLINARIA Y ADMINISTRATIVA"/>
    <n v="2"/>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x v="0"/>
    <x v="0"/>
    <x v="0"/>
    <x v="2"/>
    <x v="2"/>
    <s v="Aportes ANI"/>
    <x v="0"/>
    <x v="0"/>
    <m/>
    <m/>
    <m/>
  </r>
  <r>
    <x v="72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CR_Ruta del Sol - Sector 3"/>
    <x v="70"/>
    <x v="2"/>
    <s v="Vicepresidencia Ejecutiva"/>
    <s v="Fernando Mejía"/>
    <x v="6"/>
    <s v="DISCIPLINARIA Y ADMINISTRATIVA"/>
    <n v="6"/>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x v="0"/>
    <x v="0"/>
    <x v="0"/>
    <x v="2"/>
    <x v="10"/>
    <s v="Rendimientos Financieros"/>
    <x v="0"/>
    <x v="0"/>
    <m/>
    <m/>
    <m/>
  </r>
  <r>
    <x v="72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CR_Ruta del Sol - Sector 3"/>
    <x v="70"/>
    <x v="2"/>
    <s v="Vicepresidencia Ejecutiva"/>
    <s v="Fernando Mej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x v="0"/>
    <m/>
    <m/>
    <m/>
    <m/>
    <x v="20"/>
    <n v="2"/>
    <n v="0"/>
    <s v="CUMPLIDA"/>
    <x v="0"/>
    <x v="0"/>
    <m/>
    <x v="0"/>
    <x v="0"/>
    <x v="0"/>
    <x v="2"/>
    <x v="2"/>
    <s v="Depuración registros contables"/>
    <x v="0"/>
    <x v="0"/>
    <m/>
    <m/>
    <m/>
  </r>
  <r>
    <x v="73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CR_Ruta del Sol - Sector 3"/>
    <x v="70"/>
    <x v="2"/>
    <s v="Vicepresidencia Ejecutiva"/>
    <s v="Fernando Mejía"/>
    <x v="6"/>
    <s v="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x v="0"/>
    <x v="0"/>
    <x v="0"/>
    <x v="2"/>
    <x v="13"/>
    <s v="Panel de expertos"/>
    <x v="0"/>
    <x v="0"/>
    <m/>
    <m/>
    <m/>
  </r>
  <r>
    <x v="73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51"/>
    <s v="CR_Ruta del Sol - Sector 3"/>
    <x v="70"/>
    <x v="12"/>
    <s v="Vicepresidencia Ejecutiva - Vicepresidencia de Planeación, Riesgos y Entorno - Vicepresidencia Jurídica - Vicepresidencia de Gestión Contractual"/>
    <s v="Fernando Mejía - Fernando Iregui - Lina Quiroga - Leonidas Narvaez"/>
    <x v="2"/>
    <s v="ADMINISTRATIVA"/>
    <n v="1"/>
    <x v="5"/>
    <m/>
    <m/>
    <m/>
    <m/>
    <m/>
    <m/>
    <m/>
    <s v="10/07/2018. Se verifica el FTP y se actualiza el avance al 50%. Falta UM 2. Informe de cierre. SPC._x000a_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
    <m/>
    <x v="0"/>
    <m/>
    <m/>
    <m/>
    <m/>
    <x v="20"/>
    <n v="0"/>
    <n v="1"/>
    <s v="EN TERMINO"/>
    <x v="1"/>
    <x v="0"/>
    <m/>
    <x v="0"/>
    <x v="0"/>
    <x v="0"/>
    <x v="2"/>
    <x v="0"/>
    <s v="Indebidas justificaciones"/>
    <x v="0"/>
    <x v="0"/>
    <m/>
    <m/>
    <m/>
  </r>
  <r>
    <x v="73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CR_Ruta del Sol - Sector 3"/>
    <x v="70"/>
    <x v="2"/>
    <s v="Vicepresidencia Ejecutiva"/>
    <s v="Fernando Mej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x v="0"/>
    <x v="0"/>
    <x v="0"/>
    <x v="2"/>
    <x v="2"/>
    <s v="Deficiencias en la supervisión contractual"/>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3">
  <r>
    <x v="0"/>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s v="CR_Armenia-Pereira-Manizales"/>
    <x v="0"/>
    <x v="0"/>
    <s v="Vicepresidencia de Gestión Contractual"/>
    <s v=" Luis Eduardo Gutiérrez "/>
    <x v="0"/>
    <s v="ADMINISTRATIVA"/>
    <n v="8"/>
    <x v="0"/>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m/>
    <m/>
    <x v="0"/>
    <m/>
    <m/>
    <m/>
    <m/>
    <x v="0"/>
    <n v="2"/>
    <n v="0"/>
    <s v="CUMPLIDA"/>
    <x v="0"/>
    <x v="0"/>
    <s v="2016-409-077877-2 del 2-sep-2016."/>
    <m/>
    <m/>
    <m/>
    <x v="0"/>
    <x v="0"/>
    <s v="Incumplimiento obligaciones"/>
    <x v="0"/>
    <m/>
    <x v="0"/>
    <m/>
    <m/>
    <m/>
  </r>
  <r>
    <x v="1"/>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1"/>
    <s v="CF_Concesión Férrea Atlantico"/>
    <x v="1"/>
    <x v="1"/>
    <s v="Vicepresidencia Ejecutiva"/>
    <s v="Carlos García"/>
    <x v="1"/>
    <s v="ADMINISTRATIVA"/>
    <n v="5"/>
    <x v="0"/>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x v="0"/>
    <m/>
    <m/>
    <m/>
    <m/>
    <x v="0"/>
    <n v="2"/>
    <n v="0"/>
    <s v="CUMPLIDA"/>
    <x v="0"/>
    <x v="0"/>
    <m/>
    <s v="SI INF _x000a_2 Rad. 2016-409-054482 pag. 23"/>
    <s v="SI"/>
    <s v="De ajuste al plan"/>
    <x v="1"/>
    <x v="1"/>
    <s v="Deficiencias en pasos a nivel"/>
    <x v="1"/>
    <m/>
    <x v="0"/>
    <m/>
    <m/>
    <m/>
  </r>
  <r>
    <x v="2"/>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2"/>
    <s v="CF_Concesión Férrea Pacifico"/>
    <x v="2"/>
    <x v="0"/>
    <s v="Vicepresidencia de Gestión Contractual - Vicepresidencia Jurídica"/>
    <s v=" Luis Eduardo Gutiérrez - Andrés Hernández"/>
    <x v="2"/>
    <s v="ADMINISTRATIVA"/>
    <n v="4"/>
    <x v="0"/>
    <m/>
    <m/>
    <m/>
    <m/>
    <m/>
    <m/>
    <m/>
    <m/>
    <m/>
    <x v="0"/>
    <m/>
    <m/>
    <m/>
    <m/>
    <x v="0"/>
    <n v="2"/>
    <n v="0"/>
    <s v="CUMPLIDA"/>
    <x v="0"/>
    <x v="0"/>
    <s v="2016-409-037756-2 del 10-may-2016"/>
    <m/>
    <m/>
    <m/>
    <x v="0"/>
    <x v="2"/>
    <m/>
    <x v="1"/>
    <m/>
    <x v="0"/>
    <m/>
    <m/>
    <m/>
  </r>
  <r>
    <x v="3"/>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3"/>
    <s v="Gerencia de Contratación"/>
    <x v="3"/>
    <x v="2"/>
    <s v="Vicepresidencia Jurídica"/>
    <s v="Andrés Hernández"/>
    <x v="3"/>
    <s v="ADMINISTRATIVA"/>
    <n v="2"/>
    <x v="0"/>
    <m/>
    <m/>
    <m/>
    <m/>
    <m/>
    <m/>
    <m/>
    <m/>
    <m/>
    <x v="0"/>
    <m/>
    <m/>
    <m/>
    <m/>
    <x v="0"/>
    <n v="2"/>
    <n v="0"/>
    <s v="CUMPLIDA"/>
    <x v="0"/>
    <x v="0"/>
    <s v="2016-409-037756-2 del 10-may-2016"/>
    <m/>
    <m/>
    <m/>
    <x v="0"/>
    <x v="2"/>
    <m/>
    <x v="2"/>
    <m/>
    <x v="0"/>
    <m/>
    <m/>
    <m/>
  </r>
  <r>
    <x v="4"/>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4"/>
    <s v="CF_Concesión Férrea Atlantico"/>
    <x v="1"/>
    <x v="0"/>
    <s v="Vicepresidencia de Gestión Contractual"/>
    <s v=" Luis Eduardo Gutiérrez"/>
    <x v="0"/>
    <s v="DISCIPLINARIA Y PENAL"/>
    <n v="5"/>
    <x v="0"/>
    <m/>
    <m/>
    <m/>
    <m/>
    <m/>
    <m/>
    <m/>
    <m/>
    <m/>
    <x v="0"/>
    <m/>
    <m/>
    <m/>
    <m/>
    <x v="0"/>
    <n v="2"/>
    <n v="0"/>
    <s v="CUMPLIDA"/>
    <x v="0"/>
    <x v="1"/>
    <s v="2016-409-037756-2 del 10-may-2016"/>
    <m/>
    <m/>
    <m/>
    <x v="0"/>
    <x v="2"/>
    <m/>
    <x v="1"/>
    <m/>
    <x v="0"/>
    <m/>
    <m/>
    <m/>
  </r>
  <r>
    <x v="5"/>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5"/>
    <s v="CF_Concesión Férrea Atlantico"/>
    <x v="1"/>
    <x v="0"/>
    <s v="Vicepresidencia de Gestión Contractual"/>
    <s v=" Luis Eduardo Gutiérrez"/>
    <x v="0"/>
    <s v="DISCIPLINARIA Y PENAL"/>
    <n v="8"/>
    <x v="0"/>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s v="2017-409-097363-2 del 12-sep-2017"/>
    <s v="Estudio I_x000a__x000a_INF. 3 MM&amp;D Rad. No. 2016-409-061729-2 Pag. 13"/>
    <s v="SI"/>
    <s v="De ajuste al plan"/>
    <x v="0"/>
    <x v="3"/>
    <s v="Incumplimiento de obligaciones "/>
    <x v="1"/>
    <m/>
    <x v="0"/>
    <m/>
    <m/>
    <m/>
  </r>
  <r>
    <x v="6"/>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6"/>
    <s v="CF_Concesión Férrea Atlantico"/>
    <x v="1"/>
    <x v="1"/>
    <s v="Vicepresidencia Ejecutiva"/>
    <s v="Carlos García"/>
    <x v="1"/>
    <s v="ADMINISTRATIVA"/>
    <n v="11"/>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x v="0"/>
    <m/>
    <m/>
    <m/>
    <m/>
    <x v="0"/>
    <n v="2"/>
    <n v="0"/>
    <s v="CUMPLIDA"/>
    <x v="0"/>
    <x v="0"/>
    <m/>
    <m/>
    <m/>
    <m/>
    <x v="1"/>
    <x v="0"/>
    <s v="Invasión derecho de via"/>
    <x v="1"/>
    <m/>
    <x v="0"/>
    <m/>
    <m/>
    <m/>
  </r>
  <r>
    <x v="7"/>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7"/>
    <s v="CF_Concesión Férrea Atlantico"/>
    <x v="1"/>
    <x v="0"/>
    <s v="Vicepresidencia de Gestión Contractual"/>
    <s v=" Luis Eduardo Gutiérrez"/>
    <x v="0"/>
    <s v="ADMINISTRATIVA"/>
    <n v="9"/>
    <x v="0"/>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m/>
    <x v="0"/>
    <m/>
    <m/>
    <m/>
    <m/>
    <x v="0"/>
    <n v="2"/>
    <n v="0"/>
    <s v="CUMPLIDA"/>
    <x v="0"/>
    <x v="0"/>
    <s v="2017-409-097363-2 del 12-sep-2017"/>
    <m/>
    <m/>
    <m/>
    <x v="0"/>
    <x v="4"/>
    <s v="Presencia de invasores"/>
    <x v="1"/>
    <m/>
    <x v="0"/>
    <m/>
    <m/>
    <m/>
  </r>
  <r>
    <x v="8"/>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7"/>
    <s v="CF_Concesión Férrea Atlantico"/>
    <x v="1"/>
    <x v="0"/>
    <s v="Vicepresidencia de Gestión Contractual"/>
    <s v=" Luis Eduardo Gutiérrez"/>
    <x v="0"/>
    <s v="ADMINISTRATIVA"/>
    <n v="4"/>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m/>
    <x v="0"/>
    <m/>
    <m/>
    <m/>
    <m/>
    <x v="0"/>
    <n v="2"/>
    <n v="0"/>
    <s v="CUMPLIDA"/>
    <x v="0"/>
    <x v="0"/>
    <s v="2017-409-097363-2 del 12-sep-2017"/>
    <m/>
    <m/>
    <m/>
    <x v="0"/>
    <x v="0"/>
    <s v="Incumplimiento obligaciónes"/>
    <x v="1"/>
    <m/>
    <x v="0"/>
    <m/>
    <m/>
    <m/>
  </r>
  <r>
    <x v="9"/>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2"/>
    <s v="CR_Briceño-Tunja-Sogamoso"/>
    <x v="4"/>
    <x v="1"/>
    <s v="Vicepresidencia Ejecutiva - Vicepresidencia Jurídica"/>
    <s v="Carlos García - Andrés Hernández"/>
    <x v="2"/>
    <s v="DISCIPLINARIA"/>
    <n v="6"/>
    <x v="0"/>
    <m/>
    <s v="28-jun-2016: Con memorando 2016-409-050261-2 del 16-jun-2016, la CGR adelantó la efectividad del plan asociado a este hallazgo. Por instrucción de Diego Bustos del 27-jun-2016, se pasa a estado CERRADO con base en dicho memorando."/>
    <m/>
    <m/>
    <m/>
    <m/>
    <m/>
    <m/>
    <m/>
    <x v="0"/>
    <m/>
    <m/>
    <m/>
    <m/>
    <x v="0"/>
    <n v="2"/>
    <n v="0"/>
    <s v="CUMPLIDA"/>
    <x v="0"/>
    <x v="2"/>
    <s v="2016-409-077877-2 del 2-sep-2016."/>
    <m/>
    <m/>
    <m/>
    <x v="0"/>
    <x v="0"/>
    <s v="Modificaciones  "/>
    <x v="0"/>
    <m/>
    <x v="0"/>
    <m/>
    <m/>
    <m/>
  </r>
  <r>
    <x v="10"/>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2"/>
    <s v="CR_Bosa-Granada-Girardot"/>
    <x v="5"/>
    <x v="1"/>
    <s v="Vicepresidencia Ejecutiva - Vicepresidencia Jurídica"/>
    <s v="Carlos García - Andrés Hernández"/>
    <x v="2"/>
    <s v="DISCIPLINARIA Y FISCAL"/>
    <n v="4"/>
    <x v="0"/>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m/>
    <m/>
    <m/>
    <x v="0"/>
    <x v="2"/>
    <m/>
    <x v="0"/>
    <m/>
    <x v="0"/>
    <m/>
    <m/>
    <m/>
  </r>
  <r>
    <x v="11"/>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8"/>
    <s v="CR_Armenia-Pereira-Manizales"/>
    <x v="0"/>
    <x v="0"/>
    <s v="Vicepresidencia de Gestión Contractual - Vicepresidencia de Planeación, Riesgos y Entorno"/>
    <s v=" Luis Eduardo Gutiérrez"/>
    <x v="0"/>
    <s v="ADMINISTRATIVA"/>
    <n v="6"/>
    <x v="0"/>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x v="0"/>
    <m/>
    <m/>
    <m/>
    <m/>
    <x v="1"/>
    <n v="2"/>
    <n v="0"/>
    <s v="CUMPLIDA"/>
    <x v="0"/>
    <x v="0"/>
    <s v="2017-409-097363-2 del 12-sep-2017"/>
    <s v="INF 6. MM&amp;D  Rad. No. 2016-409-089297-2 pag. 8"/>
    <s v="SI"/>
    <s v="De ajuste al plan"/>
    <x v="0"/>
    <x v="5"/>
    <s v="Retraso obras por predios"/>
    <x v="0"/>
    <m/>
    <x v="0"/>
    <m/>
    <m/>
    <m/>
  </r>
  <r>
    <x v="12"/>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3"/>
    <s v="CR_Malla Vial del Valle del Cauca y Cauca"/>
    <x v="6"/>
    <x v="1"/>
    <s v="Vicepresidencia Ejecutiva - Vicepresidencia Jurídica"/>
    <s v="Carlos García - Andrés Hernández"/>
    <x v="2"/>
    <s v="ADMINISTRATIVA"/>
    <n v="7"/>
    <x v="0"/>
    <m/>
    <m/>
    <m/>
    <m/>
    <m/>
    <m/>
    <m/>
    <m/>
    <m/>
    <x v="0"/>
    <m/>
    <m/>
    <m/>
    <m/>
    <x v="1"/>
    <n v="2"/>
    <n v="0"/>
    <s v="CUMPLIDA"/>
    <x v="0"/>
    <x v="0"/>
    <s v="2016-409-037756-2 del 10-may-2016"/>
    <m/>
    <m/>
    <m/>
    <x v="0"/>
    <x v="2"/>
    <m/>
    <x v="0"/>
    <m/>
    <x v="0"/>
    <m/>
    <m/>
    <m/>
  </r>
  <r>
    <x v="13"/>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8"/>
    <s v="CR_Zona Metropolitana de Bucaramanga"/>
    <x v="7"/>
    <x v="1"/>
    <s v="Vicepresidencia Ejecutiva - Vicepresidencia Jurídica"/>
    <s v="Carlos García - Andrés Hernández"/>
    <x v="2"/>
    <s v="DISCIPLINARIA"/>
    <n v="3"/>
    <x v="1"/>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1"/>
    <x v="2"/>
    <s v="2016-409-077877-2 del 2-sep-2016."/>
    <m/>
    <m/>
    <m/>
    <x v="0"/>
    <x v="3"/>
    <s v="Terminación anticipada del contrato"/>
    <x v="0"/>
    <m/>
    <x v="0"/>
    <m/>
    <m/>
    <m/>
  </r>
  <r>
    <x v="14"/>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9"/>
    <s v="CF_Concesión Férrea Pacifico"/>
    <x v="2"/>
    <x v="0"/>
    <s v="Vicepresidencia de Gestión Contractual"/>
    <s v="Andrés Figueredo"/>
    <x v="0"/>
    <s v="ADMINISTRATIVA"/>
    <n v="2"/>
    <x v="2"/>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x v="0"/>
    <m/>
    <m/>
    <m/>
    <m/>
    <x v="1"/>
    <n v="0"/>
    <n v="0"/>
    <s v="VENCIDA"/>
    <x v="1"/>
    <x v="0"/>
    <m/>
    <s v="SI_x000a_INF 2 Rad. 2016-409-054482 pag.  31"/>
    <s v="N/A"/>
    <s v="No hay impacto"/>
    <x v="1"/>
    <x v="0"/>
    <s v="Incumplimiento obligaciones"/>
    <x v="1"/>
    <m/>
    <x v="1"/>
    <s v="1132-3"/>
    <m/>
    <m/>
  </r>
  <r>
    <x v="15"/>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2"/>
    <s v="CF_Concesión Férrea Pacifico"/>
    <x v="2"/>
    <x v="0"/>
    <s v="Vicepresidencia de Gestión Contractual"/>
    <s v=" Luis Eduardo Gutiérrez"/>
    <x v="0"/>
    <s v="ADMINISTRATIVA"/>
    <n v="3"/>
    <x v="0"/>
    <m/>
    <m/>
    <m/>
    <m/>
    <m/>
    <m/>
    <m/>
    <m/>
    <m/>
    <x v="0"/>
    <m/>
    <m/>
    <m/>
    <m/>
    <x v="1"/>
    <n v="2"/>
    <n v="0"/>
    <s v="CUMPLIDA"/>
    <x v="0"/>
    <x v="0"/>
    <s v="2016-409-037756-2 del 10-may-2016"/>
    <m/>
    <m/>
    <m/>
    <x v="0"/>
    <x v="2"/>
    <m/>
    <x v="1"/>
    <m/>
    <x v="0"/>
    <m/>
    <m/>
    <m/>
  </r>
  <r>
    <x v="16"/>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2"/>
    <s v="CF_Concesión Férrea Pacifico"/>
    <x v="2"/>
    <x v="0"/>
    <s v="Vicepresidencia de Gestión Contractual"/>
    <s v=" Luis Eduardo Gutiérrez"/>
    <x v="0"/>
    <s v="DISCIPLINARIA Y FISCAL"/>
    <n v="3"/>
    <x v="0"/>
    <m/>
    <m/>
    <m/>
    <m/>
    <m/>
    <m/>
    <m/>
    <m/>
    <m/>
    <x v="0"/>
    <m/>
    <m/>
    <m/>
    <m/>
    <x v="1"/>
    <n v="2"/>
    <n v="0"/>
    <s v="CUMPLIDA"/>
    <x v="0"/>
    <x v="3"/>
    <s v="2016-409-037756-2 del 10-may-2016"/>
    <m/>
    <m/>
    <m/>
    <x v="0"/>
    <x v="2"/>
    <m/>
    <x v="1"/>
    <m/>
    <x v="0"/>
    <m/>
    <m/>
    <m/>
  </r>
  <r>
    <x v="17"/>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2"/>
    <s v="Gerencia Portuaria"/>
    <x v="8"/>
    <x v="0"/>
    <s v="Vicepresidencia de Gestión Contractual"/>
    <s v=" Luis Eduardo Gutiérrez"/>
    <x v="0"/>
    <s v="ADMINISTRATIVA"/>
    <n v="7"/>
    <x v="0"/>
    <m/>
    <s v="28-jun-2016: Con memorando 2016-409-050261-2 del 16-jun-2016, la CGR adelantó la efectividad del plan asociado a este hallazgo. Por instrucción de Diego Bustos del 27-jun-2016, se pasa a estado CERRADO con base en dicho memorando."/>
    <m/>
    <m/>
    <m/>
    <m/>
    <m/>
    <m/>
    <m/>
    <x v="0"/>
    <m/>
    <m/>
    <m/>
    <m/>
    <x v="1"/>
    <n v="2"/>
    <n v="0"/>
    <s v="CUMPLIDA"/>
    <x v="0"/>
    <x v="0"/>
    <s v="2016-409-077877-2 del 2-sep-2016."/>
    <m/>
    <m/>
    <m/>
    <x v="0"/>
    <x v="0"/>
    <s v="Ausencia de interventoría en los proyectos"/>
    <x v="2"/>
    <m/>
    <x v="0"/>
    <m/>
    <m/>
    <m/>
  </r>
  <r>
    <x v="18"/>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0"/>
    <s v="Gestión Contractual y Seguimiento de Proyectos de Infraestructura de Transporte"/>
    <x v="9"/>
    <x v="0"/>
    <s v="Vicepresidencia de Gestión Contractual"/>
    <s v="Luis Eduardo Gutiérrez"/>
    <x v="4"/>
    <s v="ADMINISTRATIVA"/>
    <n v="6"/>
    <x v="3"/>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m/>
    <m/>
    <x v="0"/>
    <m/>
    <m/>
    <m/>
    <m/>
    <x v="1"/>
    <n v="0"/>
    <n v="1"/>
    <s v="EN TERMINO"/>
    <x v="2"/>
    <x v="0"/>
    <m/>
    <s v="Estudio I_x000a__x000a_INF. 3 MM&amp;D Rad. No. 2016-409-061729-2 Pag. 17"/>
    <s v="N/A"/>
    <s v="No hay impacto"/>
    <x v="1"/>
    <x v="1"/>
    <s v="Falta inventarios concesiones portuarias"/>
    <x v="3"/>
    <m/>
    <x v="0"/>
    <m/>
    <m/>
    <m/>
  </r>
  <r>
    <x v="19"/>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1"/>
    <s v="CR_Bogotá-Siberia-La Punta-El Vino-La Vega-Villeta"/>
    <x v="10"/>
    <x v="0"/>
    <s v="Vicepresidencia de Gestión Contractual - Vicepresidencia Jurídica"/>
    <s v=" Luis Eduardo Gutiérrez - Andrés Hernández"/>
    <x v="2"/>
    <s v="DISCIPLINARIA"/>
    <n v="1"/>
    <x v="0"/>
    <m/>
    <m/>
    <m/>
    <m/>
    <m/>
    <m/>
    <m/>
    <m/>
    <m/>
    <x v="0"/>
    <m/>
    <m/>
    <m/>
    <m/>
    <x v="2"/>
    <n v="2"/>
    <n v="0"/>
    <s v="CUMPLIDA"/>
    <x v="0"/>
    <x v="2"/>
    <s v="2016-409-037756-2 del 10-may-2016"/>
    <m/>
    <m/>
    <m/>
    <x v="0"/>
    <x v="2"/>
    <m/>
    <x v="0"/>
    <m/>
    <x v="0"/>
    <m/>
    <m/>
    <m/>
  </r>
  <r>
    <x v="20"/>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8"/>
    <s v="CR_Bogotá-Siberia-La Punta-El Vino-La Vega-Villeta"/>
    <x v="10"/>
    <x v="0"/>
    <s v="Vicepresidencia de Gestión Contractual - Vicepresidencia Jurídica"/>
    <s v=" Luis Eduardo Gutiérrez"/>
    <x v="0"/>
    <s v="DISCIPLINARIA Y FISCAL"/>
    <n v="8"/>
    <x v="0"/>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m/>
    <s v="Fiscal"/>
    <x v="1"/>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s v="Estudio III_x000a__x000a_INF. 8 MM&amp;D Rad. No. 2016-409-100777-2 Pag. 5_x000a__x000a_"/>
    <s v="SI"/>
    <s v="De ajuste al plan"/>
    <x v="0"/>
    <x v="0"/>
    <s v="TIR superior al modelo contractual"/>
    <x v="0"/>
    <m/>
    <x v="0"/>
    <m/>
    <m/>
    <m/>
  </r>
  <r>
    <x v="21"/>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2"/>
    <s v="CR_Bogotá-Siberia-La Punta-El Vino-La Vega-Villeta"/>
    <x v="10"/>
    <x v="0"/>
    <s v="Vicepresidencia de Gestión Contractual - Vicepresidencia Administrativa y Financiera"/>
    <s v=" Luis Eduardo Gutiérrez - María Clara Garrido"/>
    <x v="2"/>
    <s v="ADMINISTRATIVA"/>
    <n v="5"/>
    <x v="0"/>
    <m/>
    <m/>
    <m/>
    <m/>
    <m/>
    <m/>
    <m/>
    <m/>
    <m/>
    <x v="0"/>
    <m/>
    <m/>
    <m/>
    <m/>
    <x v="2"/>
    <n v="2"/>
    <n v="0"/>
    <s v="CUMPLIDA"/>
    <x v="0"/>
    <x v="0"/>
    <s v="2016-409-037756-2 del 10-may-2016"/>
    <m/>
    <m/>
    <m/>
    <x v="0"/>
    <x v="2"/>
    <m/>
    <x v="0"/>
    <m/>
    <x v="0"/>
    <m/>
    <m/>
    <m/>
  </r>
  <r>
    <x v="22"/>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9"/>
    <s v="Sistema Estratégico de Planeación y Gestión"/>
    <x v="11"/>
    <x v="3"/>
    <s v="Vicepresidencia de Planeación, Riesgos y Entorno"/>
    <s v="Fernando Ramírez"/>
    <x v="5"/>
    <s v="DISCIPLINARIA"/>
    <n v="2"/>
    <x v="0"/>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x v="0"/>
    <m/>
    <m/>
    <m/>
    <m/>
    <x v="3"/>
    <n v="2"/>
    <n v="0"/>
    <s v="CUMPLIDA"/>
    <x v="0"/>
    <x v="2"/>
    <m/>
    <s v="Estudio I_x000a__x000a__x000a_INF. 3 MM&amp;D Rad. No. 2016-409-061729-2 Pag. 23"/>
    <s v="N/A"/>
    <s v="No hay impacto"/>
    <x v="1"/>
    <x v="1"/>
    <s v="Plan de manejo ambiental"/>
    <x v="0"/>
    <m/>
    <x v="0"/>
    <m/>
    <m/>
    <m/>
  </r>
  <r>
    <x v="23"/>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8"/>
    <s v="CR_Cordoba-Sucre"/>
    <x v="12"/>
    <x v="1"/>
    <s v="Vicepresidencia Ejecutiva"/>
    <s v="Fernando Mejía"/>
    <x v="6"/>
    <s v="ADMINISTRATIVA"/>
    <n v="3"/>
    <x v="0"/>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m/>
    <x v="0"/>
    <m/>
    <m/>
    <m/>
    <m/>
    <x v="3"/>
    <n v="2"/>
    <n v="0"/>
    <s v="CUMPLIDA"/>
    <x v="0"/>
    <x v="0"/>
    <s v="2017-409-097363-2 del 12-sep-2017"/>
    <s v="INF. 8 MM&amp;D Rad. No. 2016-409-100777-2 Pag. 50"/>
    <s v="SI"/>
    <s v="De ajuste al plan"/>
    <x v="0"/>
    <x v="1"/>
    <s v="Señalización"/>
    <x v="0"/>
    <m/>
    <x v="0"/>
    <m/>
    <m/>
    <m/>
  </r>
  <r>
    <x v="24"/>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2"/>
    <s v="CR_Rumichaca - Pasto - Chachagui - Aeropuerto"/>
    <x v="13"/>
    <x v="1"/>
    <s v="Vicepresidencia Ejecutiva - Vicepresidencia Jurídica"/>
    <s v="Carlos García - Andrés Hernández"/>
    <x v="2"/>
    <s v="DISCIPLINARIA Y FISCAL"/>
    <n v="4"/>
    <x v="0"/>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m/>
    <s v="Fiscal"/>
    <x v="2"/>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m/>
    <m/>
    <m/>
    <x v="0"/>
    <x v="2"/>
    <m/>
    <x v="0"/>
    <m/>
    <x v="0"/>
    <m/>
    <m/>
    <m/>
  </r>
  <r>
    <x v="25"/>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2"/>
    <s v="CR_Rumichaca - Pasto - Chachagui - Aeropuerto"/>
    <x v="13"/>
    <x v="1"/>
    <s v="Vicepresidencia Ejecutiva - Vicepresidencia Jurídica"/>
    <s v="Carlos García - Andrés Hernández"/>
    <x v="2"/>
    <s v="ADMINISTRATIVA"/>
    <n v="7"/>
    <x v="0"/>
    <m/>
    <m/>
    <m/>
    <m/>
    <m/>
    <m/>
    <m/>
    <m/>
    <m/>
    <x v="0"/>
    <m/>
    <m/>
    <m/>
    <m/>
    <x v="3"/>
    <n v="2"/>
    <n v="0"/>
    <s v="CUMPLIDA"/>
    <x v="0"/>
    <x v="0"/>
    <s v="2016-409-037756-2 del 10-may-2016"/>
    <m/>
    <m/>
    <m/>
    <x v="0"/>
    <x v="2"/>
    <m/>
    <x v="0"/>
    <m/>
    <x v="0"/>
    <m/>
    <m/>
    <m/>
  </r>
  <r>
    <x v="26"/>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2"/>
    <s v="CR_Rumichaca - Pasto - Chachagui - Aeropuerto"/>
    <x v="13"/>
    <x v="1"/>
    <s v="Vicepresidencia Ejecutiva - Vicepresidencia Administrativa y Financiera"/>
    <s v="Carlos García - María Clara Garrido"/>
    <x v="2"/>
    <s v="DISCIPLINARIA"/>
    <n v="4"/>
    <x v="0"/>
    <m/>
    <m/>
    <m/>
    <m/>
    <m/>
    <m/>
    <m/>
    <m/>
    <m/>
    <x v="0"/>
    <m/>
    <m/>
    <m/>
    <m/>
    <x v="3"/>
    <n v="2"/>
    <n v="0"/>
    <s v="CUMPLIDA"/>
    <x v="0"/>
    <x v="2"/>
    <s v="2016-409-037756-2 del 10-may-2016"/>
    <m/>
    <m/>
    <m/>
    <x v="0"/>
    <x v="2"/>
    <m/>
    <x v="0"/>
    <m/>
    <x v="0"/>
    <m/>
    <m/>
    <m/>
  </r>
  <r>
    <x v="27"/>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8"/>
    <s v="CR_Zipaquira-Palenque"/>
    <x v="14"/>
    <x v="0"/>
    <s v="Vicepresidencia de Gestión Contractual - Vicepresidencia de Planeación, Riesgos y Entorno"/>
    <s v=" Luis Eduardo Gutiérrez"/>
    <x v="0"/>
    <s v="ADMINISTRATIVA"/>
    <n v="6"/>
    <x v="0"/>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m/>
    <x v="0"/>
    <m/>
    <m/>
    <m/>
    <m/>
    <x v="3"/>
    <n v="2"/>
    <n v="0"/>
    <s v="CUMPLIDA"/>
    <x v="0"/>
    <x v="0"/>
    <s v="2017-409-097363-2 del 12-sep-2017"/>
    <s v="INF 6. MM&amp;D  Rad. No. 2016-409-089297-2 pag. 5"/>
    <s v="NO"/>
    <s v="De ajuste al plan"/>
    <x v="0"/>
    <x v="5"/>
    <s v="Demora en gestión predial"/>
    <x v="0"/>
    <m/>
    <x v="0"/>
    <m/>
    <m/>
    <m/>
  </r>
  <r>
    <x v="28"/>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2"/>
    <s v="CR_Desarrollo Vial del Norte de Bogotá"/>
    <x v="15"/>
    <x v="0"/>
    <s v="Vicepresidencia de Gestión Contractual - Vicepresidencia Jurídica - Vicepresidencia de Planeación, Riesgos y Entorno"/>
    <s v=" Luis Eduardo Gutiérrez - Andrés Hernández - Jaime García"/>
    <x v="2"/>
    <s v="ADMINISTRATIVA"/>
    <n v="5"/>
    <x v="0"/>
    <m/>
    <m/>
    <m/>
    <m/>
    <m/>
    <m/>
    <m/>
    <m/>
    <m/>
    <x v="0"/>
    <m/>
    <m/>
    <m/>
    <m/>
    <x v="3"/>
    <n v="2"/>
    <n v="0"/>
    <s v="CUMPLIDA"/>
    <x v="0"/>
    <x v="0"/>
    <s v="2016-409-037756-2 del 10-may-2016"/>
    <m/>
    <m/>
    <m/>
    <x v="0"/>
    <x v="2"/>
    <m/>
    <x v="0"/>
    <m/>
    <x v="0"/>
    <m/>
    <m/>
    <m/>
  </r>
  <r>
    <x v="29"/>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3"/>
    <s v="CR_Bosa-Granada-Girardot"/>
    <x v="5"/>
    <x v="1"/>
    <s v="Vicepresidencia Ejecutiva - Vicepresidencia Jurídica"/>
    <s v="Carlos García"/>
    <x v="1"/>
    <s v="DISCIPLINARIA Y FISCAL"/>
    <n v="7"/>
    <x v="0"/>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s v="Fiscal"/>
    <x v="1"/>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s v="Estudio II_x000a_INF 1 MM&amp;D Rad. RADICADO NO. 2016-409-054480-2 pag. 22_x000a__x000a_INF.4_x000a_RADICADO NO. 2016-409-077657-2 Pag. 49_x000a__x000a_CONCEPTO JURÍDICO_x000a_Rad._x000a_2017-409-012640-2_x000a_"/>
    <s v="SI"/>
    <s v="De gran impacto"/>
    <x v="1"/>
    <x v="3"/>
    <s v="Inadecuada aplicación indexación de tarifas "/>
    <x v="0"/>
    <m/>
    <x v="0"/>
    <m/>
    <m/>
    <m/>
  </r>
  <r>
    <x v="30"/>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3"/>
    <s v="CR_Bosa-Granada-Girardot"/>
    <x v="5"/>
    <x v="1"/>
    <s v="Vicepresidencia Ejecutiva - Vicepresidencia Jurídica"/>
    <s v="Carlos García"/>
    <x v="1"/>
    <s v="DISCIPLINARIA Y FISCAL"/>
    <n v="7"/>
    <x v="0"/>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s v="Estudio II_x000a_INF 1 MM&amp;D Rad. RADICADO NO. 2016-409-054480-2 pag. 24 y 28_x000a_INF.4_x000a_RADICADO NO. 2016-409-077657-2 Pag. 54"/>
    <s v="N/A"/>
    <s v="No hay impacto"/>
    <x v="1"/>
    <x v="3"/>
    <s v="Ingreso Mínimo Garantizado"/>
    <x v="0"/>
    <m/>
    <x v="0"/>
    <m/>
    <m/>
    <m/>
  </r>
  <r>
    <x v="31"/>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3"/>
    <s v="CR_Bosa-Granada-Girardot"/>
    <x v="5"/>
    <x v="1"/>
    <s v="Vicepresidencia Ejecutiva"/>
    <s v="Carlos García"/>
    <x v="1"/>
    <s v="ADMINISTRATIVA"/>
    <n v="9"/>
    <x v="0"/>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m/>
    <s v="INF 5 MM&amp;D Rad. No. 2016-409-089295-2 Pag. 17"/>
    <s v="SI"/>
    <s v="De ajuste al plan"/>
    <x v="1"/>
    <x v="3"/>
    <s v="Incumplimiento de obligaciones "/>
    <x v="0"/>
    <m/>
    <x v="0"/>
    <m/>
    <m/>
    <m/>
  </r>
  <r>
    <x v="32"/>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s v="CR_Área Metropolitana de Cúcuta y Norte de Santander_x000a_"/>
    <x v="16"/>
    <x v="0"/>
    <s v="Vicepresidencia de Gestión Contractual - Vicepresidencia Jurídica"/>
    <s v=" Luis Eduardo Gutiérrez - Andrés Hernández"/>
    <x v="2"/>
    <s v="DISCIPLINARIA Y FISCAL"/>
    <n v="4"/>
    <x v="0"/>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m/>
    <s v="Fiscal"/>
    <x v="1"/>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m/>
    <m/>
    <m/>
    <x v="0"/>
    <x v="2"/>
    <m/>
    <x v="0"/>
    <m/>
    <x v="0"/>
    <m/>
    <m/>
    <m/>
  </r>
  <r>
    <x v="33"/>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2"/>
    <s v="CR_Área Metropolitana de Cúcuta y Norte de Santander_x000a_"/>
    <x v="16"/>
    <x v="0"/>
    <s v="Vicepresidencia de Gestión Contractual - Vicepresidencia Jurídica"/>
    <s v=" Luis Eduardo Gutiérrez - Andrés Hernández"/>
    <x v="2"/>
    <s v="DISCIPLINARIA"/>
    <n v="3"/>
    <x v="0"/>
    <m/>
    <m/>
    <m/>
    <m/>
    <m/>
    <m/>
    <m/>
    <m/>
    <m/>
    <x v="0"/>
    <m/>
    <m/>
    <m/>
    <m/>
    <x v="4"/>
    <n v="2"/>
    <n v="0"/>
    <s v="CUMPLIDA"/>
    <x v="0"/>
    <x v="2"/>
    <s v="2016-409-037756-2 del 10-may-2016"/>
    <m/>
    <m/>
    <m/>
    <x v="0"/>
    <x v="2"/>
    <m/>
    <x v="0"/>
    <m/>
    <x v="0"/>
    <m/>
    <m/>
    <m/>
  </r>
  <r>
    <x v="34"/>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3"/>
    <s v="Gerencia Planeación"/>
    <x v="17"/>
    <x v="3"/>
    <s v="Vicepresidencia de Planeación, Riesgos y Entorno"/>
    <s v="Jaime García"/>
    <x v="7"/>
    <s v="ADMINISTRATIVA"/>
    <n v="2"/>
    <x v="0"/>
    <m/>
    <m/>
    <m/>
    <m/>
    <m/>
    <m/>
    <m/>
    <m/>
    <m/>
    <x v="0"/>
    <m/>
    <m/>
    <m/>
    <m/>
    <x v="5"/>
    <n v="2"/>
    <n v="0"/>
    <s v="CUMPLIDA"/>
    <x v="0"/>
    <x v="0"/>
    <s v="2016-409-037756-2 del 10-may-2016"/>
    <m/>
    <m/>
    <m/>
    <x v="0"/>
    <x v="2"/>
    <m/>
    <x v="2"/>
    <m/>
    <x v="0"/>
    <m/>
    <m/>
    <m/>
  </r>
  <r>
    <x v="35"/>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2"/>
    <s v="Gerencia de Defensa Judicial"/>
    <x v="18"/>
    <x v="2"/>
    <s v="Vicepresidencia Jurídica"/>
    <s v="Andrés Hernández"/>
    <x v="3"/>
    <s v="ADMINISTRATIVA"/>
    <n v="1"/>
    <x v="0"/>
    <m/>
    <m/>
    <m/>
    <m/>
    <m/>
    <m/>
    <m/>
    <m/>
    <m/>
    <x v="0"/>
    <m/>
    <m/>
    <m/>
    <m/>
    <x v="5"/>
    <n v="2"/>
    <n v="0"/>
    <s v="CUMPLIDA"/>
    <x v="0"/>
    <x v="0"/>
    <s v="2016-409-037756-2 del 10-may-2016"/>
    <m/>
    <m/>
    <m/>
    <x v="0"/>
    <x v="2"/>
    <m/>
    <x v="2"/>
    <m/>
    <x v="0"/>
    <m/>
    <m/>
    <m/>
  </r>
  <r>
    <x v="36"/>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Gestión Jurídica"/>
    <x v="19"/>
    <x v="2"/>
    <s v="Vicepresidencia Jurídica"/>
    <s v="Fernando Ramírez"/>
    <x v="8"/>
    <s v="DISCIPLINARIA"/>
    <n v="4"/>
    <x v="0"/>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x v="0"/>
    <m/>
    <m/>
    <m/>
    <m/>
    <x v="5"/>
    <n v="2"/>
    <n v="0"/>
    <s v="CUMPLIDA"/>
    <x v="0"/>
    <x v="2"/>
    <m/>
    <s v="Estudio I_x000a__x000a_INF. 3 MM&amp;D Rad. No. 2016-409-061729-2 Pag. 23"/>
    <s v="N/A"/>
    <s v="No hay impacto"/>
    <x v="1"/>
    <x v="1"/>
    <s v="Deficiencias manejo documental"/>
    <x v="4"/>
    <m/>
    <x v="0"/>
    <m/>
    <m/>
    <m/>
  </r>
  <r>
    <x v="37"/>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8"/>
    <s v="CR_Zona Metropolitana de Bucaramanga"/>
    <x v="7"/>
    <x v="1"/>
    <s v="Vicepresidencia Ejecutiva - Vicepresidencia Jurídica"/>
    <s v="Carlos García - Andrés Hernández"/>
    <x v="2"/>
    <s v="ADMINISTRATIVA"/>
    <n v="3"/>
    <x v="1"/>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s v="SI_x000a_INF 1 MM&amp;D Rad. RADICADO NO. 2016-409-054480-2 pag. 26_x000a_"/>
    <s v="NO"/>
    <s v="De ajuste al plan"/>
    <x v="0"/>
    <x v="3"/>
    <s v="Terminación anticipada del contrato"/>
    <x v="0"/>
    <m/>
    <x v="0"/>
    <m/>
    <m/>
    <m/>
  </r>
  <r>
    <x v="38"/>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8"/>
    <s v="CR_Zona Metropolitana de Bucaramanga"/>
    <x v="7"/>
    <x v="1"/>
    <s v="Vicepresidencia Ejecutiva - Vicepresidencia Jurídica"/>
    <s v="Carlos García - Andrés Hernández"/>
    <x v="2"/>
    <s v="ADMINISTRATIVA"/>
    <n v="1"/>
    <x v="4"/>
    <m/>
    <s v="28-jun-2016: Con memorando 2016-409-050261-2 del 16-jun-2016, la CGR adelantó la efectividad del plan asociado a este hallazgo. Por instrucción de Diego Bustos del 27-jun-2016, se pasa a estado CERRADO con base en dicho memorando."/>
    <m/>
    <m/>
    <m/>
    <m/>
    <m/>
    <m/>
    <s v="Fiscal"/>
    <x v="1"/>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Carlos Garcí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1"/>
    <x v="0"/>
    <s v="2016-409-077877-2 del 2-sep-2016."/>
    <s v="SI"/>
    <m/>
    <m/>
    <x v="0"/>
    <x v="3"/>
    <s v="Terminación anticipada del contrato"/>
    <x v="0"/>
    <m/>
    <x v="0"/>
    <m/>
    <m/>
    <m/>
  </r>
  <r>
    <x v="39"/>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8"/>
    <s v="CR_Zona Metropolitana de Bucaramanga"/>
    <x v="7"/>
    <x v="1"/>
    <s v="Vicepresidencia Ejecutiva"/>
    <s v="Carlos García"/>
    <x v="6"/>
    <s v="ADMINISTRATIVA"/>
    <n v="3"/>
    <x v="5"/>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m/>
    <m/>
    <m/>
    <x v="0"/>
    <x v="3"/>
    <s v="Terminación anticipada del contrato"/>
    <x v="0"/>
    <m/>
    <x v="0"/>
    <m/>
    <m/>
    <m/>
  </r>
  <r>
    <x v="40"/>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3"/>
    <s v="CR_Briceño-Tunja-Sogamoso"/>
    <x v="4"/>
    <x v="1"/>
    <s v="Vicepresidencia Ejecutiva - Vicepresidencia Jurídica"/>
    <s v="Carlos García"/>
    <x v="1"/>
    <s v="ADMINISTRATIVA"/>
    <n v="4"/>
    <x v="0"/>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x v="0"/>
    <m/>
    <m/>
    <m/>
    <m/>
    <x v="5"/>
    <n v="2"/>
    <n v="0"/>
    <s v="CUMPLIDA"/>
    <x v="0"/>
    <x v="0"/>
    <m/>
    <s v="INF 5 MM&amp;D Rad. No. 2016-409-089295-2 Pag. 53"/>
    <s v="SI"/>
    <s v="De ajuste al plan"/>
    <x v="1"/>
    <x v="1"/>
    <s v="Funcionamiento áreas de servicio"/>
    <x v="0"/>
    <m/>
    <x v="0"/>
    <m/>
    <m/>
    <m/>
  </r>
  <r>
    <x v="41"/>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3"/>
    <s v="CR_Briceño-Tunja-Sogamoso"/>
    <x v="4"/>
    <x v="1"/>
    <s v="Vicepresidencia Ejecutiva - Vicepresidencia Jurídica"/>
    <s v="Carlos García"/>
    <x v="1"/>
    <s v="ADMINISTRATIVA"/>
    <n v="4"/>
    <x v="0"/>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x v="0"/>
    <m/>
    <m/>
    <m/>
    <m/>
    <x v="5"/>
    <n v="2"/>
    <n v="0"/>
    <s v="CUMPLIDA"/>
    <x v="0"/>
    <x v="0"/>
    <m/>
    <s v="INF 5 MM&amp;D Rad. No. 2016-409-089295-2 Pag. 55"/>
    <s v="NO"/>
    <s v="De ajuste al plan"/>
    <x v="1"/>
    <x v="0"/>
    <s v="Incumplimiento obligaciones"/>
    <x v="0"/>
    <m/>
    <x v="0"/>
    <m/>
    <m/>
    <m/>
  </r>
  <r>
    <x v="42"/>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7"/>
    <s v="CF_Concesión Férrea Atlantico"/>
    <x v="1"/>
    <x v="0"/>
    <s v="Vicepresidencia de Gestión Contractual"/>
    <s v=" Luis Eduardo Gutiérrez"/>
    <x v="0"/>
    <s v="ADMINISTRATIVA"/>
    <n v="8"/>
    <x v="0"/>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m/>
    <m/>
    <m/>
    <x v="0"/>
    <x v="3"/>
    <s v="Incumplimiento de obligaciones "/>
    <x v="1"/>
    <m/>
    <x v="0"/>
    <m/>
    <m/>
    <m/>
  </r>
  <r>
    <x v="43"/>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3"/>
    <s v="CF_Concesión Férrea Atlantico"/>
    <x v="1"/>
    <x v="0"/>
    <s v="Vicepresidencia de Gestión Contractual"/>
    <s v=" Luis Eduardo Gutiérrez"/>
    <x v="0"/>
    <s v="ADMINISTRATIVA"/>
    <n v="5"/>
    <x v="0"/>
    <m/>
    <m/>
    <m/>
    <m/>
    <m/>
    <m/>
    <m/>
    <m/>
    <m/>
    <x v="0"/>
    <m/>
    <m/>
    <m/>
    <m/>
    <x v="5"/>
    <n v="2"/>
    <n v="0"/>
    <s v="CUMPLIDA"/>
    <x v="0"/>
    <x v="0"/>
    <s v="2016-409-037756-2 del 10-may-2016"/>
    <m/>
    <m/>
    <m/>
    <x v="0"/>
    <x v="2"/>
    <m/>
    <x v="1"/>
    <m/>
    <x v="0"/>
    <m/>
    <m/>
    <m/>
  </r>
  <r>
    <x v="44"/>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8"/>
    <s v="CF_Concesión Férrea Atlantico"/>
    <x v="1"/>
    <x v="0"/>
    <s v="Vicepresidencia de Gestión Contractual"/>
    <s v=" Luis Eduardo Gutiérrez"/>
    <x v="0"/>
    <s v="ADMINISTRATIVA"/>
    <n v="5"/>
    <x v="0"/>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m/>
    <x v="0"/>
    <m/>
    <m/>
    <m/>
    <m/>
    <x v="5"/>
    <n v="2"/>
    <n v="0"/>
    <s v="CUMPLIDA"/>
    <x v="0"/>
    <x v="0"/>
    <s v="2017-409-097363-2 del 12-sep-2017"/>
    <s v="SI INF _x000a_2 Rad. 2016-409-054482 pag. 24"/>
    <s v="N/A"/>
    <s v="No hay impacto"/>
    <x v="0"/>
    <x v="0"/>
    <s v="Incumplimiento obligaciónes"/>
    <x v="1"/>
    <m/>
    <x v="0"/>
    <m/>
    <m/>
    <m/>
  </r>
  <r>
    <x v="45"/>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CR_Santa Marta-Riohacha-Paraguachón,CR_Ruta del Sol - Sector 3"/>
    <x v="20"/>
    <x v="1"/>
    <s v="Vicepresidencia Ejecutiva - Vicepresidencia Jurídica"/>
    <s v="Carlos García"/>
    <x v="1"/>
    <s v="ADMINISTRATIVA"/>
    <n v="3"/>
    <x v="0"/>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x v="0"/>
    <m/>
    <m/>
    <m/>
    <m/>
    <x v="5"/>
    <n v="2"/>
    <n v="0"/>
    <s v="CUMPLIDA"/>
    <x v="0"/>
    <x v="0"/>
    <m/>
    <s v="SI"/>
    <m/>
    <m/>
    <x v="1"/>
    <x v="1"/>
    <s v="Funcionamiento áreas de servicio"/>
    <x v="0"/>
    <m/>
    <x v="0"/>
    <m/>
    <m/>
    <m/>
  </r>
  <r>
    <x v="4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9"/>
    <s v="CR_Santa Marta-Riohacha-Paraguachón,CR_Ruta del Sol - Sector 3"/>
    <x v="20"/>
    <x v="1"/>
    <s v="Vicepresidencia Ejecutiva"/>
    <s v="Carlos García"/>
    <x v="1"/>
    <s v="ADMINISTRATIVA"/>
    <n v="10"/>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x v="0"/>
    <m/>
    <m/>
    <m/>
    <m/>
    <x v="5"/>
    <n v="2"/>
    <n v="0"/>
    <s v="CUMPLIDA"/>
    <x v="0"/>
    <x v="0"/>
    <m/>
    <m/>
    <m/>
    <m/>
    <x v="1"/>
    <x v="1"/>
    <s v="Fallas en la gestión ambiental"/>
    <x v="0"/>
    <m/>
    <x v="0"/>
    <m/>
    <m/>
    <m/>
  </r>
  <r>
    <x v="47"/>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8"/>
    <s v="CR_Santa Marta-Riohacha-Paraguachón,CR_Ruta del Sol - Sector 3"/>
    <x v="20"/>
    <x v="0"/>
    <s v="Vicepresidencia de Gestión Contractual"/>
    <s v=" Luis Eduardo Gutiérrez"/>
    <x v="0"/>
    <s v="ADMINISTRATIVA"/>
    <n v="6"/>
    <x v="0"/>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m/>
    <x v="0"/>
    <m/>
    <m/>
    <m/>
    <m/>
    <x v="5"/>
    <n v="2"/>
    <n v="0"/>
    <s v="CUMPLIDA"/>
    <x v="0"/>
    <x v="0"/>
    <s v="2017-409-097363-2 del 12-sep-2017"/>
    <m/>
    <m/>
    <m/>
    <x v="0"/>
    <x v="4"/>
    <s v="Presencia de invasores"/>
    <x v="0"/>
    <m/>
    <x v="0"/>
    <m/>
    <m/>
    <m/>
  </r>
  <r>
    <x v="48"/>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s v="CR_Santa Marta-Riohacha-Paraguachón"/>
    <x v="21"/>
    <x v="0"/>
    <s v="Vicepresidencia de Gestión Contractual"/>
    <s v=" Luis Eduardo Gutiérrez"/>
    <x v="0"/>
    <s v="ADMINISTRATIVA"/>
    <n v="4"/>
    <x v="0"/>
    <m/>
    <m/>
    <m/>
    <m/>
    <m/>
    <m/>
    <m/>
    <m/>
    <s v="Disciplinario"/>
    <x v="0"/>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m/>
    <m/>
    <m/>
    <x v="0"/>
    <x v="2"/>
    <m/>
    <x v="0"/>
    <m/>
    <x v="0"/>
    <m/>
    <m/>
    <m/>
  </r>
  <r>
    <x v="49"/>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s v="CR_Malla Vial del Valle del Cauca y Cauca"/>
    <x v="6"/>
    <x v="1"/>
    <s v="Vicepresidencia Ejecutiva - Vicepresidencia Jurídica"/>
    <s v="Carlos García - Andrés Hernández"/>
    <x v="2"/>
    <s v="ADMINISTRATIVA"/>
    <n v="6"/>
    <x v="0"/>
    <m/>
    <m/>
    <m/>
    <m/>
    <m/>
    <m/>
    <m/>
    <m/>
    <m/>
    <x v="0"/>
    <m/>
    <m/>
    <m/>
    <m/>
    <x v="5"/>
    <n v="2"/>
    <n v="0"/>
    <s v="CUMPLIDA"/>
    <x v="0"/>
    <x v="0"/>
    <s v="2016-409-037756-2 del 10-may-2016"/>
    <m/>
    <m/>
    <m/>
    <x v="0"/>
    <x v="2"/>
    <m/>
    <x v="0"/>
    <m/>
    <x v="0"/>
    <m/>
    <m/>
    <m/>
  </r>
  <r>
    <x v="50"/>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2"/>
    <s v="CR_Malla Vial del Valle del Cauca y Cauca"/>
    <x v="6"/>
    <x v="1"/>
    <s v="Vicepresidencia Ejecutiva - Vicepresidencia Jurídica"/>
    <s v="Carlos García - Andrés Hernández"/>
    <x v="2"/>
    <s v="DISCIPLINARIA"/>
    <n v="4"/>
    <x v="0"/>
    <m/>
    <m/>
    <m/>
    <m/>
    <m/>
    <m/>
    <m/>
    <m/>
    <m/>
    <x v="0"/>
    <m/>
    <m/>
    <m/>
    <m/>
    <x v="5"/>
    <n v="2"/>
    <n v="0"/>
    <s v="CUMPLIDA"/>
    <x v="0"/>
    <x v="2"/>
    <s v="2016-409-037756-2 del 10-may-2016"/>
    <m/>
    <m/>
    <m/>
    <x v="0"/>
    <x v="2"/>
    <m/>
    <x v="0"/>
    <m/>
    <x v="0"/>
    <m/>
    <m/>
    <m/>
  </r>
  <r>
    <x v="51"/>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CF_Concesión Férrea Pacifico"/>
    <x v="2"/>
    <x v="1"/>
    <s v="Vicepresidencia Ejecutiva - Vicepresidencia Jurídica"/>
    <s v="Carlos García"/>
    <x v="1"/>
    <s v="DISCIPLINARIA"/>
    <n v="9"/>
    <x v="0"/>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2"/>
    <m/>
    <s v="SI _x000a_INF 2 Rad. 2016-40_x000a_9-054482 pag. 29"/>
    <s v="NO"/>
    <s v="De ajuste al plan"/>
    <x v="1"/>
    <x v="0"/>
    <s v="Incumplimiento obligaciones"/>
    <x v="1"/>
    <m/>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x v="52"/>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2"/>
    <s v="CF_Concesión Férrea Pacifico"/>
    <x v="2"/>
    <x v="0"/>
    <s v="Vicepresidencia de Gestión Contractual - Vicepresidencia Jurídica"/>
    <s v=" Luis Eduardo Gutiérrez - Andrés Hernández"/>
    <x v="2"/>
    <s v="ADMINISTRATIVA"/>
    <n v="2"/>
    <x v="0"/>
    <m/>
    <m/>
    <m/>
    <m/>
    <m/>
    <m/>
    <m/>
    <m/>
    <m/>
    <x v="0"/>
    <m/>
    <m/>
    <m/>
    <m/>
    <x v="5"/>
    <n v="2"/>
    <n v="0"/>
    <s v="CUMPLIDA"/>
    <x v="0"/>
    <x v="0"/>
    <s v="2016-409-037756-2 del 10-may-2016"/>
    <m/>
    <m/>
    <m/>
    <x v="0"/>
    <x v="2"/>
    <m/>
    <x v="1"/>
    <m/>
    <x v="0"/>
    <m/>
    <m/>
    <m/>
  </r>
  <r>
    <x v="53"/>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2"/>
    <s v="CF_Concesión Férrea Pacifico"/>
    <x v="2"/>
    <x v="0"/>
    <s v="Vicepresidencia de Gestión Contractual"/>
    <s v=" Luis Eduardo Gutiérrez"/>
    <x v="0"/>
    <s v="ADMINISTRATIVA"/>
    <n v="4"/>
    <x v="0"/>
    <m/>
    <m/>
    <m/>
    <m/>
    <m/>
    <m/>
    <m/>
    <m/>
    <m/>
    <x v="0"/>
    <m/>
    <m/>
    <m/>
    <m/>
    <x v="5"/>
    <n v="2"/>
    <n v="0"/>
    <s v="CUMPLIDA"/>
    <x v="0"/>
    <x v="0"/>
    <s v="2016-409-037756-2 del 10-may-2016"/>
    <m/>
    <m/>
    <m/>
    <x v="0"/>
    <x v="2"/>
    <m/>
    <x v="1"/>
    <m/>
    <x v="0"/>
    <m/>
    <m/>
    <m/>
  </r>
  <r>
    <x v="54"/>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2"/>
    <s v="Vicepresidencia de Gestión Contractual,Administrativa"/>
    <x v="22"/>
    <x v="0"/>
    <s v="Vicepresidencia de Gestión Contractual - Vicepresidencia Administrativa y Financiera"/>
    <s v=" Luis Eduardo Gutiérrez - María Clara Garrido"/>
    <x v="2"/>
    <s v="DISCIPLINARIA"/>
    <n v="10"/>
    <x v="0"/>
    <m/>
    <s v="28-jun-2016: Con memorando 2016-409-050261-2 del 16-jun-2016, la CGR adelantó la efectividad del plan asociado a este hallazgo. Por instrucción de Diego Bustos del 27-jun-2016, se pasa a estado CERRADO con base en dicho memorando."/>
    <m/>
    <m/>
    <m/>
    <m/>
    <m/>
    <m/>
    <m/>
    <x v="0"/>
    <m/>
    <m/>
    <m/>
    <m/>
    <x v="5"/>
    <n v="2"/>
    <n v="0"/>
    <s v="CUMPLIDA"/>
    <x v="0"/>
    <x v="2"/>
    <s v="2016-409-077877-2 del 2-sep-2016."/>
    <m/>
    <m/>
    <m/>
    <x v="0"/>
    <x v="1"/>
    <s v="Deficiencias manejo documental"/>
    <x v="2"/>
    <m/>
    <x v="0"/>
    <m/>
    <m/>
    <m/>
  </r>
  <r>
    <x v="55"/>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8"/>
    <s v="CR_Briceño-Tunja-Sogamoso"/>
    <x v="4"/>
    <x v="1"/>
    <s v="Vicepresidencia Ejecutiva - Vicepresidencia Jurídica"/>
    <s v="Fernando Mejía"/>
    <x v="6"/>
    <s v="ADMINISTRATIVA"/>
    <n v="3"/>
    <x v="0"/>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m/>
    <x v="0"/>
    <m/>
    <m/>
    <m/>
    <m/>
    <x v="5"/>
    <n v="2"/>
    <n v="0"/>
    <s v="CUMPLIDA"/>
    <x v="0"/>
    <x v="0"/>
    <s v="2017-409-097363-2 del 12-sep-2017"/>
    <s v="INF 5 MM&amp;D Rad. No. 2016-409-089295-2 Pag. 56"/>
    <s v="SI"/>
    <s v="De ajuste al plan"/>
    <x v="0"/>
    <x v="1"/>
    <s v="Falta de coordinación entre actores"/>
    <x v="0"/>
    <m/>
    <x v="0"/>
    <m/>
    <m/>
    <m/>
  </r>
  <r>
    <x v="56"/>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2"/>
    <s v="CR_Bosa-Granada-Girardot"/>
    <x v="5"/>
    <x v="1"/>
    <s v="Vicepresidencia Ejecutiva - Vicepresidencia Jurídica"/>
    <s v="Carlos García - Andrés Hernández"/>
    <x v="2"/>
    <s v="ADMINISTRATIVA"/>
    <n v="2"/>
    <x v="0"/>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m/>
    <x v="0"/>
    <m/>
    <m/>
    <m/>
    <m/>
    <x v="6"/>
    <n v="2"/>
    <n v="0"/>
    <s v="CUMPLIDA"/>
    <x v="0"/>
    <x v="0"/>
    <s v="2016-409-037756-2 del 10-may-2016"/>
    <m/>
    <m/>
    <m/>
    <x v="0"/>
    <x v="2"/>
    <m/>
    <x v="0"/>
    <m/>
    <x v="0"/>
    <m/>
    <m/>
    <m/>
  </r>
  <r>
    <x v="57"/>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3"/>
    <s v="CR_Área Metropolitana de Cúcuta y Norte de Santander_x000a_"/>
    <x v="16"/>
    <x v="0"/>
    <s v="Vicepresidencia de Gestión Contractual - Vicepresidencia de Planeación, Riesgos y Entorno"/>
    <s v="Luis Eduardo Gutiérrez"/>
    <x v="4"/>
    <s v="ADMINISTRATIVA"/>
    <n v="6"/>
    <x v="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x v="0"/>
    <m/>
    <m/>
    <m/>
    <m/>
    <x v="6"/>
    <n v="2"/>
    <n v="0"/>
    <s v="CUMPLIDA"/>
    <x v="0"/>
    <x v="0"/>
    <m/>
    <m/>
    <m/>
    <m/>
    <x v="1"/>
    <x v="5"/>
    <s v="Retrasos en obras por predios"/>
    <x v="0"/>
    <m/>
    <x v="0"/>
    <m/>
    <m/>
    <m/>
  </r>
  <r>
    <x v="58"/>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2"/>
    <s v="CR_Rumichaca - Pasto - Chachagui - Aeropuerto"/>
    <x v="13"/>
    <x v="1"/>
    <s v="Vicepresidencia Ejecutiva - Vicepresidencia Jurídica - Vicepresidencia de Planeación, Riesgos y Entorno"/>
    <s v="Carlos García - Andrés Hernández - Jaime García"/>
    <x v="2"/>
    <s v="ADMINISTRATIVA"/>
    <n v="12"/>
    <x v="0"/>
    <m/>
    <m/>
    <m/>
    <m/>
    <m/>
    <m/>
    <m/>
    <m/>
    <m/>
    <x v="0"/>
    <m/>
    <m/>
    <m/>
    <m/>
    <x v="6"/>
    <n v="2"/>
    <n v="0"/>
    <s v="CUMPLIDA"/>
    <x v="0"/>
    <x v="0"/>
    <s v="2016-409-037756-2 del 10-may-2016"/>
    <m/>
    <m/>
    <m/>
    <x v="0"/>
    <x v="2"/>
    <m/>
    <x v="0"/>
    <m/>
    <x v="0"/>
    <m/>
    <m/>
    <m/>
  </r>
  <r>
    <x v="59"/>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s v="SIINCO - PAGINA WEB"/>
    <x v="23"/>
    <x v="3"/>
    <s v="Vicepresidencia de Planeación, Riesgos y Entorno"/>
    <s v="Jaime García"/>
    <x v="7"/>
    <s v="ADMINISTRATIVA"/>
    <n v="6"/>
    <x v="0"/>
    <m/>
    <s v="28-jun-2016: Con memorando 2016-409-050261-2 del 16-jun-2016, la CGR adelantó la efectividad del plan asociado a este hallazgo. Por instrucción de Diego Bustos del 27-jun-2016, se pasa a estado CERRADO con base en dicho memorando."/>
    <m/>
    <m/>
    <m/>
    <m/>
    <m/>
    <m/>
    <m/>
    <x v="0"/>
    <m/>
    <m/>
    <m/>
    <m/>
    <x v="1"/>
    <n v="2"/>
    <n v="0"/>
    <s v="CUMPLIDA"/>
    <x v="0"/>
    <x v="0"/>
    <s v="2016-409-077877-2 del 2-sep-2016."/>
    <m/>
    <m/>
    <m/>
    <x v="0"/>
    <x v="1"/>
    <s v="Falta integración sistemas de información"/>
    <x v="2"/>
    <m/>
    <x v="0"/>
    <m/>
    <m/>
    <m/>
  </r>
  <r>
    <x v="60"/>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Gestión del Talento Humano"/>
    <x v="24"/>
    <x v="4"/>
    <s v="Vicepresidencia Administrativa y Financiera"/>
    <s v="Elizabeth Gómez"/>
    <x v="9"/>
    <s v="ADMINISTRATIVA"/>
    <n v="1"/>
    <x v="0"/>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x v="0"/>
    <m/>
    <m/>
    <m/>
    <m/>
    <x v="7"/>
    <n v="2"/>
    <n v="0"/>
    <s v="CUMPLIDA"/>
    <x v="0"/>
    <x v="0"/>
    <m/>
    <m/>
    <m/>
    <m/>
    <x v="1"/>
    <x v="6"/>
    <s v="Problemas en la gestión del talento humano de la ANI"/>
    <x v="5"/>
    <m/>
    <x v="0"/>
    <m/>
    <m/>
    <m/>
  </r>
  <r>
    <x v="61"/>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2"/>
    <s v="CR_Bosa-Granada-Girardot"/>
    <x v="5"/>
    <x v="1"/>
    <s v="Vicepresidencia Ejecutiva - Vicepresidencia Jurídica"/>
    <s v="Carlos García - Andrés Hernández"/>
    <x v="2"/>
    <s v="DISCIPLINARIA,  FISCAL Y PENAL"/>
    <n v="4"/>
    <x v="0"/>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m/>
    <x v="0"/>
    <m/>
    <m/>
    <m/>
    <m/>
    <x v="7"/>
    <n v="2"/>
    <n v="0"/>
    <s v="CUMPLIDA"/>
    <x v="0"/>
    <x v="1"/>
    <s v="2016-409-037756-2 del 10-may-2016"/>
    <m/>
    <m/>
    <m/>
    <x v="0"/>
    <x v="2"/>
    <m/>
    <x v="0"/>
    <m/>
    <x v="0"/>
    <m/>
    <m/>
    <m/>
  </r>
  <r>
    <x v="62"/>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2"/>
    <s v="CR_Bosa-Granada-Girardot"/>
    <x v="5"/>
    <x v="1"/>
    <s v="Vicepresidencia Ejecutiva - Vicepresidencia Jurídica"/>
    <s v="Carlos García - Andrés Hernández"/>
    <x v="2"/>
    <s v="DISCIPLINARIA Y FISCAL"/>
    <n v="2"/>
    <x v="0"/>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m/>
    <m/>
    <m/>
    <x v="0"/>
    <x v="2"/>
    <m/>
    <x v="0"/>
    <m/>
    <x v="0"/>
    <m/>
    <m/>
    <m/>
  </r>
  <r>
    <x v="63"/>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2"/>
    <s v="CR_Bosa-Granada-Girardot"/>
    <x v="5"/>
    <x v="1"/>
    <s v="Vicepresidencia Ejecutiva - Vicepresidencia Jurídica"/>
    <s v="Carlos García - Andrés Hernández"/>
    <x v="2"/>
    <s v="ADMINISTRATIVA"/>
    <n v="2"/>
    <x v="0"/>
    <m/>
    <s v="este hallazgo se encuentra incluido en las contestaciones de las demandas de los trámites arbtrales convocados por la sociedad Autopista Bogotá Girardot S.A…. "/>
    <m/>
    <m/>
    <m/>
    <m/>
    <m/>
    <m/>
    <m/>
    <x v="0"/>
    <m/>
    <m/>
    <m/>
    <m/>
    <x v="7"/>
    <n v="2"/>
    <n v="0"/>
    <s v="CUMPLIDA"/>
    <x v="0"/>
    <x v="0"/>
    <s v="2016-409-037756-2 del 10-may-2016"/>
    <m/>
    <m/>
    <m/>
    <x v="0"/>
    <x v="2"/>
    <m/>
    <x v="0"/>
    <m/>
    <x v="0"/>
    <m/>
    <m/>
    <m/>
  </r>
  <r>
    <x v="64"/>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2"/>
    <s v="CR_Bosa-Granada-Girardot"/>
    <x v="5"/>
    <x v="1"/>
    <s v="Vicepresidencia Ejecutiva - Vicepresidencia Jurídica"/>
    <s v="Carlos García - Andrés Hernández"/>
    <x v="2"/>
    <s v="ADMINISTRATIVA"/>
    <n v="3"/>
    <x v="0"/>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m/>
    <x v="0"/>
    <m/>
    <m/>
    <m/>
    <m/>
    <x v="7"/>
    <n v="2"/>
    <n v="0"/>
    <s v="CUMPLIDA"/>
    <x v="0"/>
    <x v="0"/>
    <s v="2016-409-037756-2 del 10-may-2016"/>
    <m/>
    <m/>
    <m/>
    <x v="0"/>
    <x v="2"/>
    <m/>
    <x v="0"/>
    <m/>
    <x v="0"/>
    <m/>
    <m/>
    <m/>
  </r>
  <r>
    <x v="65"/>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2"/>
    <s v="CR_Bosa-Granada-Girardot"/>
    <x v="5"/>
    <x v="1"/>
    <s v="Vicepresidencia Ejecutiva - Vicepresidencia Jurídica"/>
    <s v="Carlos García - Andrés Hernández"/>
    <x v="2"/>
    <s v="ADMINISTRATIVA"/>
    <n v="3"/>
    <x v="0"/>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m/>
    <x v="0"/>
    <m/>
    <m/>
    <m/>
    <m/>
    <x v="7"/>
    <n v="2"/>
    <n v="0"/>
    <s v="CUMPLIDA"/>
    <x v="0"/>
    <x v="0"/>
    <s v="2016-409-037756-2 del 10-may-2016"/>
    <m/>
    <m/>
    <m/>
    <x v="0"/>
    <x v="2"/>
    <m/>
    <x v="0"/>
    <m/>
    <x v="0"/>
    <m/>
    <m/>
    <m/>
  </r>
  <r>
    <x v="66"/>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2"/>
    <s v="CR_Bosa-Granada-Girardot"/>
    <x v="5"/>
    <x v="1"/>
    <s v="Vicepresidencia Ejecutiva - Vicepresidencia Jurídica"/>
    <s v="Carlos García - Andrés Hernández"/>
    <x v="2"/>
    <s v="ADMINISTRATIVA"/>
    <n v="3"/>
    <x v="0"/>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m/>
    <x v="0"/>
    <m/>
    <m/>
    <m/>
    <m/>
    <x v="7"/>
    <n v="2"/>
    <n v="0"/>
    <s v="CUMPLIDA"/>
    <x v="0"/>
    <x v="0"/>
    <s v="2016-409-037756-2 del 10-may-2016"/>
    <m/>
    <m/>
    <m/>
    <x v="0"/>
    <x v="2"/>
    <m/>
    <x v="0"/>
    <m/>
    <x v="0"/>
    <m/>
    <m/>
    <m/>
  </r>
  <r>
    <x v="67"/>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3"/>
    <s v="CR_Bosa-Granada-Girardot"/>
    <x v="5"/>
    <x v="1"/>
    <s v="Vicepresidencia Ejecutiva"/>
    <s v="Carlos García"/>
    <x v="1"/>
    <s v="ADMINISTRATIVA"/>
    <n v="10"/>
    <x v="0"/>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0"/>
    <s v="SI"/>
    <s v="De ajuste al plan"/>
    <x v="1"/>
    <x v="3"/>
    <s v="Incumplimiento de obligaciones "/>
    <x v="0"/>
    <m/>
    <x v="0"/>
    <m/>
    <m/>
    <m/>
  </r>
  <r>
    <x v="68"/>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3"/>
    <s v="CR_Bosa-Granada-Girardot"/>
    <x v="5"/>
    <x v="1"/>
    <s v="Vicepresidencia Ejecutiva"/>
    <s v="Carlos García"/>
    <x v="1"/>
    <s v="ADMINISTRATIVA"/>
    <n v="9"/>
    <x v="0"/>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3"/>
    <s v="SI"/>
    <s v="De ajuste al plan"/>
    <x v="1"/>
    <x v="3"/>
    <s v="Incumplimiento de obligaciones "/>
    <x v="0"/>
    <m/>
    <x v="0"/>
    <m/>
    <m/>
    <m/>
  </r>
  <r>
    <x v="69"/>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CR_Briceño-Tunja-Sogamoso"/>
    <x v="4"/>
    <x v="1"/>
    <s v="Vicepresidencia Ejecutiva"/>
    <s v="Carlos García"/>
    <x v="1"/>
    <s v="DISCIPLINARIA Y FISCAL"/>
    <n v="7"/>
    <x v="0"/>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x v="0"/>
    <m/>
    <m/>
    <m/>
    <m/>
    <x v="7"/>
    <n v="2"/>
    <n v="0"/>
    <s v="CUMPLIDA"/>
    <x v="0"/>
    <x v="3"/>
    <m/>
    <s v="INF 5 MM&amp;D Rad. No. 2016-409-089295-2 Pag. 57"/>
    <s v="SI"/>
    <s v="De ajuste al plan"/>
    <x v="1"/>
    <x v="0"/>
    <s v="Deficiencias en análisis modificaciones contractuales"/>
    <x v="0"/>
    <m/>
    <x v="0"/>
    <m/>
    <m/>
    <m/>
  </r>
  <r>
    <x v="70"/>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CR_Briceño-Tunja-Sogamoso"/>
    <x v="4"/>
    <x v="1"/>
    <s v="Vicepresidencia Ejecutiva - Vicepresidencia Jurídica"/>
    <s v="Carlos García"/>
    <x v="1"/>
    <s v="DISCIPLINARIA,  FISCAL Y PENAL"/>
    <n v="7"/>
    <x v="0"/>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s v="Fiscal"/>
    <x v="1"/>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1"/>
    <m/>
    <s v="Estudio I_x000a__x000a__x000a_INF. 3 MM&amp;D Rad. No. 2016-409-061729-2 Pag. 2 "/>
    <s v="SI"/>
    <s v="De gran impacto"/>
    <x v="1"/>
    <x v="0"/>
    <s v="Deficiencias en análisis modificaciones contractuales"/>
    <x v="0"/>
    <m/>
    <x v="0"/>
    <m/>
    <m/>
    <m/>
  </r>
  <r>
    <x v="71"/>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2"/>
    <s v="CR_Briceño-Tunja-Sogamoso"/>
    <x v="4"/>
    <x v="1"/>
    <s v="Vicepresidencia Ejecutiva - Vicepresidencia de Planeación, Riesgos y Entorno"/>
    <s v="Carlos García - Jaime García"/>
    <x v="2"/>
    <s v="DISCIPLINARIA,  FISCAL Y PENAL"/>
    <n v="4"/>
    <x v="0"/>
    <m/>
    <m/>
    <m/>
    <m/>
    <m/>
    <m/>
    <m/>
    <m/>
    <s v="Fiscal"/>
    <x v="1"/>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1"/>
    <s v="2016-409-037756-2 del 10-may-2016"/>
    <m/>
    <m/>
    <m/>
    <x v="0"/>
    <x v="2"/>
    <m/>
    <x v="0"/>
    <m/>
    <x v="0"/>
    <m/>
    <m/>
    <m/>
  </r>
  <r>
    <x v="72"/>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6"/>
    <s v="CR_Briceño-Tunja-Sogamoso"/>
    <x v="4"/>
    <x v="1"/>
    <s v="Vicepresidencia Ejecutiva - Vicepresidencia de Planeación, Riesgos y Entorno"/>
    <s v="Carlos García"/>
    <x v="1"/>
    <s v="DISCIPLINARIA,  FISCAL Y PENAL"/>
    <n v="8"/>
    <x v="0"/>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s v="Fiscal"/>
    <x v="1"/>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1"/>
    <m/>
    <s v="Estudio III_x000a__x000a_INF 9 Rad. 2016-409-119125-2_x000a_pag. 24_x000a_"/>
    <s v="N/A"/>
    <s v="No hay impacto"/>
    <x v="2"/>
    <x v="5"/>
    <s v="Predios no requeridos"/>
    <x v="0"/>
    <m/>
    <x v="0"/>
    <m/>
    <m/>
    <m/>
  </r>
  <r>
    <x v="73"/>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2"/>
    <s v="CR_Briceño-Tunja-Sogamoso"/>
    <x v="4"/>
    <x v="1"/>
    <s v="Vicepresidencia Ejecutiva - Vicepresidencia Jurídica"/>
    <s v="Carlos García - Andrés Hernández"/>
    <x v="2"/>
    <s v="DISCIPLINARIA Y PENAL"/>
    <n v="4"/>
    <x v="0"/>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m/>
    <x v="0"/>
    <m/>
    <m/>
    <m/>
    <m/>
    <x v="7"/>
    <n v="2"/>
    <n v="0"/>
    <s v="CUMPLIDA"/>
    <x v="0"/>
    <x v="1"/>
    <s v="2016-409-077877-2 del 2-sep-2016."/>
    <s v="SI_x000a_INF 1 MM&amp;D Rad. RADICADO NO. 2016-409-054480-2 pag. 30_x000a_"/>
    <s v="NO"/>
    <s v="De ajuste al plan"/>
    <x v="0"/>
    <x v="0"/>
    <s v="Adiciones"/>
    <x v="0"/>
    <m/>
    <x v="0"/>
    <m/>
    <m/>
    <m/>
  </r>
  <r>
    <x v="74"/>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2"/>
    <s v="CR_Briceño-Tunja-Sogamoso"/>
    <x v="4"/>
    <x v="1"/>
    <s v="Vicepresidencia Ejecutiva - Vicepresidencia Jurídica"/>
    <s v="Carlos García - Andrés Hernández"/>
    <x v="2"/>
    <s v="DISCIPLINARIA,  FISCAL Y PENAL"/>
    <n v="9"/>
    <x v="0"/>
    <m/>
    <s v="28-jun-2016: Con memorando 2016-409-050261-2 del 16-jun-2016, la CGR adelantó la efectividad del plan asociado a este hallazgo. Por instrucción de Diego Bustos del 27-jun-2016, se pasa a estado CERRADO con base en dicho memorando."/>
    <m/>
    <m/>
    <m/>
    <m/>
    <m/>
    <m/>
    <s v="Fiscal"/>
    <x v="1"/>
    <s v="Auto No. 615 del 09/09/2015 . P.R.F. 01964, confirmado con Auto No. 00567 del 16/10/2015. no se conoce el auto."/>
    <s v="Mediante Auto No. 615 del 09/09/2015 se ordena archivar el P.R.F. 01964,  confirmado con Auto No. 00567 del 16/10/2015."/>
    <m/>
    <m/>
    <x v="7"/>
    <n v="2"/>
    <n v="0"/>
    <s v="CUMPLIDA"/>
    <x v="0"/>
    <x v="1"/>
    <s v="2016-409-077877-2 del 2-sep-2016."/>
    <m/>
    <m/>
    <m/>
    <x v="0"/>
    <x v="0"/>
    <s v="Modificaciones"/>
    <x v="0"/>
    <m/>
    <x v="0"/>
    <m/>
    <m/>
    <m/>
  </r>
  <r>
    <x v="75"/>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6"/>
    <s v="CR_Briceño-Tunja-Sogamoso"/>
    <x v="4"/>
    <x v="1"/>
    <s v="Vicepresidencia Ejecutiva"/>
    <s v="Carlos García"/>
    <x v="1"/>
    <s v="DISCIPLINARIA Y PENAL"/>
    <n v="11"/>
    <x v="0"/>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x v="0"/>
    <m/>
    <m/>
    <m/>
    <m/>
    <x v="7"/>
    <n v="2"/>
    <n v="0"/>
    <s v="CUMPLIDA"/>
    <x v="0"/>
    <x v="1"/>
    <m/>
    <s v="Estudio II_x000a_INF.4_x000a_RADICADO NO. 2016-409-077657-2_x000a_Pag. 81"/>
    <s v="SI"/>
    <s v="De ajuste al plan"/>
    <x v="1"/>
    <x v="0"/>
    <s v="Modificaciones"/>
    <x v="0"/>
    <m/>
    <x v="0"/>
    <m/>
    <m/>
    <m/>
  </r>
  <r>
    <x v="76"/>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CR_Briceño-Tunja-Sogamoso"/>
    <x v="4"/>
    <x v="1"/>
    <s v="Vicepresidencia Ejecutiva - Vicepresidencia de Planeación, Riesgos y Entorno"/>
    <s v="Carlos García"/>
    <x v="1"/>
    <s v="DISCIPLINARIA"/>
    <n v="5"/>
    <x v="0"/>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x v="0"/>
    <m/>
    <m/>
    <m/>
    <m/>
    <x v="7"/>
    <n v="2"/>
    <n v="0"/>
    <s v="CUMPLIDA"/>
    <x v="0"/>
    <x v="2"/>
    <m/>
    <s v="INF 9 Rad. 2016-409-119125-2_x000a_pag. 26"/>
    <s v="N/A"/>
    <s v="No hay impacto"/>
    <x v="1"/>
    <x v="0"/>
    <s v="Deficiencias en análisis modificaciones contractuales"/>
    <x v="0"/>
    <m/>
    <x v="0"/>
    <m/>
    <m/>
    <m/>
  </r>
  <r>
    <x v="77"/>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2"/>
    <s v="CR_Ruta Caribe"/>
    <x v="25"/>
    <x v="1"/>
    <s v="Vicepresidencia Ejecutiva - Vicepresidencia Jurídica"/>
    <s v="Carlos García - Andrés Hernández"/>
    <x v="2"/>
    <s v="DISCIPLINARIA,  FISCAL Y PENAL"/>
    <n v="4"/>
    <x v="0"/>
    <m/>
    <m/>
    <m/>
    <m/>
    <m/>
    <m/>
    <m/>
    <m/>
    <s v="Fiscal"/>
    <x v="1"/>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1"/>
    <s v="2016-409-037756-2 del 10-may-2016"/>
    <m/>
    <m/>
    <m/>
    <x v="0"/>
    <x v="2"/>
    <m/>
    <x v="0"/>
    <m/>
    <x v="0"/>
    <m/>
    <m/>
    <m/>
  </r>
  <r>
    <x v="78"/>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2"/>
    <s v="CR_Ruta Caribe"/>
    <x v="25"/>
    <x v="1"/>
    <s v="Vicepresidencia Ejecutiva - Vicepresidencia Administrativa y Financiera"/>
    <s v="Carlos García - María Clara Garrido"/>
    <x v="2"/>
    <s v="DISCIPLINARIA,  FISCAL Y PENAL"/>
    <n v="6"/>
    <x v="0"/>
    <m/>
    <m/>
    <m/>
    <m/>
    <m/>
    <m/>
    <m/>
    <m/>
    <m/>
    <x v="0"/>
    <m/>
    <m/>
    <m/>
    <m/>
    <x v="7"/>
    <n v="2"/>
    <n v="0"/>
    <s v="CUMPLIDA"/>
    <x v="0"/>
    <x v="1"/>
    <s v="2016-409-037756-2 del 10-may-2016"/>
    <m/>
    <m/>
    <m/>
    <x v="0"/>
    <x v="2"/>
    <m/>
    <x v="0"/>
    <m/>
    <x v="0"/>
    <m/>
    <m/>
    <m/>
  </r>
  <r>
    <x v="79"/>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CR_Ruta Caribe"/>
    <x v="25"/>
    <x v="0"/>
    <s v="Vicepresidencia de Gestión Contractual"/>
    <s v="Luis Eduardo Gutiérrez"/>
    <x v="4"/>
    <s v="DISCIPLINARIA Y PENAL"/>
    <n v="9"/>
    <x v="0"/>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x v="0"/>
    <m/>
    <m/>
    <m/>
    <m/>
    <x v="7"/>
    <n v="2"/>
    <n v="0"/>
    <s v="CUMPLIDA"/>
    <x v="0"/>
    <x v="1"/>
    <m/>
    <s v="Estudio II_x000a_INF 1 MM&amp;D Rad. RADICADO NO. 2016-409-054480-2 pag. 31_x000a_INF.4_x000a_RADICADO NO. 2016-409-077657-2 Pag. 83"/>
    <s v="N/A"/>
    <s v="No hay impacto"/>
    <x v="1"/>
    <x v="0"/>
    <s v="Adiciones"/>
    <x v="0"/>
    <m/>
    <x v="0"/>
    <m/>
    <m/>
    <m/>
  </r>
  <r>
    <x v="80"/>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2"/>
    <s v="CR_Ruta Caribe"/>
    <x v="25"/>
    <x v="1"/>
    <s v="Vicepresidencia Ejecutiva - Vicepresidencia Jurídica - Vicepresidencia de Planeación, Riesgos y Entorno"/>
    <s v="Carlos García - Andrés Hernández - Jaime García"/>
    <x v="2"/>
    <s v="ADMINISTRATIVA"/>
    <n v="5"/>
    <x v="0"/>
    <m/>
    <m/>
    <m/>
    <m/>
    <m/>
    <m/>
    <m/>
    <m/>
    <m/>
    <x v="0"/>
    <m/>
    <m/>
    <m/>
    <m/>
    <x v="7"/>
    <n v="2"/>
    <n v="0"/>
    <s v="CUMPLIDA"/>
    <x v="0"/>
    <x v="0"/>
    <s v="2016-409-037756-2 del 10-may-2016"/>
    <m/>
    <m/>
    <m/>
    <x v="0"/>
    <x v="2"/>
    <m/>
    <x v="0"/>
    <m/>
    <x v="0"/>
    <m/>
    <m/>
    <m/>
  </r>
  <r>
    <x v="81"/>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CR_Ruta Caribe"/>
    <x v="25"/>
    <x v="0"/>
    <s v="Vicepresidencia de Gestión Contractual - Vicepresidencia Jurídica"/>
    <s v="Luis Eduardo Gutiérrez"/>
    <x v="4"/>
    <s v="DISCIPLINARIA,  FISCAL Y PENAL"/>
    <n v="4"/>
    <x v="0"/>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s v="Fiscal"/>
    <x v="1"/>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1"/>
    <m/>
    <s v="Estudio III_x000a__x000a_INF 1 Rad. RADICADO NO. 2016-409-054480-2 pag. 32_x000a__x000a_INF 9 Rad. 2016-409-119125-2_x000a_pag. 23"/>
    <s v="N/A"/>
    <s v="No hay impacto"/>
    <x v="1"/>
    <x v="3"/>
    <s v="Incumplimiento de obligaciones "/>
    <x v="0"/>
    <m/>
    <x v="0"/>
    <m/>
    <m/>
    <m/>
  </r>
  <r>
    <x v="82"/>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2"/>
    <s v="CR_Ruta Caribe"/>
    <x v="25"/>
    <x v="1"/>
    <s v="Vicepresidencia Ejecutiva - Vicepresidencia Jurídica"/>
    <s v="Carlos García - Andrés Hernández"/>
    <x v="2"/>
    <s v="DISCIPLINARIA Y FISCAL"/>
    <n v="4"/>
    <x v="0"/>
    <m/>
    <m/>
    <m/>
    <m/>
    <m/>
    <m/>
    <m/>
    <m/>
    <m/>
    <x v="0"/>
    <m/>
    <m/>
    <m/>
    <m/>
    <x v="7"/>
    <n v="2"/>
    <n v="0"/>
    <s v="CUMPLIDA"/>
    <x v="0"/>
    <x v="3"/>
    <s v="2016-409-037756-2 del 10-may-2016"/>
    <m/>
    <m/>
    <m/>
    <x v="0"/>
    <x v="2"/>
    <m/>
    <x v="0"/>
    <m/>
    <x v="0"/>
    <m/>
    <m/>
    <m/>
  </r>
  <r>
    <x v="83"/>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2"/>
    <s v="CR_Ruta Caribe"/>
    <x v="25"/>
    <x v="1"/>
    <s v="Vicepresidencia Ejecutiva - Vicepresidencia Jurídica - Vicepresidencia de Planeación, Riesgos y Entorno"/>
    <s v="Carlos García - Andrés Hernández - Jaime García"/>
    <x v="2"/>
    <s v="DISCIPLINARIA Y FISCAL"/>
    <n v="5"/>
    <x v="0"/>
    <m/>
    <m/>
    <m/>
    <m/>
    <m/>
    <m/>
    <m/>
    <m/>
    <s v="Fiscal"/>
    <x v="1"/>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m/>
    <m/>
    <m/>
    <x v="0"/>
    <x v="2"/>
    <m/>
    <x v="0"/>
    <m/>
    <x v="0"/>
    <m/>
    <m/>
    <m/>
  </r>
  <r>
    <x v="84"/>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2"/>
    <s v="CR_Ruta Caribe"/>
    <x v="25"/>
    <x v="1"/>
    <s v="Vicepresidencia Ejecutiva - Vicepresidencia Jurídica"/>
    <s v="Carlos García - Andrés Hernández"/>
    <x v="2"/>
    <s v="ADMINISTRATIVA"/>
    <n v="4"/>
    <x v="0"/>
    <m/>
    <m/>
    <m/>
    <m/>
    <m/>
    <m/>
    <m/>
    <m/>
    <m/>
    <x v="0"/>
    <m/>
    <m/>
    <m/>
    <m/>
    <x v="7"/>
    <n v="2"/>
    <n v="0"/>
    <s v="CUMPLIDA"/>
    <x v="0"/>
    <x v="0"/>
    <s v="2016-409-037756-2 del 10-may-2016"/>
    <m/>
    <m/>
    <m/>
    <x v="0"/>
    <x v="2"/>
    <m/>
    <x v="0"/>
    <m/>
    <x v="0"/>
    <m/>
    <m/>
    <m/>
  </r>
  <r>
    <x v="85"/>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s v="CR_Área Metropolitana de Cúcuta y Norte de Santander_x000a_"/>
    <x v="16"/>
    <x v="1"/>
    <s v="Vicepresidencia Ejecutiva - Vicepresidencia Jurídica"/>
    <s v="Carlos García - Andrés Hernández"/>
    <x v="2"/>
    <s v="DISCIPLINARIA"/>
    <n v="5"/>
    <x v="0"/>
    <m/>
    <m/>
    <m/>
    <m/>
    <m/>
    <m/>
    <m/>
    <m/>
    <m/>
    <x v="0"/>
    <m/>
    <m/>
    <m/>
    <m/>
    <x v="7"/>
    <n v="2"/>
    <n v="0"/>
    <s v="CUMPLIDA"/>
    <x v="0"/>
    <x v="2"/>
    <s v="2016-409-037756-2 del 10-may-2016"/>
    <m/>
    <m/>
    <m/>
    <x v="0"/>
    <x v="2"/>
    <m/>
    <x v="0"/>
    <m/>
    <x v="0"/>
    <m/>
    <m/>
    <m/>
  </r>
  <r>
    <x v="86"/>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s v="CR_Área Metropolitana de Cúcuta y Norte de Santander_x000a_"/>
    <x v="16"/>
    <x v="1"/>
    <s v="Vicepresidencia Ejecutiva - Vicepresidencia Jurídica"/>
    <s v="Carlos García - Andrés Hernández"/>
    <x v="2"/>
    <s v="ADMINISTRATIVA"/>
    <n v="7"/>
    <x v="0"/>
    <m/>
    <m/>
    <m/>
    <m/>
    <m/>
    <m/>
    <m/>
    <m/>
    <m/>
    <x v="0"/>
    <m/>
    <m/>
    <m/>
    <m/>
    <x v="7"/>
    <n v="2"/>
    <n v="0"/>
    <s v="CUMPLIDA"/>
    <x v="0"/>
    <x v="0"/>
    <s v="2016-409-037756-2 del 10-may-2016"/>
    <m/>
    <m/>
    <m/>
    <x v="0"/>
    <x v="2"/>
    <m/>
    <x v="0"/>
    <m/>
    <x v="0"/>
    <m/>
    <m/>
    <m/>
  </r>
  <r>
    <x v="87"/>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s v="CR_Área Metropolitana de Cúcuta y Norte de Santander_x000a_"/>
    <x v="16"/>
    <x v="1"/>
    <s v="Vicepresidencia Ejecutiva"/>
    <s v="Carlos García"/>
    <x v="6"/>
    <s v="DISCIPLINARIA"/>
    <n v="3"/>
    <x v="0"/>
    <m/>
    <m/>
    <m/>
    <m/>
    <m/>
    <m/>
    <m/>
    <m/>
    <m/>
    <x v="0"/>
    <m/>
    <m/>
    <m/>
    <m/>
    <x v="7"/>
    <n v="2"/>
    <n v="0"/>
    <s v="CUMPLIDA"/>
    <x v="0"/>
    <x v="2"/>
    <s v="2016-409-037756-2 del 10-may-2016"/>
    <m/>
    <m/>
    <m/>
    <x v="0"/>
    <x v="2"/>
    <m/>
    <x v="0"/>
    <m/>
    <x v="0"/>
    <m/>
    <m/>
    <m/>
  </r>
  <r>
    <x v="88"/>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2"/>
    <s v="CR_Área Metropolitana de Cúcuta y Norte de Santander_x000a_"/>
    <x v="16"/>
    <x v="0"/>
    <s v="Vicepresidencia de Gestión Contractual"/>
    <s v=" Luis Eduardo Gutiérrez"/>
    <x v="0"/>
    <s v="ADMINISTRATIVA"/>
    <n v="5"/>
    <x v="0"/>
    <m/>
    <m/>
    <m/>
    <m/>
    <m/>
    <m/>
    <m/>
    <m/>
    <m/>
    <x v="0"/>
    <m/>
    <m/>
    <m/>
    <m/>
    <x v="7"/>
    <n v="2"/>
    <n v="0"/>
    <s v="CUMPLIDA"/>
    <x v="0"/>
    <x v="0"/>
    <s v="2016-409-037756-2 del 10-may-2016"/>
    <m/>
    <m/>
    <m/>
    <x v="0"/>
    <x v="2"/>
    <m/>
    <x v="0"/>
    <m/>
    <x v="0"/>
    <m/>
    <m/>
    <m/>
  </r>
  <r>
    <x v="89"/>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s v="CR_Área Metropolitana de Cúcuta y Norte de Santander_x000a_"/>
    <x v="16"/>
    <x v="0"/>
    <s v="Vicepresidencia de Gestión Contractual"/>
    <s v=" Luis Eduardo Gutiérrez"/>
    <x v="0"/>
    <s v="DISCIPLINARIA"/>
    <n v="5"/>
    <x v="0"/>
    <m/>
    <m/>
    <m/>
    <m/>
    <m/>
    <m/>
    <m/>
    <m/>
    <m/>
    <x v="0"/>
    <m/>
    <m/>
    <m/>
    <m/>
    <x v="7"/>
    <n v="2"/>
    <n v="0"/>
    <s v="CUMPLIDA"/>
    <x v="0"/>
    <x v="2"/>
    <s v="2016-409-037756-2 del 10-may-2016"/>
    <m/>
    <m/>
    <m/>
    <x v="0"/>
    <x v="2"/>
    <m/>
    <x v="0"/>
    <m/>
    <x v="0"/>
    <m/>
    <m/>
    <m/>
  </r>
  <r>
    <x v="90"/>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s v="CR_Girardot - Ibague - Cajamarca"/>
    <x v="26"/>
    <x v="0"/>
    <s v="Vicepresidencia de Gestión Contractual"/>
    <s v=" Luis Eduardo Gutiérrez"/>
    <x v="0"/>
    <s v="ADMINISTRATIVA"/>
    <n v="7"/>
    <x v="0"/>
    <m/>
    <m/>
    <m/>
    <m/>
    <m/>
    <m/>
    <m/>
    <m/>
    <m/>
    <x v="0"/>
    <m/>
    <m/>
    <m/>
    <m/>
    <x v="7"/>
    <n v="2"/>
    <n v="0"/>
    <s v="CUMPLIDA"/>
    <x v="0"/>
    <x v="0"/>
    <s v="2016-409-037756-2 del 10-may-2016"/>
    <m/>
    <m/>
    <m/>
    <x v="0"/>
    <x v="2"/>
    <m/>
    <x v="0"/>
    <m/>
    <x v="0"/>
    <m/>
    <m/>
    <m/>
  </r>
  <r>
    <x v="91"/>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s v="CR_Girardot - Ibague - Cajamarca"/>
    <x v="26"/>
    <x v="0"/>
    <s v="Vicepresidencia de Gestión Contractual"/>
    <s v=" Luis Eduardo Gutiérrez"/>
    <x v="0"/>
    <s v="DISCIPLINARIA Y FISCAL"/>
    <n v="7"/>
    <x v="0"/>
    <m/>
    <m/>
    <m/>
    <m/>
    <m/>
    <m/>
    <m/>
    <m/>
    <m/>
    <x v="0"/>
    <m/>
    <m/>
    <m/>
    <m/>
    <x v="7"/>
    <n v="2"/>
    <n v="0"/>
    <s v="CUMPLIDA"/>
    <x v="0"/>
    <x v="3"/>
    <s v="2016-409-037756-2 del 10-may-2016"/>
    <m/>
    <m/>
    <m/>
    <x v="0"/>
    <x v="2"/>
    <m/>
    <x v="0"/>
    <m/>
    <x v="0"/>
    <m/>
    <m/>
    <m/>
  </r>
  <r>
    <x v="92"/>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s v="CR_Girardot - Ibague - Cajamarca"/>
    <x v="26"/>
    <x v="0"/>
    <s v="Vicepresidencia de Gestión Contractual"/>
    <s v=" Luis Eduardo Gutiérrez"/>
    <x v="0"/>
    <s v="ADMINISTRATIVA"/>
    <n v="5"/>
    <x v="0"/>
    <m/>
    <m/>
    <m/>
    <m/>
    <m/>
    <m/>
    <m/>
    <m/>
    <m/>
    <x v="0"/>
    <m/>
    <m/>
    <m/>
    <m/>
    <x v="7"/>
    <n v="2"/>
    <n v="0"/>
    <s v="CUMPLIDA"/>
    <x v="0"/>
    <x v="0"/>
    <s v="2016-409-037756-2 del 10-may-2016"/>
    <m/>
    <m/>
    <m/>
    <x v="0"/>
    <x v="2"/>
    <m/>
    <x v="0"/>
    <m/>
    <x v="0"/>
    <m/>
    <m/>
    <m/>
  </r>
  <r>
    <x v="93"/>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3"/>
    <s v="CR_Girardot - Ibague - Cajamarca"/>
    <x v="26"/>
    <x v="0"/>
    <s v="Vicepresidencia de Gestión Contractual"/>
    <s v="Luis Eduardo Gutiérrez"/>
    <x v="4"/>
    <s v="DISCIPLINARIA"/>
    <n v="10"/>
    <x v="0"/>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x v="0"/>
    <m/>
    <m/>
    <m/>
    <m/>
    <x v="7"/>
    <n v="2"/>
    <n v="0"/>
    <s v="CUMPLIDA"/>
    <x v="0"/>
    <x v="2"/>
    <m/>
    <m/>
    <m/>
    <m/>
    <x v="1"/>
    <x v="7"/>
    <s v="Índice de estado"/>
    <x v="0"/>
    <m/>
    <x v="0"/>
    <m/>
    <m/>
    <m/>
  </r>
  <r>
    <x v="94"/>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s v="CR_Girardot - Ibague - Cajamarca"/>
    <x v="26"/>
    <x v="0"/>
    <s v="Vicepresidencia de Gestión Contractual"/>
    <s v=" Luis Eduardo Gutiérrez"/>
    <x v="0"/>
    <s v="ADMINISTRATIVA"/>
    <n v="5"/>
    <x v="0"/>
    <m/>
    <m/>
    <m/>
    <m/>
    <m/>
    <m/>
    <m/>
    <m/>
    <m/>
    <x v="0"/>
    <m/>
    <m/>
    <m/>
    <m/>
    <x v="7"/>
    <n v="2"/>
    <n v="0"/>
    <s v="CUMPLIDA"/>
    <x v="0"/>
    <x v="0"/>
    <s v="2016-409-037756-2 del 10-may-2016"/>
    <m/>
    <m/>
    <m/>
    <x v="0"/>
    <x v="2"/>
    <m/>
    <x v="0"/>
    <m/>
    <x v="0"/>
    <m/>
    <m/>
    <m/>
  </r>
  <r>
    <x v="95"/>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2"/>
    <s v="Gerencia de Defensa Judicial"/>
    <x v="18"/>
    <x v="2"/>
    <s v="Vicepresidencia Jurídica"/>
    <s v="Andrés Hernández"/>
    <x v="3"/>
    <s v="ADMINISTRATIVA"/>
    <n v="5"/>
    <x v="0"/>
    <m/>
    <m/>
    <m/>
    <m/>
    <m/>
    <m/>
    <m/>
    <m/>
    <m/>
    <x v="0"/>
    <m/>
    <m/>
    <m/>
    <m/>
    <x v="7"/>
    <n v="2"/>
    <n v="0"/>
    <s v="CUMPLIDA"/>
    <x v="0"/>
    <x v="0"/>
    <s v="2016-409-037756-2 del 10-may-2016"/>
    <m/>
    <m/>
    <m/>
    <x v="0"/>
    <x v="2"/>
    <m/>
    <x v="2"/>
    <m/>
    <x v="0"/>
    <m/>
    <m/>
    <m/>
  </r>
  <r>
    <x v="96"/>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2"/>
    <s v="CR_Bosa-Granada-Girardot"/>
    <x v="5"/>
    <x v="1"/>
    <s v="Vicepresidencia Ejecutiva - Vicepresidencia Jurídica"/>
    <s v="Carlos García - Andrés Hernández"/>
    <x v="2"/>
    <s v="ADMINISTRATIVA"/>
    <n v="4"/>
    <x v="0"/>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m/>
    <x v="0"/>
    <m/>
    <m/>
    <m/>
    <m/>
    <x v="7"/>
    <n v="2"/>
    <n v="0"/>
    <s v="CUMPLIDA"/>
    <x v="0"/>
    <x v="0"/>
    <s v="2016-409-037756-2 del 10-may-2016"/>
    <m/>
    <m/>
    <m/>
    <x v="0"/>
    <x v="2"/>
    <m/>
    <x v="0"/>
    <m/>
    <x v="0"/>
    <m/>
    <m/>
    <m/>
  </r>
  <r>
    <x v="97"/>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CR_Santa Marta-Riohacha-Paraguachón"/>
    <x v="21"/>
    <x v="1"/>
    <s v="Vicepresidencia Ejecutiva - Vicepresidencia Jurídica"/>
    <s v="Carlos García"/>
    <x v="1"/>
    <s v="DISCIPLINARIA Y FISCAL"/>
    <n v="13"/>
    <x v="0"/>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CONCEPTO JURÍDICO_x000a_Rad._x000a_2017-409-012640-2_x000a_"/>
    <m/>
    <s v="De gran impacto"/>
    <x v="1"/>
    <x v="3"/>
    <s v="Ingreso Mínimo Garantizado"/>
    <x v="0"/>
    <m/>
    <x v="0"/>
    <m/>
    <m/>
    <m/>
  </r>
  <r>
    <x v="98"/>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9"/>
    <s v="CR_Santa Marta-Riohacha-Paraguachón"/>
    <x v="21"/>
    <x v="1"/>
    <s v="Vicepresidencia Ejecutiva - Vicepresidencia Jurídica"/>
    <s v="Carlos García"/>
    <x v="1"/>
    <s v="DISCIPLINARIA Y FISCAL"/>
    <n v="14"/>
    <x v="0"/>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m/>
    <m/>
    <m/>
    <x v="1"/>
    <x v="0"/>
    <s v="Incumplimiento especificaciones"/>
    <x v="0"/>
    <m/>
    <x v="0"/>
    <m/>
    <m/>
    <m/>
  </r>
  <r>
    <x v="99"/>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2"/>
    <s v="CR_Santa Marta-Riohacha-Paraguachón"/>
    <x v="21"/>
    <x v="0"/>
    <s v="Vicepresidencia de Gestión Contractual"/>
    <s v=" Luis Eduardo Gutiérrez"/>
    <x v="0"/>
    <s v="ADMINISTRATIVA"/>
    <n v="3"/>
    <x v="0"/>
    <m/>
    <m/>
    <m/>
    <m/>
    <m/>
    <m/>
    <m/>
    <m/>
    <m/>
    <x v="0"/>
    <m/>
    <m/>
    <m/>
    <m/>
    <x v="9"/>
    <n v="2"/>
    <n v="0"/>
    <s v="CUMPLIDA"/>
    <x v="0"/>
    <x v="0"/>
    <s v="2016-409-037756-2 del 10-may-2016"/>
    <m/>
    <m/>
    <m/>
    <x v="0"/>
    <x v="2"/>
    <m/>
    <x v="0"/>
    <m/>
    <x v="0"/>
    <m/>
    <m/>
    <m/>
  </r>
  <r>
    <x v="100"/>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2"/>
    <s v="CR_Santa Marta-Riohacha-Paraguachón"/>
    <x v="21"/>
    <x v="0"/>
    <s v="Vicepresidencia de Gestión Contractual"/>
    <s v=" Luis Eduardo Gutiérrez"/>
    <x v="0"/>
    <s v="DISCIPLINARIA"/>
    <n v="6"/>
    <x v="0"/>
    <m/>
    <s v="28-jun-2016: Con memorando 2016-409-050261-2 del 16-jun-2016, la CGR adelantó la efectividad del plan asociado a este hallazgo. Por instrucción de Diego Bustos del 27-jun-2016, se pasa a estado CERRADO con base en dicho memorando."/>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2"/>
    <s v="2016-409-077877-2 del 2-sep-2016."/>
    <m/>
    <m/>
    <m/>
    <x v="0"/>
    <x v="0"/>
    <s v="Modificaciones"/>
    <x v="0"/>
    <m/>
    <x v="0"/>
    <m/>
    <m/>
    <m/>
  </r>
  <r>
    <x v="101"/>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s v="CR_Santa Marta-Riohacha-Paraguachón"/>
    <x v="21"/>
    <x v="0"/>
    <s v="Vicepresidencia de Gestión Contractual"/>
    <s v=" Luis Eduardo Gutiérrez"/>
    <x v="0"/>
    <s v="DISCIPLINARIA"/>
    <n v="4"/>
    <x v="0"/>
    <m/>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2"/>
    <s v="2016-409-037756-2 del 10-may-2016"/>
    <m/>
    <m/>
    <m/>
    <x v="0"/>
    <x v="2"/>
    <m/>
    <x v="0"/>
    <m/>
    <x v="0"/>
    <m/>
    <m/>
    <m/>
  </r>
  <r>
    <x v="102"/>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2"/>
    <s v="CR_Santa Marta-Riohacha-Paraguachón"/>
    <x v="21"/>
    <x v="0"/>
    <s v="Vicepresidencia de Gestión Contractual - Vicepresidencia de Planeación, Riesgos y Entorno"/>
    <s v=" Luis Eduardo Gutiérrez - Jaime García"/>
    <x v="2"/>
    <s v="ADMINISTRATIVA"/>
    <n v="8"/>
    <x v="0"/>
    <m/>
    <s v="28-jun-2016: Con memorando 2016-409-050261-2 del 16-jun-2016, la CGR adelantó la efectividad del plan asociado a este hallazgo. Por instrucción de Diego Bustos del 27-jun-2016, se pasa a estado CERRADO con base en dicho memorando."/>
    <m/>
    <m/>
    <m/>
    <m/>
    <m/>
    <m/>
    <m/>
    <x v="0"/>
    <m/>
    <m/>
    <m/>
    <m/>
    <x v="8"/>
    <n v="2"/>
    <n v="0"/>
    <s v="CUMPLIDA"/>
    <x v="0"/>
    <x v="0"/>
    <s v="2016-409-077877-2 del 2-sep-2016."/>
    <m/>
    <m/>
    <m/>
    <x v="0"/>
    <x v="8"/>
    <s v="Ingreso Mínimo Garantizado"/>
    <x v="0"/>
    <m/>
    <x v="0"/>
    <m/>
    <m/>
    <m/>
  </r>
  <r>
    <x v="103"/>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8"/>
    <s v="CR_Santa Marta-Riohacha-Paraguachón"/>
    <x v="21"/>
    <x v="0"/>
    <s v="Vicepresidencia de Gestión Contractual - Vicepresidencia Jurídica"/>
    <s v=" Luis Eduardo Gutiérrez"/>
    <x v="0"/>
    <s v="ADMINISTRATIVA"/>
    <n v="7"/>
    <x v="0"/>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m/>
    <x v="0"/>
    <m/>
    <m/>
    <m/>
    <m/>
    <x v="8"/>
    <n v="2"/>
    <n v="0"/>
    <s v="CUMPLIDA"/>
    <x v="0"/>
    <x v="0"/>
    <s v="2017-409-097363-2 del 12-sep-2017"/>
    <m/>
    <m/>
    <m/>
    <x v="0"/>
    <x v="1"/>
    <s v="Entrega información concesionario"/>
    <x v="0"/>
    <m/>
    <x v="0"/>
    <m/>
    <m/>
    <m/>
  </r>
  <r>
    <x v="104"/>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CR_Cartagena - Barranquilla"/>
    <x v="27"/>
    <x v="0"/>
    <s v="Vicepresidencia de Gestión Contractual - Vicepresidencia Jurídica"/>
    <s v="Luis Eduardo Gutiérrez"/>
    <x v="4"/>
    <s v="DISCIPLINARIA Y FISCAL"/>
    <n v="9"/>
    <x v="6"/>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s v="Indagación Preliminar"/>
    <x v="1"/>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8"/>
    <n v="0"/>
    <n v="1"/>
    <s v="EN TERMINO"/>
    <x v="2"/>
    <x v="3"/>
    <m/>
    <s v="Estudio III_x000a_INF. 7_x000a_MM&amp;D_x000a_Rad. No. 2016-409-092155-2 Pag.35"/>
    <s v="SI"/>
    <s v="De ajuste al plan"/>
    <x v="1"/>
    <x v="3"/>
    <s v="Por modificaciones contractuales"/>
    <x v="0"/>
    <m/>
    <x v="0"/>
    <m/>
    <m/>
    <m/>
  </r>
  <r>
    <x v="105"/>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2"/>
    <s v="CR_Cartagena - Barranquilla"/>
    <x v="27"/>
    <x v="0"/>
    <s v="Vicepresidencia de Gestión Contractual - Vicepresidencia de Planeación, Riesgos y Entorno"/>
    <s v=" Luis Eduardo Gutiérrez - Jaime García"/>
    <x v="2"/>
    <s v="DISCIPLINARIA Y FISCAL"/>
    <n v="8"/>
    <x v="0"/>
    <m/>
    <m/>
    <m/>
    <m/>
    <m/>
    <m/>
    <m/>
    <m/>
    <s v="Fiscal"/>
    <x v="1"/>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m/>
    <m/>
    <m/>
    <x v="0"/>
    <x v="2"/>
    <m/>
    <x v="0"/>
    <m/>
    <x v="0"/>
    <m/>
    <m/>
    <m/>
  </r>
  <r>
    <x v="106"/>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s v="CR_Cartagena - Barranquilla"/>
    <x v="27"/>
    <x v="0"/>
    <s v="Vicepresidencia de Gestión Contractual - Vicepresidencia Jurídica"/>
    <s v=" Luis Eduardo Gutiérrez - Andrés Hernández"/>
    <x v="2"/>
    <s v="DISCIPLINARIA"/>
    <n v="7"/>
    <x v="0"/>
    <m/>
    <m/>
    <m/>
    <m/>
    <m/>
    <m/>
    <m/>
    <m/>
    <s v="Fiscal"/>
    <x v="1"/>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2"/>
    <s v="2016-409-037756-2 del 10-may-2016"/>
    <m/>
    <m/>
    <m/>
    <x v="0"/>
    <x v="2"/>
    <m/>
    <x v="0"/>
    <m/>
    <x v="0"/>
    <m/>
    <m/>
    <m/>
  </r>
  <r>
    <x v="107"/>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s v="CR_Cartagena - Barranquilla"/>
    <x v="27"/>
    <x v="0"/>
    <s v="Vicepresidencia de Gestión Contractual - Vicepresidencia Jurídica"/>
    <s v=" Luis Eduardo Gutiérrez - Andrés Hernández"/>
    <x v="2"/>
    <s v="DISCIPLINARIA"/>
    <n v="7"/>
    <x v="0"/>
    <m/>
    <m/>
    <m/>
    <m/>
    <m/>
    <m/>
    <m/>
    <m/>
    <m/>
    <x v="0"/>
    <m/>
    <m/>
    <m/>
    <m/>
    <x v="8"/>
    <n v="2"/>
    <n v="0"/>
    <s v="CUMPLIDA"/>
    <x v="0"/>
    <x v="2"/>
    <s v="2016-409-037756-2 del 10-may-2016"/>
    <m/>
    <m/>
    <m/>
    <x v="0"/>
    <x v="2"/>
    <m/>
    <x v="0"/>
    <m/>
    <x v="0"/>
    <m/>
    <m/>
    <m/>
  </r>
  <r>
    <x v="108"/>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s v="CR_Cartagena - Barranquilla"/>
    <x v="27"/>
    <x v="0"/>
    <s v="Vicepresidencia de Gestión Contractual - Vicepresidencia Jurídica"/>
    <s v=" Luis Eduardo Gutiérrez - Andrés Hernández"/>
    <x v="2"/>
    <s v="DISCIPLINARIA"/>
    <n v="7"/>
    <x v="0"/>
    <m/>
    <m/>
    <m/>
    <m/>
    <m/>
    <m/>
    <m/>
    <m/>
    <m/>
    <x v="0"/>
    <m/>
    <m/>
    <m/>
    <m/>
    <x v="8"/>
    <n v="2"/>
    <n v="0"/>
    <s v="CUMPLIDA"/>
    <x v="0"/>
    <x v="2"/>
    <s v="2016-409-037756-2 del 10-may-2016"/>
    <m/>
    <m/>
    <m/>
    <x v="0"/>
    <x v="2"/>
    <m/>
    <x v="0"/>
    <m/>
    <x v="0"/>
    <m/>
    <m/>
    <m/>
  </r>
  <r>
    <x v="109"/>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 Luis Eduardo Gutiérrez - Andrés Hernández"/>
    <x v="2"/>
    <s v="DISCIPLINARIA"/>
    <n v="7"/>
    <x v="0"/>
    <m/>
    <m/>
    <m/>
    <m/>
    <m/>
    <m/>
    <m/>
    <m/>
    <m/>
    <x v="0"/>
    <m/>
    <m/>
    <m/>
    <m/>
    <x v="8"/>
    <n v="2"/>
    <n v="0"/>
    <s v="CUMPLIDA"/>
    <x v="0"/>
    <x v="2"/>
    <s v="2016-409-037756-2 del 10-may-2016"/>
    <m/>
    <m/>
    <m/>
    <x v="0"/>
    <x v="2"/>
    <m/>
    <x v="0"/>
    <m/>
    <x v="0"/>
    <m/>
    <m/>
    <m/>
  </r>
  <r>
    <x v="110"/>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s v="CR_Cartagena - Barranquilla"/>
    <x v="27"/>
    <x v="0"/>
    <s v="Vicepresidencia de Gestión Contractual"/>
    <s v=" Luis Eduardo Gutiérrez"/>
    <x v="0"/>
    <s v="DISCIPLINARIA"/>
    <n v="4"/>
    <x v="0"/>
    <m/>
    <m/>
    <m/>
    <m/>
    <m/>
    <m/>
    <m/>
    <m/>
    <m/>
    <x v="0"/>
    <m/>
    <m/>
    <m/>
    <m/>
    <x v="8"/>
    <n v="2"/>
    <n v="0"/>
    <s v="CUMPLIDA"/>
    <x v="0"/>
    <x v="2"/>
    <s v="2016-409-037756-2 del 10-may-2016"/>
    <m/>
    <m/>
    <m/>
    <x v="0"/>
    <x v="2"/>
    <m/>
    <x v="0"/>
    <m/>
    <x v="0"/>
    <m/>
    <m/>
    <m/>
  </r>
  <r>
    <x v="111"/>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s v="CR_Cartagena - Barranquilla"/>
    <x v="27"/>
    <x v="0"/>
    <s v="Vicepresidencia de Gestión Contractual"/>
    <s v=" Luis Eduardo Gutiérrez"/>
    <x v="0"/>
    <s v="ADMINISTRATIVA"/>
    <n v="4"/>
    <x v="0"/>
    <m/>
    <m/>
    <m/>
    <m/>
    <m/>
    <m/>
    <m/>
    <m/>
    <m/>
    <x v="0"/>
    <m/>
    <m/>
    <m/>
    <m/>
    <x v="8"/>
    <n v="2"/>
    <n v="0"/>
    <s v="CUMPLIDA"/>
    <x v="0"/>
    <x v="0"/>
    <s v="2016-409-037756-2 del 10-may-2016"/>
    <m/>
    <m/>
    <m/>
    <x v="0"/>
    <x v="2"/>
    <m/>
    <x v="0"/>
    <m/>
    <x v="0"/>
    <m/>
    <m/>
    <m/>
  </r>
  <r>
    <x v="112"/>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3"/>
    <s v="CR_Cartagena - Barranquilla"/>
    <x v="27"/>
    <x v="0"/>
    <s v="Vicepresidencia de Gestión Contractual - Vicepresidencia Jurídica"/>
    <s v=" Luis Eduardo Gutiérrez - Andrés Hernández"/>
    <x v="2"/>
    <s v="DISCIPLINARIA"/>
    <n v="5"/>
    <x v="0"/>
    <m/>
    <m/>
    <m/>
    <m/>
    <m/>
    <m/>
    <m/>
    <m/>
    <m/>
    <x v="0"/>
    <m/>
    <m/>
    <m/>
    <m/>
    <x v="8"/>
    <n v="2"/>
    <n v="0"/>
    <s v="CUMPLIDA"/>
    <x v="0"/>
    <x v="2"/>
    <s v="2016-409-037756-2 del 10-may-2016"/>
    <m/>
    <m/>
    <m/>
    <x v="0"/>
    <x v="2"/>
    <m/>
    <x v="0"/>
    <m/>
    <x v="0"/>
    <m/>
    <m/>
    <m/>
  </r>
  <r>
    <x v="113"/>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s v="CR_Bogotá-Villavicencio"/>
    <x v="28"/>
    <x v="0"/>
    <s v="Vicepresidencia de Gestión Contractual - Vicepresidencia Jurídica"/>
    <s v=" Luis Eduardo Gutiérrez - Andrés Hernández"/>
    <x v="2"/>
    <s v="DISCIPLINARIA Y FISCAL"/>
    <n v="7"/>
    <x v="0"/>
    <m/>
    <s v="28-jun-2016: Con memorando 2016-409-050261-2 del 16-jun-2016, la CGR adelantó la efectividad del plan asociado a este hallazgo. Por instrucción de Diego Bustos del 27-jun-2016, se pasa a estado CERRADO con base en dicho memorando."/>
    <m/>
    <m/>
    <m/>
    <m/>
    <m/>
    <m/>
    <s v="Fiscal"/>
    <x v="1"/>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m/>
    <m/>
    <m/>
    <x v="0"/>
    <x v="3"/>
    <s v="Desequilibrio ecuación contractual"/>
    <x v="0"/>
    <m/>
    <x v="0"/>
    <m/>
    <m/>
    <m/>
  </r>
  <r>
    <x v="114"/>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8"/>
    <s v="CR_Bogotá-Villavicencio"/>
    <x v="28"/>
    <x v="2"/>
    <s v="Vicepresidencia Jurídica"/>
    <s v="Andrés Hernández"/>
    <x v="3"/>
    <s v="DISCIPLINARIA,  FISCAL Y PENAL"/>
    <n v="9"/>
    <x v="0"/>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m/>
    <x v="0"/>
    <m/>
    <m/>
    <m/>
    <m/>
    <x v="8"/>
    <n v="2"/>
    <n v="0"/>
    <s v="CUMPLIDA"/>
    <x v="0"/>
    <x v="1"/>
    <s v="2017-409-097363-2 del 12-sep-2017"/>
    <s v="Estudio I_x000a__x000a_INF 3  MM&amp;D Rad. 2016-409-061729-2 pag. 20 "/>
    <s v="N/A"/>
    <s v="No hay impacto"/>
    <x v="0"/>
    <x v="0"/>
    <s v="Supuestos mayores pagos gerencia de obra y AIU"/>
    <x v="0"/>
    <m/>
    <x v="0"/>
    <m/>
    <m/>
    <m/>
  </r>
  <r>
    <x v="115"/>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8"/>
    <s v="CR_Bogotá-Villavicencio"/>
    <x v="28"/>
    <x v="2"/>
    <s v="Vicepresidencia Jurídica"/>
    <s v="Andrés Hernández"/>
    <x v="3"/>
    <s v="DISCIPLINARIA,  FISCAL Y PENAL"/>
    <n v="9"/>
    <x v="0"/>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m/>
    <s v="Fiscal"/>
    <x v="1"/>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1"/>
    <s v="2017-409-097363-2 del 12-sep-2017"/>
    <s v="Estudio I_x000a__x000a_INF. 3 MM&amp;D Rad. No. 2016-409-061729-2 Pag. 21"/>
    <s v="N/A"/>
    <s v="No hay impacto"/>
    <x v="0"/>
    <x v="0"/>
    <s v="Supuestos mayores pagos gerencia de obra y AIU"/>
    <x v="0"/>
    <m/>
    <x v="0"/>
    <m/>
    <m/>
    <m/>
  </r>
  <r>
    <x v="116"/>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3"/>
    <s v="CR_Bogotá-Villavicencio"/>
    <x v="28"/>
    <x v="0"/>
    <s v="Vicepresidencia de Gestión Contractual"/>
    <s v=" Luis Eduardo Gutiérrez"/>
    <x v="0"/>
    <s v="DISCIPLINARIA Y FISCAL"/>
    <n v="3"/>
    <x v="0"/>
    <m/>
    <m/>
    <m/>
    <m/>
    <m/>
    <m/>
    <m/>
    <m/>
    <m/>
    <x v="0"/>
    <m/>
    <m/>
    <m/>
    <m/>
    <x v="8"/>
    <n v="2"/>
    <n v="0"/>
    <s v="CUMPLIDA"/>
    <x v="0"/>
    <x v="3"/>
    <s v="2016-409-037756-2 del 10-may-2016"/>
    <m/>
    <m/>
    <m/>
    <x v="0"/>
    <x v="2"/>
    <m/>
    <x v="0"/>
    <m/>
    <x v="0"/>
    <m/>
    <m/>
    <m/>
  </r>
  <r>
    <x v="117"/>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CR_Bogotá-Villavicencio"/>
    <x v="28"/>
    <x v="1"/>
    <s v="Vicepresidencia Ejecutiva"/>
    <s v="Carlos García"/>
    <x v="1"/>
    <s v="DISCIPLINARIA"/>
    <n v="6"/>
    <x v="0"/>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s v="Fiscal"/>
    <x v="2"/>
    <s v="Rad. 20174090839852 del 09/08/2017 _x000a_COMUNICACIÓN APERTURA INDAGACIÓN PRELIMINAR NRO. 6-026-17 CONTRATO DE CONCESIÓN 444 DE 1994 PRESUNTO DAÑO FISCAL"/>
    <m/>
    <m/>
    <m/>
    <x v="8"/>
    <n v="2"/>
    <n v="0"/>
    <s v="CUMPLIDA"/>
    <x v="0"/>
    <x v="2"/>
    <m/>
    <m/>
    <m/>
    <m/>
    <x v="1"/>
    <x v="1"/>
    <s v="Funcionamiento áreas de servicio"/>
    <x v="0"/>
    <m/>
    <x v="0"/>
    <m/>
    <m/>
    <m/>
  </r>
  <r>
    <x v="118"/>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2"/>
    <s v="CR_Bogotá-Villavicencio"/>
    <x v="28"/>
    <x v="0"/>
    <s v="Vicepresidencia de Gestión Contractual - Vicepresidencia Jurídica"/>
    <s v=" Luis Eduardo Gutiérrez - Andrés Hernández"/>
    <x v="2"/>
    <s v="DISCIPLINARIA Y PENAL"/>
    <n v="6"/>
    <x v="0"/>
    <m/>
    <m/>
    <m/>
    <m/>
    <m/>
    <m/>
    <m/>
    <m/>
    <m/>
    <x v="0"/>
    <m/>
    <m/>
    <m/>
    <m/>
    <x v="9"/>
    <n v="2"/>
    <n v="0"/>
    <s v="CUMPLIDA"/>
    <x v="0"/>
    <x v="1"/>
    <s v="2016-409-037756-2 del 10-may-2016"/>
    <m/>
    <m/>
    <m/>
    <x v="0"/>
    <x v="2"/>
    <m/>
    <x v="0"/>
    <m/>
    <x v="0"/>
    <m/>
    <m/>
    <m/>
  </r>
  <r>
    <x v="119"/>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3"/>
    <s v="CR_Bogotá-Villavicencio"/>
    <x v="28"/>
    <x v="0"/>
    <s v="Vicepresidencia de Gestión Contractual - Vicepresidencia Jurídica"/>
    <s v=" Luis Eduardo Gutiérrez - Andrés Hernández"/>
    <x v="2"/>
    <s v="DISCIPLINARIA Y PENAL"/>
    <n v="6"/>
    <x v="0"/>
    <m/>
    <m/>
    <m/>
    <m/>
    <m/>
    <m/>
    <m/>
    <m/>
    <m/>
    <x v="0"/>
    <m/>
    <m/>
    <m/>
    <m/>
    <x v="8"/>
    <n v="2"/>
    <n v="0"/>
    <s v="CUMPLIDA"/>
    <x v="0"/>
    <x v="1"/>
    <s v="2016-409-037756-2 del 10-may-2016"/>
    <m/>
    <m/>
    <m/>
    <x v="0"/>
    <x v="2"/>
    <m/>
    <x v="0"/>
    <m/>
    <x v="0"/>
    <m/>
    <m/>
    <m/>
  </r>
  <r>
    <x v="120"/>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CR_Bogotá-Villavicencio"/>
    <x v="28"/>
    <x v="1"/>
    <s v="Vicepresidencia Ejecutiva - Vicepresidencia de Planeación, Riesgos y Entorno"/>
    <s v="Carlos García"/>
    <x v="1"/>
    <s v="DISCIPLINARIA Y PENAL"/>
    <n v="8"/>
    <x v="0"/>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x v="0"/>
    <m/>
    <m/>
    <m/>
    <m/>
    <x v="8"/>
    <n v="2"/>
    <n v="0"/>
    <s v="CUMPLIDA"/>
    <x v="0"/>
    <x v="1"/>
    <m/>
    <s v="Estudio III"/>
    <m/>
    <m/>
    <x v="1"/>
    <x v="5"/>
    <s v="Predios adquiridos no utilizados"/>
    <x v="0"/>
    <m/>
    <x v="0"/>
    <m/>
    <m/>
    <m/>
  </r>
  <r>
    <x v="121"/>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s v="CR_Bogotá-Villavicencio"/>
    <x v="28"/>
    <x v="0"/>
    <s v="Vicepresidencia de Gestión Contractual - Vicepresidencia Jurídica"/>
    <s v=" Luis Eduardo Gutiérrez - Andrés Hernández"/>
    <x v="2"/>
    <s v="DISCIPLINARIA"/>
    <n v="8"/>
    <x v="0"/>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m/>
    <x v="0"/>
    <m/>
    <m/>
    <m/>
    <m/>
    <x v="8"/>
    <n v="2"/>
    <n v="0"/>
    <s v="CUMPLIDA"/>
    <x v="0"/>
    <x v="2"/>
    <s v="2016-409-077877-2 del 2-sep-2016."/>
    <m/>
    <m/>
    <m/>
    <x v="0"/>
    <x v="0"/>
    <s v="Modificaciones"/>
    <x v="0"/>
    <m/>
    <x v="0"/>
    <m/>
    <m/>
    <m/>
  </r>
  <r>
    <x v="122"/>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2"/>
    <s v="CR_Bogotá-Villavicencio"/>
    <x v="28"/>
    <x v="0"/>
    <s v="Vicepresidencia de Gestión Contractual - Vicepresidencia Jurídica"/>
    <s v=" Luis Eduardo Gutiérrez - Andrés Hernández"/>
    <x v="2"/>
    <s v="DISCIPLINARIA"/>
    <n v="3"/>
    <x v="0"/>
    <m/>
    <m/>
    <m/>
    <m/>
    <m/>
    <m/>
    <m/>
    <m/>
    <m/>
    <x v="0"/>
    <m/>
    <m/>
    <m/>
    <m/>
    <x v="8"/>
    <n v="2"/>
    <n v="0"/>
    <s v="CUMPLIDA"/>
    <x v="0"/>
    <x v="2"/>
    <s v="2016-409-037756-2 del 10-may-2016"/>
    <m/>
    <m/>
    <m/>
    <x v="0"/>
    <x v="2"/>
    <m/>
    <x v="0"/>
    <m/>
    <x v="0"/>
    <m/>
    <m/>
    <m/>
  </r>
  <r>
    <x v="123"/>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2"/>
    <s v="CR_Bogotá-Villavicencio"/>
    <x v="28"/>
    <x v="0"/>
    <s v="Vicepresidencia de Gestión Contractual - Vicepresidencia Jurídica"/>
    <s v=" Luis Eduardo Gutiérrez - Andrés Hernández"/>
    <x v="2"/>
    <s v="ADMINISTRATIVA"/>
    <n v="4"/>
    <x v="0"/>
    <m/>
    <m/>
    <m/>
    <m/>
    <m/>
    <m/>
    <m/>
    <m/>
    <s v="Fiscal"/>
    <x v="1"/>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m/>
    <m/>
    <m/>
    <x v="0"/>
    <x v="2"/>
    <m/>
    <x v="0"/>
    <m/>
    <x v="0"/>
    <m/>
    <m/>
    <m/>
  </r>
  <r>
    <x v="124"/>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s v="CR_Bogotá-Villavicencio"/>
    <x v="28"/>
    <x v="0"/>
    <s v="Vicepresidencia de Gestión Contractual"/>
    <s v=" Luis Eduardo Gutiérrez"/>
    <x v="0"/>
    <s v="ADMINISTRATIVA"/>
    <n v="2"/>
    <x v="0"/>
    <m/>
    <s v="28-jun-2016: Con memorando 2016-409-050261-2 del 16-jun-2016, la CGR adelantó la efectividad del plan asociado a este hallazgo. Por instrucción de Diego Bustos del 27-jun-2016, se pasa a estado CERRADO con base en dicho memorando."/>
    <m/>
    <m/>
    <m/>
    <m/>
    <m/>
    <m/>
    <m/>
    <x v="0"/>
    <m/>
    <m/>
    <m/>
    <m/>
    <x v="8"/>
    <n v="2"/>
    <n v="0"/>
    <s v="CUMPLIDA"/>
    <x v="0"/>
    <x v="0"/>
    <s v="2016-409-077877-2 del 2-sep-2016."/>
    <m/>
    <m/>
    <m/>
    <x v="0"/>
    <x v="1"/>
    <s v="Deficiencia en la supervisión contractual"/>
    <x v="0"/>
    <m/>
    <x v="0"/>
    <m/>
    <m/>
    <m/>
  </r>
  <r>
    <x v="125"/>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2"/>
    <s v="CR_Pereira-La Victoria"/>
    <x v="29"/>
    <x v="0"/>
    <s v="Vicepresidencia de Gestión Contractual - Vicepresidencia Jurídica"/>
    <s v=" Luis Eduardo Gutiérrez - Andrés Hernández"/>
    <x v="2"/>
    <s v="ADMINISTRATIVA"/>
    <n v="8"/>
    <x v="0"/>
    <m/>
    <m/>
    <m/>
    <m/>
    <m/>
    <m/>
    <m/>
    <m/>
    <m/>
    <x v="0"/>
    <m/>
    <m/>
    <m/>
    <m/>
    <x v="8"/>
    <n v="2"/>
    <n v="0"/>
    <s v="CUMPLIDA"/>
    <x v="0"/>
    <x v="0"/>
    <s v="2016-409-037756-2 del 10-may-2016"/>
    <m/>
    <m/>
    <m/>
    <x v="0"/>
    <x v="2"/>
    <m/>
    <x v="0"/>
    <m/>
    <x v="0"/>
    <m/>
    <m/>
    <m/>
  </r>
  <r>
    <x v="126"/>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31"/>
    <s v="CR_Pereira-La Victoria"/>
    <x v="29"/>
    <x v="1"/>
    <s v="Vicepresidencia Ejecutiva - Vicepresidencia Jurídica"/>
    <s v="Carlos García"/>
    <x v="1"/>
    <s v="DISCIPLINARIA Y FISCAL"/>
    <n v="5"/>
    <x v="0"/>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x v="0"/>
    <m/>
    <m/>
    <m/>
    <m/>
    <x v="8"/>
    <n v="2"/>
    <n v="0"/>
    <s v="CUMPLIDA"/>
    <x v="0"/>
    <x v="3"/>
    <m/>
    <s v="Estudio II_x000a_INF.4_x000a_RADICADO NO. 2016-409-077657-2_x000a_Pag. 4"/>
    <s v="SI"/>
    <s v="No hay impacto"/>
    <x v="1"/>
    <x v="9"/>
    <s v="Desplazamiento de cronograma"/>
    <x v="0"/>
    <m/>
    <x v="0"/>
    <m/>
    <m/>
    <m/>
  </r>
  <r>
    <x v="127"/>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3"/>
    <s v="CR_Pereira-La Victoria"/>
    <x v="29"/>
    <x v="0"/>
    <s v="Vicepresidencia de Gestión Contractual"/>
    <s v=" Luis Eduardo Gutiérrez"/>
    <x v="0"/>
    <s v="ADMINISTRATIVA"/>
    <n v="3"/>
    <x v="0"/>
    <m/>
    <m/>
    <m/>
    <m/>
    <m/>
    <m/>
    <m/>
    <m/>
    <m/>
    <x v="0"/>
    <m/>
    <m/>
    <m/>
    <m/>
    <x v="8"/>
    <n v="2"/>
    <n v="0"/>
    <s v="CUMPLIDA"/>
    <x v="0"/>
    <x v="0"/>
    <s v="2016-409-037756-2 del 10-may-2016"/>
    <m/>
    <m/>
    <m/>
    <x v="0"/>
    <x v="2"/>
    <m/>
    <x v="0"/>
    <m/>
    <x v="0"/>
    <m/>
    <m/>
    <m/>
  </r>
  <r>
    <x v="128"/>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3"/>
    <s v="CR_Pereira-La Victoria"/>
    <x v="29"/>
    <x v="0"/>
    <s v="Vicepresidencia de Gestión Contractual - Vicepresidencia Administrativa y Financiera"/>
    <s v=" Luis Eduardo Gutiérrez - María Clara Garrido"/>
    <x v="2"/>
    <s v="ADMINISTRATIVA"/>
    <n v="6"/>
    <x v="0"/>
    <m/>
    <m/>
    <m/>
    <m/>
    <m/>
    <m/>
    <m/>
    <m/>
    <m/>
    <x v="0"/>
    <m/>
    <m/>
    <m/>
    <m/>
    <x v="8"/>
    <n v="2"/>
    <n v="0"/>
    <s v="CUMPLIDA"/>
    <x v="0"/>
    <x v="0"/>
    <s v="2016-409-037756-2 del 10-may-2016"/>
    <m/>
    <m/>
    <m/>
    <x v="0"/>
    <x v="2"/>
    <m/>
    <x v="0"/>
    <m/>
    <x v="0"/>
    <m/>
    <m/>
    <m/>
  </r>
  <r>
    <x v="129"/>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3"/>
    <s v="CR_Pereira-La Victoria"/>
    <x v="29"/>
    <x v="0"/>
    <s v="Vicepresidencia de Gestión Contractual"/>
    <s v=" Luis Eduardo Gutiérrez"/>
    <x v="0"/>
    <s v="ADMINISTRATIVA"/>
    <n v="4"/>
    <x v="0"/>
    <m/>
    <m/>
    <m/>
    <m/>
    <m/>
    <m/>
    <m/>
    <m/>
    <m/>
    <x v="0"/>
    <m/>
    <m/>
    <m/>
    <m/>
    <x v="8"/>
    <n v="2"/>
    <n v="0"/>
    <s v="CUMPLIDA"/>
    <x v="0"/>
    <x v="0"/>
    <s v="2016-409-037756-2 del 10-may-2016"/>
    <m/>
    <m/>
    <m/>
    <x v="0"/>
    <x v="2"/>
    <m/>
    <x v="0"/>
    <m/>
    <x v="0"/>
    <m/>
    <m/>
    <m/>
  </r>
  <r>
    <x v="130"/>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2"/>
    <s v="CR_Pereira-La Victoria"/>
    <x v="29"/>
    <x v="0"/>
    <s v="Vicepresidencia de Gestión Contractual - Vicepresidencia Jurídica"/>
    <s v=" Luis Eduardo Gutiérrez - Andrés Hernández"/>
    <x v="2"/>
    <s v="ADMINISTRATIVA"/>
    <n v="8"/>
    <x v="0"/>
    <m/>
    <m/>
    <m/>
    <m/>
    <m/>
    <m/>
    <m/>
    <m/>
    <m/>
    <x v="0"/>
    <m/>
    <m/>
    <m/>
    <m/>
    <x v="8"/>
    <n v="2"/>
    <n v="0"/>
    <s v="CUMPLIDA"/>
    <x v="0"/>
    <x v="0"/>
    <s v="2016-409-037756-2 del 10-may-2016"/>
    <m/>
    <m/>
    <m/>
    <x v="0"/>
    <x v="2"/>
    <m/>
    <x v="0"/>
    <m/>
    <x v="0"/>
    <m/>
    <m/>
    <m/>
  </r>
  <r>
    <x v="131"/>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8"/>
    <s v="CR_Pereira-La Victoria"/>
    <x v="29"/>
    <x v="1"/>
    <s v="Vicepresidencia Ejecutiva - Vicepresidencia Jurídica"/>
    <s v="Carlos García"/>
    <x v="1"/>
    <s v="ADMINISTRATIVA"/>
    <n v="7"/>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x v="0"/>
    <m/>
    <m/>
    <m/>
    <m/>
    <x v="8"/>
    <n v="2"/>
    <n v="0"/>
    <s v="CUMPLIDA"/>
    <x v="0"/>
    <x v="0"/>
    <m/>
    <m/>
    <m/>
    <m/>
    <x v="1"/>
    <x v="9"/>
    <s v="Desplazamiento de cronograma"/>
    <x v="0"/>
    <m/>
    <x v="0"/>
    <m/>
    <m/>
    <m/>
  </r>
  <r>
    <x v="132"/>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2"/>
    <s v="CR_Pereira-La Victoria"/>
    <x v="29"/>
    <x v="0"/>
    <s v="Vicepresidencia de Gestión Contractual - Vicepresidencia Jurídica"/>
    <s v=" Luis Eduardo Gutiérrez - Andrés Hernández"/>
    <x v="2"/>
    <s v="DISCIPLINARIA"/>
    <n v="8"/>
    <x v="0"/>
    <m/>
    <m/>
    <m/>
    <m/>
    <m/>
    <m/>
    <m/>
    <m/>
    <m/>
    <x v="0"/>
    <m/>
    <m/>
    <m/>
    <m/>
    <x v="8"/>
    <n v="2"/>
    <n v="0"/>
    <s v="CUMPLIDA"/>
    <x v="0"/>
    <x v="2"/>
    <s v="2016-409-037756-2 del 10-may-2016"/>
    <m/>
    <m/>
    <m/>
    <x v="0"/>
    <x v="2"/>
    <m/>
    <x v="0"/>
    <m/>
    <x v="0"/>
    <m/>
    <m/>
    <m/>
  </r>
  <r>
    <x v="133"/>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3"/>
    <s v="CR_Pereira-La Victoria"/>
    <x v="29"/>
    <x v="0"/>
    <s v="Vicepresidencia de Gestión Contractual - Vicepresidencia Jurídica - Vicepresidencia Administrativa y Financiera"/>
    <s v=" Luis Eduardo Gutiérrez - Andrés Hernández - María Clara Garrido"/>
    <x v="2"/>
    <s v="DISCIPLINARIA Y PENAL"/>
    <n v="4"/>
    <x v="0"/>
    <m/>
    <m/>
    <m/>
    <m/>
    <m/>
    <m/>
    <m/>
    <m/>
    <m/>
    <x v="0"/>
    <m/>
    <m/>
    <m/>
    <m/>
    <x v="8"/>
    <n v="2"/>
    <n v="0"/>
    <s v="CUMPLIDA"/>
    <x v="0"/>
    <x v="1"/>
    <s v="2016-409-037756-2 del 10-may-2016"/>
    <m/>
    <m/>
    <m/>
    <x v="0"/>
    <x v="2"/>
    <m/>
    <x v="0"/>
    <m/>
    <x v="0"/>
    <m/>
    <m/>
    <m/>
  </r>
  <r>
    <x v="134"/>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2"/>
    <s v="CR_Pereira-La Victoria"/>
    <x v="29"/>
    <x v="0"/>
    <s v="Vicepresidencia de Gestión Contractual - Vicepresidencia Jurídica"/>
    <s v=" Luis Eduardo Gutiérrez - Andrés Hernández"/>
    <x v="2"/>
    <s v="DISCIPLINARIA"/>
    <n v="3"/>
    <x v="0"/>
    <m/>
    <m/>
    <m/>
    <m/>
    <m/>
    <m/>
    <m/>
    <m/>
    <m/>
    <x v="0"/>
    <m/>
    <m/>
    <m/>
    <m/>
    <x v="8"/>
    <n v="2"/>
    <n v="0"/>
    <s v="CUMPLIDA"/>
    <x v="0"/>
    <x v="2"/>
    <s v="2016-409-037756-2 del 10-may-2016"/>
    <m/>
    <m/>
    <m/>
    <x v="0"/>
    <x v="2"/>
    <m/>
    <x v="0"/>
    <m/>
    <x v="0"/>
    <m/>
    <m/>
    <m/>
  </r>
  <r>
    <x v="135"/>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3"/>
    <s v="CR_Pereira-La Victoria"/>
    <x v="29"/>
    <x v="0"/>
    <s v="Vicepresidencia de Gestión Contractual - Vicepresidencia Jurídica - Vicepresidencia Administrativa y Financiera"/>
    <s v=" Luis Eduardo Gutiérrez - Andrés Hernández - María Clara Garrido"/>
    <x v="2"/>
    <s v="DISCIPLINARIA"/>
    <n v="4"/>
    <x v="0"/>
    <m/>
    <m/>
    <m/>
    <m/>
    <m/>
    <m/>
    <m/>
    <m/>
    <m/>
    <x v="0"/>
    <m/>
    <m/>
    <m/>
    <m/>
    <x v="8"/>
    <n v="2"/>
    <n v="0"/>
    <s v="CUMPLIDA"/>
    <x v="0"/>
    <x v="2"/>
    <s v="2016-409-037756-2 del 10-may-2016"/>
    <m/>
    <m/>
    <m/>
    <x v="0"/>
    <x v="2"/>
    <m/>
    <x v="0"/>
    <m/>
    <x v="0"/>
    <m/>
    <m/>
    <m/>
  </r>
  <r>
    <x v="136"/>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2"/>
    <s v="CR_Pereira-La Victoria"/>
    <x v="29"/>
    <x v="0"/>
    <s v="Vicepresidencia de Gestión Contractual - Vicepresidencia Jurídica - Vicepresidencia de Planeación, Riesgos y Entorno"/>
    <s v=" Luis Eduardo Gutiérrez - Andrés Hernández - Jaime García"/>
    <x v="2"/>
    <s v="DISCIPLINARIA"/>
    <n v="6"/>
    <x v="0"/>
    <m/>
    <m/>
    <m/>
    <m/>
    <m/>
    <m/>
    <m/>
    <m/>
    <m/>
    <x v="0"/>
    <m/>
    <m/>
    <m/>
    <m/>
    <x v="8"/>
    <n v="2"/>
    <n v="0"/>
    <s v="CUMPLIDA"/>
    <x v="0"/>
    <x v="2"/>
    <s v="2016-409-037756-2 del 10-may-2016"/>
    <m/>
    <m/>
    <m/>
    <x v="0"/>
    <x v="2"/>
    <m/>
    <x v="0"/>
    <m/>
    <x v="0"/>
    <m/>
    <m/>
    <m/>
  </r>
  <r>
    <x v="137"/>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2"/>
    <s v="CR_Pereira-La Victoria"/>
    <x v="29"/>
    <x v="0"/>
    <s v="Vicepresidencia de Gestión Contractual"/>
    <s v=" Luis Eduardo Gutiérrez"/>
    <x v="0"/>
    <s v="DISCIPLINARIA"/>
    <n v="2"/>
    <x v="0"/>
    <m/>
    <m/>
    <m/>
    <m/>
    <m/>
    <m/>
    <m/>
    <m/>
    <m/>
    <x v="0"/>
    <m/>
    <m/>
    <m/>
    <m/>
    <x v="8"/>
    <n v="2"/>
    <n v="0"/>
    <s v="CUMPLIDA"/>
    <x v="0"/>
    <x v="2"/>
    <s v="2016-409-037756-2 del 10-may-2016"/>
    <m/>
    <m/>
    <m/>
    <x v="0"/>
    <x v="2"/>
    <m/>
    <x v="0"/>
    <m/>
    <x v="0"/>
    <m/>
    <m/>
    <m/>
  </r>
  <r>
    <x v="138"/>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2"/>
    <s v="CR_Zipaquira-Palenque"/>
    <x v="14"/>
    <x v="0"/>
    <s v="Vicepresidencia de Gestión Contractual - Vicepresidencia Jurídica"/>
    <s v=" Luis Eduardo Gutiérrez - Andrés Hernández"/>
    <x v="2"/>
    <s v="DISCIPLINARIA"/>
    <n v="9"/>
    <x v="0"/>
    <m/>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2"/>
    <s v="2016-409-077877-2 del 2-sep-2016."/>
    <m/>
    <m/>
    <m/>
    <x v="0"/>
    <x v="0"/>
    <s v="Deficiencias en análisis modificaciones contractuales"/>
    <x v="0"/>
    <m/>
    <x v="0"/>
    <m/>
    <m/>
    <m/>
  </r>
  <r>
    <x v="139"/>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2"/>
    <s v="CR_Zipaquira-Palenque"/>
    <x v="14"/>
    <x v="0"/>
    <s v="Vicepresidencia de Gestión Contractual - Vicepresidencia Jurídica"/>
    <s v=" Luis Eduardo Gutiérrez - Andrés Hernández"/>
    <x v="2"/>
    <s v="DISCIPLINARIA"/>
    <n v="6"/>
    <x v="0"/>
    <m/>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2"/>
    <s v="2016-409-077877-2 del 2-sep-2016."/>
    <m/>
    <m/>
    <m/>
    <x v="0"/>
    <x v="0"/>
    <s v="Adiciones"/>
    <x v="0"/>
    <m/>
    <x v="0"/>
    <m/>
    <m/>
    <m/>
  </r>
  <r>
    <x v="140"/>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2"/>
    <s v="CR_Zipaquira-Palenque"/>
    <x v="14"/>
    <x v="0"/>
    <s v="Vicepresidencia de Gestión Contractual - Vicepresidencia Jurídica"/>
    <s v=" Luis Eduardo Gutiérrez - Andrés Hernández"/>
    <x v="2"/>
    <s v="DISCIPLINARIA Y PENAL"/>
    <n v="8"/>
    <x v="0"/>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1"/>
    <s v="2016-409-077877-2 del 2-sep-2016."/>
    <m/>
    <m/>
    <m/>
    <x v="0"/>
    <x v="3"/>
    <s v="Ingreso Mínimo Garantizado"/>
    <x v="0"/>
    <m/>
    <x v="0"/>
    <m/>
    <m/>
    <m/>
  </r>
  <r>
    <x v="141"/>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2"/>
    <s v="CR_Zipaquira-Palenque"/>
    <x v="14"/>
    <x v="0"/>
    <s v="Vicepresidencia de Gestión Contractual - Vicepresidencia Jurídica"/>
    <s v=" Luis Eduardo Gutiérrez - Andrés Hernández"/>
    <x v="2"/>
    <s v="ADMINISTRATIVA"/>
    <n v="5"/>
    <x v="0"/>
    <m/>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0"/>
    <s v="2016-409-077877-2 del 2-sep-2016."/>
    <m/>
    <m/>
    <m/>
    <x v="0"/>
    <x v="0"/>
    <s v="Modificaciones"/>
    <x v="0"/>
    <m/>
    <x v="0"/>
    <m/>
    <m/>
    <m/>
  </r>
  <r>
    <x v="142"/>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CR_Zipaquira-Palenque"/>
    <x v="14"/>
    <x v="0"/>
    <s v="Vicepresidencia de Gestión Contractual"/>
    <s v="Luis Eduardo Gutiérrez"/>
    <x v="4"/>
    <s v="ADMINISTRATIVA"/>
    <n v="7"/>
    <x v="0"/>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x v="0"/>
    <m/>
    <m/>
    <m/>
    <m/>
    <x v="9"/>
    <n v="2"/>
    <n v="0"/>
    <s v="CUMPLIDA"/>
    <x v="0"/>
    <x v="0"/>
    <m/>
    <s v="INF 6. MM&amp;D  Rad. No. 2016-409-089297-2 pag. 6"/>
    <s v="SI"/>
    <s v="De ajuste al plan"/>
    <x v="1"/>
    <x v="1"/>
    <s v="Fallas en la gestión ambiental"/>
    <x v="0"/>
    <m/>
    <x v="0"/>
    <m/>
    <m/>
    <m/>
  </r>
  <r>
    <x v="143"/>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m/>
    <m/>
    <m/>
    <x v="0"/>
    <x v="2"/>
    <m/>
    <x v="0"/>
    <m/>
    <x v="0"/>
    <m/>
    <m/>
    <m/>
  </r>
  <r>
    <x v="144"/>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2"/>
    <s v="CR_Cordoba-Sucre"/>
    <x v="12"/>
    <x v="1"/>
    <s v="Vicepresidencia Ejecutiva - Vicepresidencia Jurídica"/>
    <s v="Carlos García - Andrés Hernández"/>
    <x v="2"/>
    <s v="DISCIPLINARIA"/>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2"/>
    <s v="2016-409-037756-2 del 10-may-2016"/>
    <m/>
    <m/>
    <m/>
    <x v="0"/>
    <x v="2"/>
    <m/>
    <x v="0"/>
    <m/>
    <x v="0"/>
    <m/>
    <m/>
    <m/>
  </r>
  <r>
    <x v="145"/>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2"/>
    <s v="CR_Cordoba-Sucre"/>
    <x v="12"/>
    <x v="1"/>
    <s v="Vicepresidencia Ejecutiva - Vicepresidencia Jurídica"/>
    <s v="Carlos García - Andrés Hernández"/>
    <x v="2"/>
    <s v="DISCIPLINARIA Y FISCAL"/>
    <n v="5"/>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m/>
    <m/>
    <m/>
    <x v="0"/>
    <x v="2"/>
    <m/>
    <x v="0"/>
    <m/>
    <x v="0"/>
    <m/>
    <m/>
    <m/>
  </r>
  <r>
    <x v="146"/>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2"/>
    <s v="CR_Cordoba-Sucre"/>
    <x v="12"/>
    <x v="1"/>
    <s v="Vicepresidencia Ejecutiva - Vicepresidencia Jurídica"/>
    <s v="Carlos García - Andrés Hernández"/>
    <x v="2"/>
    <s v="DISCIPLINARIA Y FISCAL"/>
    <n v="5"/>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m/>
    <m/>
    <m/>
    <x v="0"/>
    <x v="2"/>
    <m/>
    <x v="0"/>
    <m/>
    <x v="0"/>
    <m/>
    <m/>
    <m/>
  </r>
  <r>
    <x v="147"/>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m/>
    <m/>
    <m/>
    <x v="0"/>
    <x v="2"/>
    <m/>
    <x v="0"/>
    <m/>
    <x v="0"/>
    <m/>
    <m/>
    <m/>
  </r>
  <r>
    <x v="148"/>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2"/>
    <s v="CR_Cordoba-Sucre"/>
    <x v="12"/>
    <x v="1"/>
    <s v="Vicepresidencia Ejecutiva - Vicepresidencia Jurídica"/>
    <s v="Carlos García - Andrés Hernández"/>
    <x v="2"/>
    <s v="DISCIPLINARIA"/>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2"/>
    <s v="2016-409-037756-2 del 10-may-2016"/>
    <m/>
    <m/>
    <m/>
    <x v="0"/>
    <x v="2"/>
    <m/>
    <x v="0"/>
    <m/>
    <x v="0"/>
    <m/>
    <m/>
    <m/>
  </r>
  <r>
    <x v="149"/>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2"/>
    <s v="CR_Cordoba-Sucre"/>
    <x v="12"/>
    <x v="2"/>
    <s v="Vicepresidencia Jurídica"/>
    <s v="Andrés Hernández"/>
    <x v="3"/>
    <s v="DISCIPLINARIA Y FISCAL"/>
    <n v="4"/>
    <x v="0"/>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m/>
    <m/>
    <m/>
    <x v="0"/>
    <x v="3"/>
    <s v="Modificaciones contractuales"/>
    <x v="0"/>
    <m/>
    <x v="0"/>
    <m/>
    <m/>
    <m/>
  </r>
  <r>
    <x v="150"/>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2"/>
    <s v="CR_Cordoba-Sucre"/>
    <x v="12"/>
    <x v="1"/>
    <s v="Vicepresidencia Ejecutiva - Vicepresidencia Jurídica"/>
    <s v="Carlos García - Andrés Hernández"/>
    <x v="2"/>
    <s v="FISCAL"/>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m/>
    <m/>
    <m/>
    <x v="0"/>
    <x v="2"/>
    <m/>
    <x v="0"/>
    <m/>
    <x v="0"/>
    <m/>
    <m/>
    <m/>
  </r>
  <r>
    <x v="151"/>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2"/>
    <s v="CR_Cordoba-Sucre"/>
    <x v="12"/>
    <x v="1"/>
    <s v="Vicepresidencia Ejecutiva - Vicepresidencia Jurídica"/>
    <s v="Carlos García - Andrés Hernández"/>
    <x v="2"/>
    <s v="ADMINISTRATIVA"/>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m/>
    <m/>
    <m/>
    <x v="0"/>
    <x v="2"/>
    <m/>
    <x v="0"/>
    <m/>
    <x v="0"/>
    <m/>
    <m/>
    <m/>
  </r>
  <r>
    <x v="152"/>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m/>
    <m/>
    <m/>
    <x v="0"/>
    <x v="2"/>
    <m/>
    <x v="0"/>
    <m/>
    <x v="0"/>
    <m/>
    <m/>
    <m/>
  </r>
  <r>
    <x v="153"/>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3"/>
    <s v="CR_Cordoba-Sucre"/>
    <x v="12"/>
    <x v="1"/>
    <s v="Vicepresidencia Ejecutiva - Vicepresidencia Jurídica"/>
    <s v="Carlos García - Andrés Hernández"/>
    <x v="2"/>
    <s v="FISCAL"/>
    <n v="2"/>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m/>
    <m/>
    <m/>
    <x v="0"/>
    <x v="2"/>
    <m/>
    <x v="0"/>
    <m/>
    <x v="0"/>
    <m/>
    <m/>
    <m/>
  </r>
  <r>
    <x v="154"/>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8"/>
    <s v="CR_Cordoba-Sucre"/>
    <x v="12"/>
    <x v="0"/>
    <s v="Vicepresidencia de Gestión Contractual - Vicepresidencia Jurídica"/>
    <s v="Luis Eduardo Gutiérrez"/>
    <x v="4"/>
    <s v="DISCIPLINARIA Y FISCAL"/>
    <n v="9"/>
    <x v="0"/>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s v="INF. 8 MM&amp;D Rad. No. 2016-409-100777-2 Pag. 51"/>
    <s v="N/A"/>
    <s v="No hay impacto"/>
    <x v="1"/>
    <x v="3"/>
    <s v="Por modificaciones contractuales"/>
    <x v="0"/>
    <m/>
    <x v="0"/>
    <m/>
    <m/>
    <m/>
  </r>
  <r>
    <x v="155"/>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2"/>
    <s v="CR_Cordoba-Sucre"/>
    <x v="12"/>
    <x v="1"/>
    <s v="Vicepresidencia Ejecutiva - Vicepresidencia Jurídica"/>
    <s v="Carlos García - Andrés Hernández"/>
    <x v="2"/>
    <s v="DISCIPLINARIA Y FISCAL"/>
    <n v="4"/>
    <x v="0"/>
    <m/>
    <m/>
    <m/>
    <m/>
    <m/>
    <m/>
    <m/>
    <m/>
    <s v="Fiscal"/>
    <x v="1"/>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m/>
    <m/>
    <m/>
    <x v="0"/>
    <x v="2"/>
    <m/>
    <x v="0"/>
    <m/>
    <x v="0"/>
    <m/>
    <m/>
    <m/>
  </r>
  <r>
    <x v="156"/>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m/>
    <m/>
    <m/>
    <x v="0"/>
    <x v="2"/>
    <m/>
    <x v="0"/>
    <m/>
    <x v="0"/>
    <m/>
    <m/>
    <m/>
  </r>
  <r>
    <x v="157"/>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3"/>
    <s v="CR_Cordoba-Sucre"/>
    <x v="12"/>
    <x v="2"/>
    <s v="Vicepresidencia Jurídica - Vicepresidencia de Gestión Contractual"/>
    <s v="Fernando Ramírez"/>
    <x v="8"/>
    <s v="DISCIPLINARIA"/>
    <n v="6"/>
    <x v="0"/>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8  MM&amp;D Rad.  2016-409-100777-2 pag. 79"/>
    <s v="SI"/>
    <s v="De ajuste al plan"/>
    <x v="1"/>
    <x v="3"/>
    <s v="Incumplimiento de obligaciones "/>
    <x v="0"/>
    <m/>
    <x v="0"/>
    <m/>
    <m/>
    <m/>
  </r>
  <r>
    <x v="158"/>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2"/>
    <s v="CR_Cordoba-Sucre"/>
    <x v="12"/>
    <x v="1"/>
    <s v="Vicepresidencia Ejecutiva"/>
    <s v="Carlos García"/>
    <x v="6"/>
    <s v="ADMINISTRATIVA"/>
    <n v="5"/>
    <x v="0"/>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m/>
    <m/>
    <x v="0"/>
    <m/>
    <m/>
    <m/>
    <m/>
    <x v="8"/>
    <n v="2"/>
    <n v="0"/>
    <s v="CUMPLIDA"/>
    <x v="0"/>
    <x v="0"/>
    <s v="2016-409-077877-2 del 2-sep-2016."/>
    <m/>
    <m/>
    <m/>
    <x v="0"/>
    <x v="1"/>
    <s v="Deficiencia en la supervisión contractual"/>
    <x v="0"/>
    <m/>
    <x v="0"/>
    <m/>
    <m/>
    <m/>
  </r>
  <r>
    <x v="159"/>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2"/>
    <s v="CR_Cordoba-Sucre"/>
    <x v="12"/>
    <x v="1"/>
    <s v="Vicepresidencia Ejecutiva - Vicepresidencia Administrativa y Financiera"/>
    <s v="Carlos García - María Clara Garrido"/>
    <x v="2"/>
    <s v="DISCIPLINARIA Y PENAL"/>
    <n v="9"/>
    <x v="0"/>
    <m/>
    <m/>
    <m/>
    <m/>
    <m/>
    <m/>
    <m/>
    <m/>
    <m/>
    <x v="0"/>
    <m/>
    <m/>
    <m/>
    <m/>
    <x v="8"/>
    <n v="2"/>
    <n v="0"/>
    <s v="CUMPLIDA"/>
    <x v="0"/>
    <x v="1"/>
    <s v="2016-409-037756-2 del 10-may-2016"/>
    <m/>
    <m/>
    <m/>
    <x v="0"/>
    <x v="2"/>
    <m/>
    <x v="0"/>
    <m/>
    <x v="0"/>
    <m/>
    <m/>
    <m/>
  </r>
  <r>
    <x v="160"/>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2"/>
    <s v="CR_Cordoba-Sucre"/>
    <x v="12"/>
    <x v="1"/>
    <s v="Vicepresidencia Ejecutiva"/>
    <s v="Carlos García"/>
    <x v="6"/>
    <s v="ADMINISTRATIVA"/>
    <n v="4"/>
    <x v="0"/>
    <m/>
    <m/>
    <m/>
    <m/>
    <m/>
    <m/>
    <m/>
    <m/>
    <m/>
    <x v="0"/>
    <m/>
    <m/>
    <m/>
    <m/>
    <x v="8"/>
    <n v="2"/>
    <n v="0"/>
    <s v="CUMPLIDA"/>
    <x v="0"/>
    <x v="0"/>
    <s v="2016-409-037756-2 del 10-may-2016"/>
    <m/>
    <m/>
    <m/>
    <x v="0"/>
    <x v="2"/>
    <m/>
    <x v="0"/>
    <m/>
    <x v="0"/>
    <m/>
    <m/>
    <m/>
  </r>
  <r>
    <x v="161"/>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1"/>
    <s v="CR_Cordoba-Sucre"/>
    <x v="12"/>
    <x v="0"/>
    <s v="Vicepresidencia de Gestión Contractual- Vicepresidencia Jurídica"/>
    <s v="Luis Eduardo Gutiérrez"/>
    <x v="4"/>
    <s v="DISCIPLINARIA"/>
    <n v="7"/>
    <x v="0"/>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2"/>
    <m/>
    <s v="INF. 8 MM&amp;D Rad. No. 2016-409-100777-2 Pag. 53"/>
    <s v="NO"/>
    <s v="De gran impacto"/>
    <x v="1"/>
    <x v="7"/>
    <s v="Incumplimiento mediciones"/>
    <x v="0"/>
    <m/>
    <x v="0"/>
    <m/>
    <m/>
    <m/>
  </r>
  <r>
    <x v="162"/>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1"/>
    <s v="CR_Cordoba-Sucre"/>
    <x v="12"/>
    <x v="0"/>
    <s v="Vicepresidencia de Gestión Contractual- Vicepresidencia Jurídica"/>
    <s v="Luis Eduardo Gutiérrez"/>
    <x v="4"/>
    <s v="DISCIPLINARIA"/>
    <n v="7"/>
    <x v="0"/>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2"/>
    <m/>
    <s v="INF. 8 MM&amp;D Rad. No. 2016-409-100777-2 Pag. 66"/>
    <s v="NO"/>
    <s v="De gran impacto"/>
    <x v="1"/>
    <x v="1"/>
    <s v="Obligaciones interventoría"/>
    <x v="0"/>
    <m/>
    <x v="0"/>
    <m/>
    <m/>
    <m/>
  </r>
  <r>
    <x v="163"/>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2"/>
    <s v="CR_Cordoba-Sucre"/>
    <x v="12"/>
    <x v="1"/>
    <s v="Vicepresidencia Ejecutiva - Vicepresidencia Jurídica"/>
    <s v="Carlos García - Andrés Hernández"/>
    <x v="2"/>
    <s v="DISCIPLINARIA Y PENAL"/>
    <n v="5"/>
    <x v="0"/>
    <m/>
    <m/>
    <m/>
    <m/>
    <m/>
    <m/>
    <m/>
    <m/>
    <m/>
    <x v="0"/>
    <m/>
    <m/>
    <m/>
    <m/>
    <x v="8"/>
    <n v="2"/>
    <n v="0"/>
    <s v="CUMPLIDA"/>
    <x v="0"/>
    <x v="1"/>
    <s v="2016-409-037756-2 del 10-may-2016"/>
    <m/>
    <m/>
    <m/>
    <x v="0"/>
    <x v="2"/>
    <m/>
    <x v="0"/>
    <m/>
    <x v="0"/>
    <m/>
    <m/>
    <m/>
  </r>
  <r>
    <x v="164"/>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2"/>
    <s v="CR_Cordoba-Sucre"/>
    <x v="12"/>
    <x v="1"/>
    <s v="Vicepresidencia Ejecutiva - Vicepresidencia Jurídica"/>
    <s v="Carlos García - Andrés Hernández"/>
    <x v="2"/>
    <s v="DISCIPLINARIA"/>
    <n v="6"/>
    <x v="0"/>
    <m/>
    <m/>
    <m/>
    <m/>
    <m/>
    <m/>
    <m/>
    <m/>
    <m/>
    <x v="0"/>
    <m/>
    <m/>
    <m/>
    <m/>
    <x v="8"/>
    <n v="2"/>
    <n v="0"/>
    <s v="CUMPLIDA"/>
    <x v="0"/>
    <x v="2"/>
    <s v="2016-409-037756-2 del 10-may-2016"/>
    <m/>
    <m/>
    <m/>
    <x v="0"/>
    <x v="2"/>
    <m/>
    <x v="0"/>
    <m/>
    <x v="0"/>
    <m/>
    <m/>
    <m/>
  </r>
  <r>
    <x v="165"/>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2"/>
    <s v="CR_Cordoba-Sucre"/>
    <x v="12"/>
    <x v="1"/>
    <s v="Vicepresidencia Ejecutiva - Vicepresidencia Administrativa y Financiera"/>
    <s v="Carlos García - María Clara Garrido"/>
    <x v="2"/>
    <s v="DISCIPLINARIA"/>
    <n v="8"/>
    <x v="0"/>
    <m/>
    <m/>
    <m/>
    <m/>
    <m/>
    <m/>
    <m/>
    <m/>
    <m/>
    <x v="0"/>
    <m/>
    <m/>
    <m/>
    <m/>
    <x v="8"/>
    <n v="2"/>
    <n v="0"/>
    <s v="CUMPLIDA"/>
    <x v="0"/>
    <x v="2"/>
    <s v="2016-409-037756-2 del 10-may-2016"/>
    <m/>
    <m/>
    <m/>
    <x v="0"/>
    <x v="2"/>
    <m/>
    <x v="0"/>
    <m/>
    <x v="0"/>
    <m/>
    <m/>
    <m/>
  </r>
  <r>
    <x v="166"/>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2"/>
    <s v="CR_Cordoba-Sucre"/>
    <x v="12"/>
    <x v="1"/>
    <s v="Vicepresidencia Ejecutiva"/>
    <s v="Carlos García"/>
    <x v="6"/>
    <s v="ADMINISTRATIVA"/>
    <n v="2"/>
    <x v="0"/>
    <m/>
    <m/>
    <m/>
    <m/>
    <m/>
    <m/>
    <m/>
    <m/>
    <s v="Disciplinario"/>
    <x v="1"/>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m/>
    <m/>
    <m/>
    <x v="0"/>
    <x v="2"/>
    <m/>
    <x v="0"/>
    <m/>
    <x v="0"/>
    <m/>
    <m/>
    <m/>
  </r>
  <r>
    <x v="167"/>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3"/>
    <s v="CR_Cordoba-Sucre"/>
    <x v="12"/>
    <x v="2"/>
    <s v="Vicepresidencia Jurídica"/>
    <s v="Fernando Ramírez"/>
    <x v="8"/>
    <s v="ADMINISTRATIVA"/>
    <n v="9"/>
    <x v="0"/>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s v="INF. 8 MM&amp;D Rad. No. 2016-409-100777-2 Pag. 80"/>
    <s v="SI"/>
    <s v="De ajuste al plan"/>
    <x v="1"/>
    <x v="3"/>
    <s v="Incumplimiento de obligaciones "/>
    <x v="0"/>
    <m/>
    <x v="0"/>
    <m/>
    <m/>
    <m/>
  </r>
  <r>
    <x v="168"/>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2"/>
    <s v="CR_Cordoba-Sucre"/>
    <x v="12"/>
    <x v="1"/>
    <s v="Vicepresidencia Ejecutiva - Vicepresidencia Jurídica"/>
    <s v="Carlos García - Andrés Hernández"/>
    <x v="2"/>
    <s v="DISCIPLINARIA"/>
    <n v="2"/>
    <x v="0"/>
    <m/>
    <m/>
    <m/>
    <m/>
    <m/>
    <m/>
    <m/>
    <m/>
    <m/>
    <x v="0"/>
    <m/>
    <m/>
    <m/>
    <m/>
    <x v="8"/>
    <n v="2"/>
    <n v="0"/>
    <s v="CUMPLIDA"/>
    <x v="0"/>
    <x v="2"/>
    <s v="2016-409-037756-2 del 10-may-2016"/>
    <m/>
    <m/>
    <m/>
    <x v="0"/>
    <x v="2"/>
    <m/>
    <x v="0"/>
    <m/>
    <x v="0"/>
    <m/>
    <m/>
    <m/>
  </r>
  <r>
    <x v="169"/>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2"/>
    <s v="CR_Cordoba-Sucre"/>
    <x v="12"/>
    <x v="1"/>
    <s v="Vicepresidencia Ejecutiva - Vicepresidencia Jurídica"/>
    <s v="Carlos García - Andrés Hernández"/>
    <x v="2"/>
    <s v="DISCIPLINARIA"/>
    <n v="4"/>
    <x v="0"/>
    <m/>
    <m/>
    <m/>
    <m/>
    <m/>
    <m/>
    <m/>
    <m/>
    <m/>
    <x v="0"/>
    <m/>
    <m/>
    <m/>
    <m/>
    <x v="8"/>
    <n v="2"/>
    <n v="0"/>
    <s v="CUMPLIDA"/>
    <x v="0"/>
    <x v="2"/>
    <s v="2016-409-037756-2 del 10-may-2016"/>
    <m/>
    <m/>
    <m/>
    <x v="0"/>
    <x v="2"/>
    <m/>
    <x v="0"/>
    <m/>
    <x v="0"/>
    <m/>
    <m/>
    <m/>
  </r>
  <r>
    <x v="170"/>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3"/>
    <s v="CR_Cordoba-Sucre"/>
    <x v="12"/>
    <x v="2"/>
    <s v="Vicepresidencia Jurídica"/>
    <s v="Fernando Ramírez"/>
    <x v="8"/>
    <s v="DISCIPLINARIA"/>
    <n v="6"/>
    <x v="0"/>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8  MM&amp;D Rad.  2016-409-100777-2 pag. 81"/>
    <s v="SI"/>
    <s v="De ajuste al plan"/>
    <x v="1"/>
    <x v="3"/>
    <s v="Incumplimiento de obligaciones "/>
    <x v="0"/>
    <m/>
    <x v="0"/>
    <m/>
    <m/>
    <m/>
  </r>
  <r>
    <x v="171"/>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2"/>
    <s v="CR_Cordoba-Sucre"/>
    <x v="12"/>
    <x v="1"/>
    <s v="Vicepresidencia Ejecutiva - Vicepresidencia Jurídica"/>
    <s v="Carlos García - Andrés Hernández"/>
    <x v="2"/>
    <s v="DISCIPLINARIA Y FISCAL"/>
    <n v="2"/>
    <x v="0"/>
    <m/>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m/>
    <m/>
    <m/>
    <x v="0"/>
    <x v="2"/>
    <m/>
    <x v="0"/>
    <m/>
    <x v="0"/>
    <m/>
    <m/>
    <m/>
  </r>
  <r>
    <x v="172"/>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m/>
    <m/>
    <m/>
    <x v="0"/>
    <x v="2"/>
    <m/>
    <x v="0"/>
    <m/>
    <x v="0"/>
    <m/>
    <m/>
    <m/>
  </r>
  <r>
    <x v="173"/>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3"/>
    <s v="CR_Cordoba-Sucre"/>
    <x v="12"/>
    <x v="2"/>
    <s v="Vicepresidencia Jurídica"/>
    <s v="Fernando Ramírez"/>
    <x v="8"/>
    <s v="DISCIPLINARIA"/>
    <n v="6"/>
    <x v="0"/>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s v="Fiscal"/>
    <x v="1"/>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2"/>
    <m/>
    <s v="INF 8  MM&amp;D Rad.  2016-409-100777-2 pag. 83"/>
    <s v="SI"/>
    <s v="De ajuste al plan"/>
    <x v="1"/>
    <x v="3"/>
    <s v="Por modificaciones contractuales"/>
    <x v="0"/>
    <m/>
    <x v="0"/>
    <m/>
    <m/>
    <m/>
  </r>
  <r>
    <x v="174"/>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1"/>
    <s v="CR_Cordoba-Sucre"/>
    <x v="12"/>
    <x v="1"/>
    <s v="Vicepresidencia Ejecutiva - Vicepresidencia de Planeación, Riesgos y Entorno"/>
    <s v="Carlos García - Jaime García"/>
    <x v="2"/>
    <s v="ADMINISTRATIVA"/>
    <n v="7"/>
    <x v="0"/>
    <m/>
    <m/>
    <m/>
    <m/>
    <m/>
    <m/>
    <m/>
    <m/>
    <m/>
    <x v="0"/>
    <m/>
    <m/>
    <m/>
    <m/>
    <x v="8"/>
    <n v="2"/>
    <n v="0"/>
    <s v="CUMPLIDA"/>
    <x v="0"/>
    <x v="0"/>
    <s v="2016-409-037756-2 del 10-may-2016"/>
    <m/>
    <m/>
    <m/>
    <x v="0"/>
    <x v="2"/>
    <m/>
    <x v="0"/>
    <m/>
    <x v="0"/>
    <m/>
    <m/>
    <m/>
  </r>
  <r>
    <x v="175"/>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8"/>
    <s v="CR_Cordoba-Sucre"/>
    <x v="12"/>
    <x v="1"/>
    <s v="Vicepresidencia Ejecutiva - Vicepresidencia de Planeación, Riesgos y Entorno"/>
    <s v="Fernando Mejía"/>
    <x v="6"/>
    <s v="ADMINISTRATIVA"/>
    <n v="7"/>
    <x v="0"/>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m/>
    <x v="0"/>
    <m/>
    <m/>
    <m/>
    <m/>
    <x v="8"/>
    <n v="2"/>
    <n v="0"/>
    <s v="CUMPLIDA"/>
    <x v="0"/>
    <x v="0"/>
    <s v="2017-409-097363-2 del 12-sep-2017"/>
    <s v="INF 9 Rad. 2016-409-119125-2_x000a_pag. 27"/>
    <s v="N/A"/>
    <s v="No hay impacto"/>
    <x v="0"/>
    <x v="5"/>
    <s v="Metodología avalúo"/>
    <x v="0"/>
    <m/>
    <x v="0"/>
    <m/>
    <m/>
    <m/>
  </r>
  <r>
    <x v="176"/>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CR_Cordoba-Sucre"/>
    <x v="12"/>
    <x v="3"/>
    <s v="Vicepresidencia de Planeación, Riesgos y Entorno"/>
    <s v="Fernando Ramírez"/>
    <x v="5"/>
    <s v="ADMINISTRATIVA"/>
    <n v="5"/>
    <x v="0"/>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x v="0"/>
    <m/>
    <m/>
    <m/>
    <m/>
    <x v="8"/>
    <n v="2"/>
    <n v="0"/>
    <s v="CUMPLIDA"/>
    <x v="0"/>
    <x v="0"/>
    <m/>
    <m/>
    <m/>
    <m/>
    <x v="1"/>
    <x v="5"/>
    <s v="Demora en gestión predial"/>
    <x v="0"/>
    <m/>
    <x v="0"/>
    <m/>
    <m/>
    <m/>
  </r>
  <r>
    <x v="177"/>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3"/>
    <s v="CR_Cordoba-Sucre"/>
    <x v="12"/>
    <x v="2"/>
    <s v="Vicepresidencia Jurídica"/>
    <s v="Andrés Hernández"/>
    <x v="3"/>
    <s v="FISCAL"/>
    <n v="5"/>
    <x v="0"/>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s v="Estudio III"/>
    <m/>
    <m/>
    <x v="0"/>
    <x v="5"/>
    <s v="Metodología avalúo"/>
    <x v="0"/>
    <m/>
    <x v="0"/>
    <m/>
    <m/>
    <m/>
  </r>
  <r>
    <x v="178"/>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8"/>
    <s v="CR_Cordoba-Sucre"/>
    <x v="12"/>
    <x v="2"/>
    <s v="Vicepresidencia Jurídica"/>
    <s v="Andrés Hernández"/>
    <x v="3"/>
    <s v="FISCAL"/>
    <n v="6"/>
    <x v="0"/>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s v="Estudio III"/>
    <m/>
    <m/>
    <x v="0"/>
    <x v="5"/>
    <s v="Metodología avalúo"/>
    <x v="0"/>
    <m/>
    <x v="0"/>
    <m/>
    <m/>
    <m/>
  </r>
  <r>
    <x v="179"/>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s v="CR_Cordoba-Sucre"/>
    <x v="12"/>
    <x v="3"/>
    <s v="Vicepresidencia de Planeación, Riesgos y Entorno"/>
    <s v="Jaime García"/>
    <x v="7"/>
    <s v="ADMINISTRATIVA"/>
    <n v="5"/>
    <x v="0"/>
    <m/>
    <m/>
    <m/>
    <m/>
    <m/>
    <m/>
    <m/>
    <m/>
    <m/>
    <x v="0"/>
    <m/>
    <m/>
    <m/>
    <m/>
    <x v="8"/>
    <n v="2"/>
    <n v="0"/>
    <s v="CUMPLIDA"/>
    <x v="0"/>
    <x v="0"/>
    <s v="2016-409-037756-2 del 10-may-2016"/>
    <m/>
    <m/>
    <m/>
    <x v="0"/>
    <x v="2"/>
    <m/>
    <x v="0"/>
    <m/>
    <x v="0"/>
    <m/>
    <m/>
    <m/>
  </r>
  <r>
    <x v="180"/>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3"/>
    <s v="CR_Fontibon - Facatativa - Los Alpes"/>
    <x v="30"/>
    <x v="0"/>
    <s v="Vicepresidencia de Gestión Contractual - Vicepresidencia Jurídica"/>
    <s v="Carlos García"/>
    <x v="4"/>
    <s v="FISCAL"/>
    <n v="5"/>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s v="Fiscal"/>
    <x v="0"/>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s v="INF 5 MM&amp;D Rad. No. 2016-409-089295-2 Pag. 5"/>
    <s v="SI"/>
    <s v="De ajuste al plan"/>
    <x v="1"/>
    <x v="9"/>
    <s v="Desplazamiento de cronograma"/>
    <x v="0"/>
    <m/>
    <x v="0"/>
    <m/>
    <m/>
    <m/>
  </r>
  <r>
    <x v="181"/>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CR_Fontibon - Facatativa - Los Alpes"/>
    <x v="30"/>
    <x v="0"/>
    <s v="Vicepresidencia de Gestión Contractual - Vicepresidencia Jurídica"/>
    <s v="Carlos García"/>
    <x v="4"/>
    <s v="DISCIPLINARIA"/>
    <n v="8"/>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x v="0"/>
    <m/>
    <m/>
    <m/>
    <m/>
    <x v="8"/>
    <n v="2"/>
    <n v="0"/>
    <s v="CUMPLIDA"/>
    <x v="0"/>
    <x v="2"/>
    <m/>
    <s v="INF 5 MM&amp;D Rad. No. 2016-409-089295-2 Pag. 9"/>
    <s v="SI"/>
    <s v="De ajuste al plan"/>
    <x v="1"/>
    <x v="0"/>
    <s v="Modificaciones"/>
    <x v="0"/>
    <m/>
    <x v="0"/>
    <m/>
    <m/>
    <m/>
  </r>
  <r>
    <x v="182"/>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9"/>
    <s v="CR_Fontibon - Facatativa - Los Alpes"/>
    <x v="30"/>
    <x v="0"/>
    <s v="Vicepresidencia de Gestión Contractual"/>
    <s v="Carlos García"/>
    <x v="4"/>
    <s v="ADMINISTRATIVA"/>
    <n v="9"/>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x v="0"/>
    <m/>
    <m/>
    <m/>
    <m/>
    <x v="8"/>
    <n v="2"/>
    <n v="0"/>
    <s v="CUMPLIDA"/>
    <x v="0"/>
    <x v="0"/>
    <m/>
    <s v="INF 5 MM&amp;D Rad. No. 2016-409-089295-2 Pag. 10"/>
    <s v="SI"/>
    <s v="De ajuste al plan"/>
    <x v="1"/>
    <x v="0"/>
    <s v="Modificaciones"/>
    <x v="0"/>
    <m/>
    <x v="0"/>
    <m/>
    <m/>
    <m/>
  </r>
  <r>
    <x v="183"/>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4"/>
    <s v="CR_Fontibon - Facatativa - Los Alpes"/>
    <x v="30"/>
    <x v="0"/>
    <s v="Vicepresidencia de Gestión Contractual - Vicepresidencia Jurídica"/>
    <s v="Carlos García"/>
    <x v="4"/>
    <s v="DISCIPLINARIA,  FISCAL Y PENAL"/>
    <n v="5"/>
    <x v="7"/>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m/>
    <s v="Fiscal"/>
    <x v="0"/>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0"/>
    <n v="1"/>
    <s v="EN TERMINO"/>
    <x v="2"/>
    <x v="1"/>
    <m/>
    <s v="Estudio I_x000a__x000a_INF. 3 MM&amp;D Rad. No. 2016-409-061729-2 Pag. 6"/>
    <s v="SI"/>
    <s v="De gran impacto"/>
    <x v="1"/>
    <x v="0"/>
    <s v="Ingreso Mínimo Garantizado"/>
    <x v="0"/>
    <m/>
    <x v="0"/>
    <m/>
    <m/>
    <m/>
  </r>
  <r>
    <x v="184"/>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6"/>
    <s v="CR_Desarrollo Vial del Norte de Bogotá"/>
    <x v="15"/>
    <x v="0"/>
    <s v="Vicepresidencia de Gestión Contractual - Vicepresidencia Jurídica"/>
    <s v="Luis Eduardo Gutiérrez"/>
    <x v="4"/>
    <s v="DISCIPLINARIA Y FISCAL"/>
    <n v="10"/>
    <x v="0"/>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s v="Fiscal - Disciplinario"/>
    <x v="1"/>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s v="Estudio II_x000a__x000a_INF 2 Rad. 2016-409-054482 pag. 3_x000a__x000a_ INF.4_x000a_RADICADO NO. 2016-409-077657-2 Pag. 8_x000a__x000a_CONCEPTO JURÍDICO_x000a_Rad._x000a_2017-409-012640-2_x000a_"/>
    <s v="SI"/>
    <s v="De gran impacto"/>
    <x v="1"/>
    <x v="3"/>
    <s v="Incumplimiento de obligaciones "/>
    <x v="0"/>
    <m/>
    <x v="0"/>
    <m/>
    <m/>
    <m/>
  </r>
  <r>
    <x v="185"/>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2"/>
    <s v="CR_Desarrollo Vial del Norte de Bogotá"/>
    <x v="15"/>
    <x v="0"/>
    <s v="Vicepresidencia de Gestión Contractual - Vicepresidencia Jurídica"/>
    <s v=" Luis Eduardo Gutiérrez - Andrés Hernández"/>
    <x v="2"/>
    <s v="DISCIPLINARIA Y FISCAL"/>
    <n v="3"/>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x v="186"/>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2"/>
    <s v="CR_Desarrollo Vial del Norte de Bogotá"/>
    <x v="15"/>
    <x v="0"/>
    <s v="Vicepresidencia de Gestión Contractual - Vicepresidencia Jurídica - Vicepresidencia Administrativa y Financiera"/>
    <s v=" Luis Eduardo Gutiérrez - Andrés Hernández - María Clara Garrido"/>
    <x v="2"/>
    <s v="DISCIPLINARIA Y FISCAL"/>
    <n v="3"/>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x v="187"/>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7"/>
    <s v="CR_Desarrollo Vial del Norte de Bogotá"/>
    <x v="15"/>
    <x v="0"/>
    <s v="Vicepresidencia de Gestión Contractual - Vicepresidencia Jurídica"/>
    <s v=" Luis Eduardo Gutiérrez"/>
    <x v="0"/>
    <s v="DISCIPLINARIA Y FISCAL"/>
    <n v="8"/>
    <x v="0"/>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m/>
    <s v="Fiscal"/>
    <x v="1"/>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s v="Estudio II_x000a__x000a_INF 2 Rad. 2016-409-054482 pag.  3_x000a__x000a_INF.4_x000a_RADICADO NO. 2016-409-077657-2 Pag. 15"/>
    <s v="SI"/>
    <s v="De ajuste al plan"/>
    <x v="0"/>
    <x v="8"/>
    <s v="obligaciónes a cargo de la ANI"/>
    <x v="0"/>
    <m/>
    <x v="0"/>
    <m/>
    <m/>
    <m/>
  </r>
  <r>
    <x v="188"/>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2"/>
    <s v="CR_Desarrollo Vial del Norte de Bogotá"/>
    <x v="15"/>
    <x v="0"/>
    <s v="Vicepresidencia de Gestión Contractual - Vicepresidencia Jurídica"/>
    <s v=" Luis Eduardo Gutiérrez - Andrés Hernández"/>
    <x v="2"/>
    <s v="DISCIPLINARIA"/>
    <n v="2"/>
    <x v="0"/>
    <m/>
    <m/>
    <m/>
    <m/>
    <m/>
    <m/>
    <m/>
    <m/>
    <m/>
    <x v="0"/>
    <m/>
    <m/>
    <m/>
    <m/>
    <x v="8"/>
    <n v="2"/>
    <n v="0"/>
    <s v="CUMPLIDA"/>
    <x v="0"/>
    <x v="2"/>
    <s v="2016-409-037756-2 del 10-may-2016"/>
    <m/>
    <m/>
    <m/>
    <x v="0"/>
    <x v="2"/>
    <m/>
    <x v="0"/>
    <m/>
    <x v="0"/>
    <m/>
    <m/>
    <m/>
  </r>
  <r>
    <x v="189"/>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2"/>
    <s v="CR_Desarrollo Vial del Norte de Bogotá"/>
    <x v="15"/>
    <x v="0"/>
    <s v="Vicepresidencia de Gestión Contractual - Vicepresidencia Jurídica"/>
    <s v=" Luis Eduardo Gutiérrez - Andrés Hernández"/>
    <x v="2"/>
    <s v="DISCIPLINARIA"/>
    <n v="8"/>
    <x v="0"/>
    <m/>
    <m/>
    <m/>
    <m/>
    <m/>
    <m/>
    <m/>
    <m/>
    <m/>
    <x v="0"/>
    <m/>
    <m/>
    <m/>
    <m/>
    <x v="8"/>
    <n v="2"/>
    <n v="0"/>
    <s v="CUMPLIDA"/>
    <x v="0"/>
    <x v="2"/>
    <s v="2016-409-037756-2 del 10-may-2016"/>
    <m/>
    <m/>
    <m/>
    <x v="0"/>
    <x v="2"/>
    <m/>
    <x v="0"/>
    <m/>
    <x v="0"/>
    <m/>
    <m/>
    <m/>
  </r>
  <r>
    <x v="190"/>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2"/>
    <s v="CR_Desarrollo Vial del Norte de Bogotá"/>
    <x v="15"/>
    <x v="0"/>
    <s v="Vicepresidencia de Gestión Contractual - Vicepresidencia Jurídica"/>
    <s v=" Luis Eduardo Gutiérrez - Andrés Hernández"/>
    <x v="2"/>
    <s v="DISCIPLINARIA"/>
    <n v="6"/>
    <x v="0"/>
    <m/>
    <m/>
    <m/>
    <m/>
    <m/>
    <m/>
    <m/>
    <m/>
    <m/>
    <x v="0"/>
    <m/>
    <m/>
    <m/>
    <m/>
    <x v="8"/>
    <n v="2"/>
    <n v="0"/>
    <s v="CUMPLIDA"/>
    <x v="0"/>
    <x v="2"/>
    <s v="2016-409-037756-2 del 10-may-2016"/>
    <m/>
    <m/>
    <m/>
    <x v="0"/>
    <x v="2"/>
    <m/>
    <x v="0"/>
    <m/>
    <x v="0"/>
    <m/>
    <m/>
    <m/>
  </r>
  <r>
    <x v="191"/>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s v="CR_Desarrollo Vial del Norte de Bogotá"/>
    <x v="15"/>
    <x v="0"/>
    <s v="Vicepresidencia de Gestión Contractual - Vicepresidencia Jurídica"/>
    <s v=" Luis Eduardo Gutiérrez"/>
    <x v="0"/>
    <s v="DISCIPLINARIA,  FISCAL Y PENAL"/>
    <n v="5"/>
    <x v="0"/>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7-409-097363-2 del 12-sep-2017"/>
    <s v="Estudio I_x000a__x000a_INF. 3 MM&amp;D Rad. No. 2016-409-061729-2 Pag. 10"/>
    <s v="SI"/>
    <s v="De ajuste al plan"/>
    <x v="0"/>
    <x v="0"/>
    <s v="Cobros adicionales"/>
    <x v="0"/>
    <m/>
    <x v="0"/>
    <m/>
    <m/>
    <m/>
  </r>
  <r>
    <x v="192"/>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3"/>
    <s v="CR_Desarrollo Vial del Norte de Bogotá"/>
    <x v="15"/>
    <x v="0"/>
    <s v="Vicepresidencia de Gestión Contractual - Vicepresidencia de Planeación, Riesgos y Entorno"/>
    <s v="Luis Eduardo Gutiérrez"/>
    <x v="4"/>
    <s v="DISCIPLINARIA"/>
    <n v="7"/>
    <x v="0"/>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x v="0"/>
    <m/>
    <m/>
    <m/>
    <m/>
    <x v="8"/>
    <n v="2"/>
    <n v="0"/>
    <s v="CUMPLIDA"/>
    <x v="0"/>
    <x v="2"/>
    <m/>
    <m/>
    <m/>
    <m/>
    <x v="1"/>
    <x v="1"/>
    <s v="Plan de manejo ambiental"/>
    <x v="0"/>
    <m/>
    <x v="0"/>
    <m/>
    <m/>
    <m/>
  </r>
  <r>
    <x v="193"/>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s v="CR_Desarrollo Vial del Norte de Bogotá"/>
    <x v="15"/>
    <x v="0"/>
    <s v="Vicepresidencia de Gestión Contractual"/>
    <s v=" Luis Eduardo Gutiérrez"/>
    <x v="0"/>
    <s v="DISCIPLINARIA Y FISCAL"/>
    <n v="4"/>
    <x v="0"/>
    <m/>
    <s v="28-jun-2016: Con memorando 2016-409-050261-2 del 16-jun-2016, la CGR adelantó la efectividad del plan asociado a este hallazgo. Por instrucción de Diego Bustos del 27-jun-2016, se pasa a estado CERRADO con base en dicho memorando."/>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m/>
    <m/>
    <m/>
    <x v="0"/>
    <x v="1"/>
    <s v="Deficiencia en la supervisión contractual"/>
    <x v="0"/>
    <m/>
    <x v="0"/>
    <m/>
    <m/>
    <m/>
  </r>
  <r>
    <x v="194"/>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6"/>
    <s v="CR_Desarrollo Vial del Norte de Bogotá"/>
    <x v="15"/>
    <x v="0"/>
    <s v="Vicepresidencia de Gestión Contractual - Vicepresidencia Jurídica"/>
    <s v="Luis Eduardo Gutiérrez"/>
    <x v="4"/>
    <s v="DISCIPLINARIA"/>
    <n v="10"/>
    <x v="0"/>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x v="0"/>
    <m/>
    <m/>
    <m/>
    <m/>
    <x v="8"/>
    <n v="2"/>
    <n v="0"/>
    <s v="CUMPLIDA"/>
    <x v="0"/>
    <x v="2"/>
    <m/>
    <m/>
    <m/>
    <m/>
    <x v="1"/>
    <x v="0"/>
    <s v="Incumplimiento obligaciones"/>
    <x v="0"/>
    <m/>
    <x v="0"/>
    <m/>
    <m/>
    <m/>
  </r>
  <r>
    <x v="195"/>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2"/>
    <s v="CR_Desarrollo Vial del Norte de Bogotá"/>
    <x v="15"/>
    <x v="0"/>
    <s v="Vicepresidencia de Gestión Contractual - Vicepresidencia Jurídica"/>
    <s v=" Luis Eduardo Gutiérrez - Andrés Hernández"/>
    <x v="2"/>
    <s v="DISCIPLINARIA Y FISCAL"/>
    <n v="2"/>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x v="196"/>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2"/>
    <s v="CR_Desarrollo Vial del Norte de Bogotá"/>
    <x v="15"/>
    <x v="0"/>
    <s v="Vicepresidencia de Gestión Contractual - Vicepresidencia Jurídica"/>
    <s v=" Luis Eduardo Gutiérrez - Andrés Hernández"/>
    <x v="2"/>
    <s v="DISCIPLINARIA"/>
    <n v="2"/>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6-409-037756-2 del 10-may-2016"/>
    <m/>
    <m/>
    <m/>
    <x v="0"/>
    <x v="2"/>
    <m/>
    <x v="0"/>
    <m/>
    <x v="0"/>
    <m/>
    <m/>
    <m/>
  </r>
  <r>
    <x v="197"/>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2"/>
    <s v="CR_Desarrollo Vial del Norte de Bogotá"/>
    <x v="15"/>
    <x v="0"/>
    <s v="Vicepresidencia de Gestión Contractual - Vicepresidencia Jurídica"/>
    <s v=" Luis Eduardo Gutiérrez - Andrés Hernández"/>
    <x v="2"/>
    <s v="DISCIPLINARIA"/>
    <n v="2"/>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6-409-037756-2 del 10-may-2016"/>
    <m/>
    <m/>
    <m/>
    <x v="0"/>
    <x v="2"/>
    <m/>
    <x v="0"/>
    <m/>
    <x v="0"/>
    <m/>
    <m/>
    <m/>
  </r>
  <r>
    <x v="198"/>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2"/>
    <s v="CR_Desarrollo Vial del Norte de Bogotá"/>
    <x v="15"/>
    <x v="0"/>
    <s v="Vicepresidencia de Gestión Contractual - Vicepresidencia Jurídica"/>
    <s v=" Luis Eduardo Gutiérrez - Andrés Hernández"/>
    <x v="2"/>
    <s v="DISCIPLINARIA Y FISCAL"/>
    <n v="2"/>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x v="199"/>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6"/>
    <s v="CR_Desarrollo Vial del Norte de Bogotá"/>
    <x v="15"/>
    <x v="0"/>
    <s v="Vicepresidencia de Gestión Contractual"/>
    <s v="Luis Eduardo Gutiérrez"/>
    <x v="4"/>
    <s v="DISCIPLINARIA"/>
    <n v="7"/>
    <x v="0"/>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x v="0"/>
    <m/>
    <m/>
    <m/>
    <m/>
    <x v="8"/>
    <n v="2"/>
    <n v="0"/>
    <s v="CUMPLIDA"/>
    <x v="0"/>
    <x v="2"/>
    <m/>
    <m/>
    <m/>
    <m/>
    <x v="1"/>
    <x v="1"/>
    <s v="Obligaciones interventoría"/>
    <x v="0"/>
    <m/>
    <x v="0"/>
    <m/>
    <m/>
    <m/>
  </r>
  <r>
    <x v="200"/>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s v="CR_Zona Metropolitana de Bucaramanga"/>
    <x v="7"/>
    <x v="1"/>
    <s v="Vicepresidencia Ejecutiva - Vicepresidencia Jurídica"/>
    <s v="Carlos García - Andrés Hernández"/>
    <x v="2"/>
    <s v="FISCAL"/>
    <n v="6"/>
    <x v="0"/>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m/>
    <s v="Fiscal"/>
    <x v="1"/>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Carlos Garcí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s v="SI_x000a_INF 1 MM&amp;D Rad. RADICADO NO. 2016-409-054480-2 pag. 33"/>
    <s v="NO"/>
    <s v="De ajuste al plan"/>
    <x v="0"/>
    <x v="3"/>
    <s v="Terminación anticipada del contrato"/>
    <x v="0"/>
    <m/>
    <x v="0"/>
    <m/>
    <m/>
    <m/>
  </r>
  <r>
    <x v="201"/>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8"/>
    <s v="CR_Zona Metropolitana de Bucaramanga"/>
    <x v="7"/>
    <x v="1"/>
    <s v="Vicepresidencia Ejecutiva - Vicepresidencia Jurídica"/>
    <s v="Carlos García - Andrés Hernández"/>
    <x v="2"/>
    <s v="FISCAL"/>
    <n v="2"/>
    <x v="8"/>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3"/>
    <s v="2016-409-077877-2 del 2-sep-2016."/>
    <s v="SI_x000a_INF 1 MM&amp;D Rad. RADICADO NO. 2016-409-054480-2 pag. 35"/>
    <s v="N/A"/>
    <s v="No hay impacto"/>
    <x v="0"/>
    <x v="3"/>
    <s v="Terminación anticipada del contrato"/>
    <x v="0"/>
    <m/>
    <x v="0"/>
    <m/>
    <m/>
    <m/>
  </r>
  <r>
    <x v="202"/>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8"/>
    <s v="CR_Zona Metropolitana de Bucaramanga"/>
    <x v="7"/>
    <x v="1"/>
    <s v="Vicepresidencia Ejecutiva - Vicepresidencia Jurídica"/>
    <s v="Carlos García - Andrés Hernández"/>
    <x v="2"/>
    <s v="DISCIPLINARIA"/>
    <n v="2"/>
    <x v="8"/>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2"/>
    <s v="2016-409-077877-2 del 2-sep-2016."/>
    <s v="SI"/>
    <m/>
    <m/>
    <x v="0"/>
    <x v="3"/>
    <s v="Terminación anticipada del contrato"/>
    <x v="0"/>
    <m/>
    <x v="0"/>
    <m/>
    <m/>
    <m/>
  </r>
  <r>
    <x v="203"/>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2"/>
    <s v="CR_Zona Metropolitana de Bucaramanga"/>
    <x v="7"/>
    <x v="1"/>
    <s v="Vicepresidencia Ejecutiva - Vicepresidencia Jurídica"/>
    <s v="Carlos García - Andrés Hernández"/>
    <x v="2"/>
    <s v="DISCIPLINARIA,  FISCAL Y PENAL"/>
    <n v="3"/>
    <x v="0"/>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s v="2016-409-077877-2 del 2-sep-2016."/>
    <m/>
    <m/>
    <m/>
    <x v="0"/>
    <x v="3"/>
    <s v="Terminación anticipada del contrato"/>
    <x v="0"/>
    <m/>
    <x v="0"/>
    <m/>
    <m/>
    <m/>
  </r>
  <r>
    <x v="204"/>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Gestión Jurídica"/>
    <x v="19"/>
    <x v="5"/>
    <s v="Vicepresidencia de Gestión Contractual - Vicepresidencia Ejecutiva"/>
    <s v="Luis Eduardo Gutiérrez - Carlos García"/>
    <x v="2"/>
    <s v="DISCIPLINARIA Y FISCAL"/>
    <n v="10"/>
    <x v="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s v="SI_x000a__x000a_CONCEPTO JURÍDICO _x000a_MM&amp;D Rad. 2016-409-118083-2"/>
    <s v="SI"/>
    <s v="De gran impacto"/>
    <x v="1"/>
    <x v="10"/>
    <s v="Rendimientos financieros"/>
    <x v="0"/>
    <m/>
    <x v="0"/>
    <m/>
    <m/>
    <m/>
  </r>
  <r>
    <x v="205"/>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2"/>
    <s v="CR_Zona Metropolitana de Bucaramanga"/>
    <x v="7"/>
    <x v="1"/>
    <s v="Vicepresidencia Ejecutiva - Vicepresidencia Jurídica"/>
    <s v="Carlos García - Andrés Hernández"/>
    <x v="2"/>
    <s v="DISCIPLINARIA"/>
    <n v="3"/>
    <x v="0"/>
    <m/>
    <m/>
    <m/>
    <m/>
    <m/>
    <m/>
    <m/>
    <m/>
    <s v="Disciplinario"/>
    <x v="2"/>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2"/>
    <s v="2016-409-037756-2 del 10-may-2016"/>
    <m/>
    <m/>
    <m/>
    <x v="0"/>
    <x v="2"/>
    <m/>
    <x v="0"/>
    <m/>
    <x v="0"/>
    <m/>
    <m/>
    <m/>
  </r>
  <r>
    <x v="206"/>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8"/>
    <s v="CR_Zona Metropolitana de Bucaramanga"/>
    <x v="7"/>
    <x v="1"/>
    <s v="Vicepresidencia Ejecutiva - Vicepresidencia Jurídica"/>
    <s v="Carlos García - Andrés Hernández"/>
    <x v="2"/>
    <s v="FISCAL"/>
    <n v="2"/>
    <x v="9"/>
    <m/>
    <s v="28-jun-2016: Con memorando 2016-409-050261-2 del 16-jun-2016, la CGR adelantó la efectividad del plan asociado a este hallazgo. Por instrucción de Diego Bustos del 27-jun-2016, se pasa a estado CERRADO con base en dicho memorando."/>
    <m/>
    <m/>
    <m/>
    <m/>
    <m/>
    <m/>
    <s v="Fiscal"/>
    <x v="1"/>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1"/>
    <x v="3"/>
    <s v="2016-409-077877-2 del 2-sep-2016."/>
    <s v="SI"/>
    <m/>
    <m/>
    <x v="0"/>
    <x v="3"/>
    <s v="Terminación anticipada del contrato"/>
    <x v="0"/>
    <m/>
    <x v="0"/>
    <m/>
    <m/>
    <m/>
  </r>
  <r>
    <x v="207"/>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8"/>
    <s v="CR_Zona Metropolitana de Bucaramanga"/>
    <x v="7"/>
    <x v="1"/>
    <s v="Vicepresidencia Ejecutiva - Vicepresidencia Jurídica"/>
    <s v="Carlos García - Andrés Hernández"/>
    <x v="2"/>
    <s v="ADMINISTRATIVA"/>
    <n v="2"/>
    <x v="9"/>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08"/>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8"/>
    <s v="CR_Zona Metropolitana de Bucaramanga"/>
    <x v="7"/>
    <x v="1"/>
    <s v="Vicepresidencia Ejecutiva - Vicepresidencia Jurídica"/>
    <s v="Carlos García - Andrés Hernández"/>
    <x v="2"/>
    <s v="ADMINISTRATIVA"/>
    <n v="2"/>
    <x v="8"/>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09"/>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8"/>
    <s v="CR_Zona Metropolitana de Bucaramanga"/>
    <x v="7"/>
    <x v="1"/>
    <s v="Vicepresidencia Ejecutiva"/>
    <s v="Carlos García"/>
    <x v="6"/>
    <s v="ADMINISTRATIVA"/>
    <n v="1"/>
    <x v="4"/>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10"/>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8"/>
    <s v="CR_Zona Metropolitana de Bucaramanga"/>
    <x v="7"/>
    <x v="1"/>
    <s v="Vicepresidencia Ejecutiva - Vicepresidencia Jurídica"/>
    <s v="Carlos García - Andrés Hernández"/>
    <x v="2"/>
    <s v="ADMINISTRATIVA"/>
    <n v="2"/>
    <x v="8"/>
    <m/>
    <s v="28-jun-2016: Con memorando 2016-409-050261-2 del 16-jun-2016, la CGR adelantó la efectividad del plan asociado a este hallazgo. Por instrucción de Diego Bustos del 27-jun-2016, se pasa a estado CERRADO con base en dicho memorand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11"/>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8"/>
    <s v="CR_Zona Metropolitana de Bucaramanga"/>
    <x v="7"/>
    <x v="1"/>
    <s v="Vicepresidencia Ejecutiva - Vicepresidencia Jurídica"/>
    <s v="Carlos García - Andrés Hernández"/>
    <x v="2"/>
    <s v="ADMINISTRATIVA"/>
    <n v="2"/>
    <x v="8"/>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12"/>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1"/>
    <s v="Vicepresidencia Jurídica"/>
    <s v="Andrés Hernández"/>
    <x v="3"/>
    <s v="ADMINISTRATIVA"/>
    <n v="2"/>
    <x v="0"/>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0"/>
    <s v="2016-409-077877-2 del 2-sep-2016."/>
    <m/>
    <m/>
    <m/>
    <x v="0"/>
    <x v="1"/>
    <s v="Obligaciones interventoría "/>
    <x v="0"/>
    <m/>
    <x v="0"/>
    <m/>
    <m/>
    <m/>
  </r>
  <r>
    <x v="213"/>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1"/>
    <s v="Vicepresidencia Jurídica"/>
    <s v="Andrés Hernández"/>
    <x v="3"/>
    <s v="DISCIPLINARIA"/>
    <n v="2"/>
    <x v="0"/>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2"/>
    <s v="2016-409-077877-2 del 2-sep-2016."/>
    <m/>
    <m/>
    <m/>
    <x v="0"/>
    <x v="1"/>
    <s v="Obligaciones interventoría "/>
    <x v="0"/>
    <m/>
    <x v="0"/>
    <m/>
    <m/>
    <m/>
  </r>
  <r>
    <x v="214"/>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2"/>
    <s v="CR_Zona Metropolitana de Bucaramanga"/>
    <x v="7"/>
    <x v="1"/>
    <s v="Vicepresidencia Ejecutiva - Vicepresidencia Jurídica"/>
    <s v="Carlos García - Andrés Hernández"/>
    <x v="2"/>
    <s v="DISCIPLINARIA"/>
    <n v="4"/>
    <x v="0"/>
    <m/>
    <m/>
    <m/>
    <m/>
    <m/>
    <m/>
    <m/>
    <m/>
    <s v="Fiscal"/>
    <x v="1"/>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2"/>
    <s v="2016-409-037756-2 del 10-may-2016"/>
    <m/>
    <m/>
    <m/>
    <x v="0"/>
    <x v="2"/>
    <m/>
    <x v="0"/>
    <m/>
    <x v="0"/>
    <m/>
    <m/>
    <m/>
  </r>
  <r>
    <x v="215"/>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2"/>
    <s v="CR_Zona Metropolitana de Bucaramanga"/>
    <x v="7"/>
    <x v="1"/>
    <s v="Vicepresidencia Ejecutiva - Vicepresidencia Jurídica"/>
    <s v="Carlos García - Andrés Hernández"/>
    <x v="2"/>
    <s v="DISCIPLINARIA"/>
    <n v="3"/>
    <x v="0"/>
    <m/>
    <m/>
    <m/>
    <m/>
    <m/>
    <m/>
    <m/>
    <m/>
    <m/>
    <x v="0"/>
    <m/>
    <m/>
    <m/>
    <m/>
    <x v="8"/>
    <n v="2"/>
    <n v="0"/>
    <s v="CUMPLIDA"/>
    <x v="0"/>
    <x v="2"/>
    <s v="2016-409-037756-2 del 10-may-2016"/>
    <m/>
    <m/>
    <m/>
    <x v="0"/>
    <x v="2"/>
    <m/>
    <x v="0"/>
    <m/>
    <x v="0"/>
    <m/>
    <m/>
    <m/>
  </r>
  <r>
    <x v="216"/>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2"/>
    <s v="CR_Zona Metropolitana de Bucaramanga"/>
    <x v="7"/>
    <x v="1"/>
    <s v="Vicepresidencia Ejecutiva - Vicepresidencia Jurídica"/>
    <s v="Carlos García - Andrés Hernández"/>
    <x v="2"/>
    <s v="ADMINISTRATIVA"/>
    <n v="3"/>
    <x v="0"/>
    <m/>
    <m/>
    <m/>
    <m/>
    <m/>
    <m/>
    <m/>
    <m/>
    <m/>
    <x v="0"/>
    <m/>
    <m/>
    <m/>
    <m/>
    <x v="8"/>
    <n v="2"/>
    <n v="0"/>
    <s v="CUMPLIDA"/>
    <x v="0"/>
    <x v="0"/>
    <s v="2016-409-037756-2 del 10-may-2016"/>
    <m/>
    <m/>
    <m/>
    <x v="0"/>
    <x v="2"/>
    <m/>
    <x v="0"/>
    <m/>
    <x v="0"/>
    <m/>
    <m/>
    <m/>
  </r>
  <r>
    <x v="217"/>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2"/>
    <s v="CR_Zona Metropolitana de Bucaramanga"/>
    <x v="7"/>
    <x v="1"/>
    <s v="Vicepresidencia Ejecutiva - Vicepresidencia Jurídica"/>
    <s v="Carlos García - Andrés Hernández"/>
    <x v="2"/>
    <s v="DISCIPLINARIA Y FISCAL"/>
    <n v="2"/>
    <x v="0"/>
    <m/>
    <m/>
    <m/>
    <m/>
    <m/>
    <m/>
    <m/>
    <m/>
    <s v="Fiscal"/>
    <x v="1"/>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m/>
    <m/>
    <m/>
    <x v="0"/>
    <x v="2"/>
    <m/>
    <x v="0"/>
    <m/>
    <x v="0"/>
    <m/>
    <m/>
    <m/>
  </r>
  <r>
    <x v="218"/>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2"/>
    <s v="CR_Zona Metropolitana de Bucaramanga"/>
    <x v="7"/>
    <x v="1"/>
    <s v="Vicepresidencia Ejecutiva - Vicepresidencia Jurídica"/>
    <s v="Carlos García - Andrés Hernández"/>
    <x v="2"/>
    <s v="DISCIPLINARIA Y FISCAL"/>
    <n v="3"/>
    <x v="0"/>
    <m/>
    <m/>
    <m/>
    <m/>
    <m/>
    <m/>
    <m/>
    <m/>
    <s v="Fiscal"/>
    <x v="1"/>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m/>
    <m/>
    <m/>
    <x v="0"/>
    <x v="2"/>
    <m/>
    <x v="0"/>
    <m/>
    <x v="0"/>
    <m/>
    <m/>
    <m/>
  </r>
  <r>
    <x v="219"/>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2"/>
    <s v="CR_Zona Metropolitana de Bucaramanga"/>
    <x v="7"/>
    <x v="1"/>
    <s v="Vicepresidencia Ejecutiva - Vicepresidencia Jurídica"/>
    <s v="Carlos García - Andrés Hernández"/>
    <x v="2"/>
    <s v="DISCIPLINARIA Y FISCAL"/>
    <n v="3"/>
    <x v="0"/>
    <m/>
    <m/>
    <m/>
    <m/>
    <m/>
    <m/>
    <m/>
    <m/>
    <s v="Fiscal"/>
    <x v="1"/>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m/>
    <m/>
    <m/>
    <x v="0"/>
    <x v="2"/>
    <m/>
    <x v="0"/>
    <m/>
    <x v="0"/>
    <m/>
    <m/>
    <m/>
  </r>
  <r>
    <x v="220"/>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2"/>
    <s v="CR_Zona Metropolitana de Bucaramanga"/>
    <x v="7"/>
    <x v="1"/>
    <s v="Vicepresidencia Ejecutiva - Vicepresidencia Jurídica"/>
    <s v="Carlos García - Andrés Hernández"/>
    <x v="2"/>
    <s v="DISCIPLINARIA Y FISCAL"/>
    <n v="3"/>
    <x v="0"/>
    <m/>
    <m/>
    <m/>
    <m/>
    <m/>
    <m/>
    <m/>
    <m/>
    <s v="Fiscal"/>
    <x v="1"/>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m/>
    <m/>
    <m/>
    <x v="0"/>
    <x v="2"/>
    <m/>
    <x v="0"/>
    <m/>
    <x v="0"/>
    <m/>
    <m/>
    <m/>
  </r>
  <r>
    <x v="221"/>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2"/>
    <s v="CR_Zona Metropolitana de Bucaramanga"/>
    <x v="7"/>
    <x v="1"/>
    <s v="Vicepresidencia Ejecutiva - Vicepresidencia Jurídica"/>
    <s v="Carlos García - Andrés Hernández"/>
    <x v="2"/>
    <s v="DISCIPLINARIA"/>
    <n v="4"/>
    <x v="0"/>
    <m/>
    <m/>
    <m/>
    <m/>
    <m/>
    <m/>
    <m/>
    <m/>
    <m/>
    <x v="0"/>
    <m/>
    <m/>
    <m/>
    <m/>
    <x v="8"/>
    <n v="2"/>
    <n v="0"/>
    <s v="CUMPLIDA"/>
    <x v="0"/>
    <x v="2"/>
    <s v="2016-409-037756-2 del 10-may-2016"/>
    <m/>
    <m/>
    <m/>
    <x v="0"/>
    <x v="2"/>
    <m/>
    <x v="0"/>
    <m/>
    <x v="0"/>
    <m/>
    <m/>
    <m/>
  </r>
  <r>
    <x v="222"/>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2"/>
    <s v="CR_Zona Metropolitana de Bucaramanga"/>
    <x v="7"/>
    <x v="1"/>
    <s v="Vicepresidencia Ejecutiva - Vicepresidencia Jurídica"/>
    <s v="Carlos García - Andrés Hernández"/>
    <x v="2"/>
    <s v="ADMINISTRATIVA"/>
    <n v="3"/>
    <x v="0"/>
    <m/>
    <m/>
    <m/>
    <m/>
    <m/>
    <m/>
    <m/>
    <m/>
    <m/>
    <x v="0"/>
    <m/>
    <m/>
    <m/>
    <m/>
    <x v="8"/>
    <n v="2"/>
    <n v="0"/>
    <s v="CUMPLIDA"/>
    <x v="0"/>
    <x v="0"/>
    <s v="2016-409-037756-2 del 10-may-2016"/>
    <m/>
    <m/>
    <m/>
    <x v="0"/>
    <x v="2"/>
    <m/>
    <x v="0"/>
    <m/>
    <x v="0"/>
    <m/>
    <m/>
    <m/>
  </r>
  <r>
    <x v="223"/>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1"/>
    <s v="CR_Zona Metropolitana de Bucaramanga"/>
    <x v="7"/>
    <x v="1"/>
    <s v="Vicepresidencia Ejecutiva - Vicepresidencia de Planeación, Riesgos y Entorno"/>
    <s v="Carlos García - Jaime García"/>
    <x v="2"/>
    <s v="ADMINISTRATIVA"/>
    <n v="5"/>
    <x v="0"/>
    <m/>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0"/>
    <s v="2016-409-077877-2 del 2-sep-2016."/>
    <m/>
    <m/>
    <m/>
    <x v="0"/>
    <x v="5"/>
    <s v="Mayores recursos para riesgo predial"/>
    <x v="0"/>
    <m/>
    <x v="0"/>
    <m/>
    <m/>
    <m/>
  </r>
  <r>
    <x v="224"/>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2"/>
    <s v="CR_Armenia-Pereira-Manizales"/>
    <x v="0"/>
    <x v="0"/>
    <s v="Vicepresidencia de Gestión Contractual - Vicepresidencia de Planeación, Riesgos y Entorno"/>
    <s v=" Luis Eduardo Gutiérrez - Jaime García"/>
    <x v="2"/>
    <s v="DISCIPLINARIA Y FISCAL"/>
    <n v="6"/>
    <x v="0"/>
    <m/>
    <m/>
    <m/>
    <m/>
    <m/>
    <m/>
    <m/>
    <m/>
    <m/>
    <x v="0"/>
    <m/>
    <m/>
    <m/>
    <m/>
    <x v="8"/>
    <n v="2"/>
    <n v="0"/>
    <s v="CUMPLIDA"/>
    <x v="0"/>
    <x v="3"/>
    <s v="2016-409-037756-2 del 10-may-2016"/>
    <m/>
    <m/>
    <m/>
    <x v="0"/>
    <x v="2"/>
    <m/>
    <x v="0"/>
    <m/>
    <x v="0"/>
    <m/>
    <m/>
    <m/>
  </r>
  <r>
    <x v="225"/>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CR_Armenia-Pereira-Manizales"/>
    <x v="0"/>
    <x v="1"/>
    <s v="Vicepresidencia Ejecutiva"/>
    <s v="Carlos García"/>
    <x v="1"/>
    <s v="ADMINISTRATIVA"/>
    <n v="8"/>
    <x v="0"/>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0"/>
    <m/>
    <s v="INF 6. MM&amp;D  Rad. No. 2016-409-089297-2 pag. 9"/>
    <s v="SI"/>
    <s v="De ajuste al plan"/>
    <x v="2"/>
    <x v="3"/>
    <s v="Desequilibrio ecuación contractual"/>
    <x v="0"/>
    <m/>
    <x v="0"/>
    <m/>
    <m/>
    <m/>
  </r>
  <r>
    <x v="226"/>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CR_Armenia-Pereira-Manizales"/>
    <x v="0"/>
    <x v="1"/>
    <s v="Vicepresidencia Ejecutiva - Vicepresidencia Jurídica"/>
    <s v="Carlos García"/>
    <x v="1"/>
    <s v="DISCIPLINARIA Y FISCAL"/>
    <n v="9"/>
    <x v="0"/>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Estudio III_x000a__x000a_ INF 2 Rad. 2016-409-054482 pag.  7_x000a__x000a_INF 6. MM&amp;D  Rad. No. 2016-409-089297-2 pag. 12"/>
    <s v="SI"/>
    <s v="De ajuste al plan"/>
    <x v="1"/>
    <x v="3"/>
    <s v="Ingreso Mínimo Garantizado"/>
    <x v="0"/>
    <m/>
    <x v="0"/>
    <m/>
    <m/>
    <m/>
  </r>
  <r>
    <x v="227"/>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2"/>
    <s v="CR_Armenia-Pereira-Manizales"/>
    <x v="0"/>
    <x v="0"/>
    <s v="Vicepresidencia de Gestión Contractual - Vicepresidencia de Planeación, Riesgos y Entorno"/>
    <s v=" Luis Eduardo Gutiérrez - Jaime García"/>
    <x v="2"/>
    <s v="ADMINISTRATIVA"/>
    <n v="6"/>
    <x v="0"/>
    <m/>
    <m/>
    <m/>
    <m/>
    <m/>
    <m/>
    <m/>
    <m/>
    <m/>
    <x v="0"/>
    <m/>
    <m/>
    <m/>
    <m/>
    <x v="9"/>
    <n v="2"/>
    <n v="0"/>
    <s v="CUMPLIDA"/>
    <x v="0"/>
    <x v="0"/>
    <s v="2016-409-037756-2 del 10-may-2016"/>
    <m/>
    <m/>
    <m/>
    <x v="0"/>
    <x v="2"/>
    <m/>
    <x v="0"/>
    <m/>
    <x v="0"/>
    <m/>
    <m/>
    <m/>
  </r>
  <r>
    <x v="228"/>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7"/>
    <s v="CR_Armenia-Pereira-Manizales"/>
    <x v="0"/>
    <x v="0"/>
    <s v="Vicepresidencia de Gestión Contractual - Vicepresidencia Jurídica"/>
    <s v=" Luis Eduardo Gutiérrez"/>
    <x v="0"/>
    <s v="ADMINISTRATIVA"/>
    <n v="5"/>
    <x v="0"/>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x v="0"/>
    <m/>
    <m/>
    <m/>
    <m/>
    <x v="8"/>
    <n v="2"/>
    <n v="0"/>
    <s v="CUMPLIDA"/>
    <x v="0"/>
    <x v="0"/>
    <s v="2017-409-097363-2 del 12-sep-2017"/>
    <s v="INF 6. MM&amp;D  Rad. No. 2016-409-089297-2 pag. 16"/>
    <s v="SI"/>
    <s v="De ajuste al plan"/>
    <x v="0"/>
    <x v="1"/>
    <s v="Deficiencias en la supervisión contractual"/>
    <x v="0"/>
    <m/>
    <x v="0"/>
    <m/>
    <m/>
    <m/>
  </r>
  <r>
    <x v="229"/>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CR_Armenia-Pereira-Manizales"/>
    <x v="0"/>
    <x v="1"/>
    <s v="Vicepresidencia Ejecutiva - Vicepresidencia Jurídica"/>
    <s v="Carlos García"/>
    <x v="1"/>
    <s v="FISCAL Y PENAL"/>
    <n v="9"/>
    <x v="0"/>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m/>
    <s v="Fiscal"/>
    <x v="1"/>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1"/>
    <m/>
    <s v="Estudio II_x000a_ _x000a_INF 2 Rad. 2016-409-054482 pag. 9_x000a__x000a_ INF.4_x000a_RADICADO NO. 2016-409-077657-2  Pag. 20_x000a__x000a_Concepto MM&amp;D_x000a_Rad. 2017-409-034572-2"/>
    <s v="SI"/>
    <s v="De ajuste al plan"/>
    <x v="1"/>
    <x v="0"/>
    <s v="Ingreso Mínimo Garantizado"/>
    <x v="0"/>
    <m/>
    <x v="0"/>
    <m/>
    <m/>
    <m/>
  </r>
  <r>
    <x v="230"/>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2"/>
    <s v="CR_Armenia-Pereira-Manizales"/>
    <x v="0"/>
    <x v="0"/>
    <s v="Vicepresidencia de Gestión Contractual - Vicepresidencia Jurídica"/>
    <s v=" Luis Eduardo Gutiérrez - Andrés Hernández"/>
    <x v="2"/>
    <s v="ADMINISTRATIVA"/>
    <n v="6"/>
    <x v="0"/>
    <m/>
    <m/>
    <m/>
    <m/>
    <m/>
    <m/>
    <m/>
    <m/>
    <m/>
    <x v="0"/>
    <m/>
    <m/>
    <m/>
    <m/>
    <x v="8"/>
    <n v="2"/>
    <n v="0"/>
    <s v="CUMPLIDA"/>
    <x v="0"/>
    <x v="0"/>
    <s v="2016-409-037756-2 del 10-may-2016"/>
    <m/>
    <m/>
    <m/>
    <x v="0"/>
    <x v="2"/>
    <m/>
    <x v="0"/>
    <m/>
    <x v="0"/>
    <m/>
    <m/>
    <m/>
  </r>
  <r>
    <x v="231"/>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8"/>
    <s v="CR_Armenia-Pereira-Manizales"/>
    <x v="0"/>
    <x v="0"/>
    <s v="Vicepresidencia de Gestión Contractual"/>
    <s v=" Luis Eduardo Gutiérrez"/>
    <x v="0"/>
    <s v="DISCIPLINARIA"/>
    <n v="5"/>
    <x v="0"/>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x v="0"/>
    <m/>
    <m/>
    <m/>
    <m/>
    <x v="8"/>
    <n v="2"/>
    <n v="0"/>
    <s v="CUMPLIDA"/>
    <x v="0"/>
    <x v="2"/>
    <s v="2017-409-097363-2 del 12-sep-2017"/>
    <s v="INF 6. MM&amp;D  Rad. No. 2016-409-089297-2 pag. 17"/>
    <s v="SI"/>
    <s v="De ajuste al plan"/>
    <x v="0"/>
    <x v="0"/>
    <s v="Incumplimiento obligaciónes"/>
    <x v="0"/>
    <m/>
    <x v="0"/>
    <m/>
    <m/>
    <m/>
  </r>
  <r>
    <x v="232"/>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s v="CR_Armenia-Pereira-Manizales"/>
    <x v="0"/>
    <x v="0"/>
    <s v="Vicepresidencia de Gestión Contractual"/>
    <s v=" Luis Eduardo Gutiérrez"/>
    <x v="0"/>
    <s v="DISCIPLINARIA"/>
    <n v="7"/>
    <x v="0"/>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m/>
    <m/>
    <x v="0"/>
    <m/>
    <m/>
    <m/>
    <m/>
    <x v="8"/>
    <n v="2"/>
    <n v="0"/>
    <s v="CUMPLIDA"/>
    <x v="0"/>
    <x v="2"/>
    <s v="2016-409-077877-2 del 2-sep-2016."/>
    <m/>
    <m/>
    <m/>
    <x v="0"/>
    <x v="0"/>
    <s v="Modificaciones"/>
    <x v="0"/>
    <m/>
    <x v="0"/>
    <m/>
    <m/>
    <m/>
  </r>
  <r>
    <x v="233"/>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2"/>
    <s v="CR_Armenia-Pereira-Manizales"/>
    <x v="0"/>
    <x v="0"/>
    <s v="Vicepresidencia de Gestión Contractual - Vicepresidencia Jurídica"/>
    <s v=" Luis Eduardo Gutiérrez - Andrés Hernández"/>
    <x v="2"/>
    <s v="DISCIPLINARIA"/>
    <n v="6"/>
    <x v="0"/>
    <m/>
    <m/>
    <m/>
    <m/>
    <m/>
    <m/>
    <m/>
    <m/>
    <m/>
    <x v="0"/>
    <m/>
    <m/>
    <m/>
    <m/>
    <x v="9"/>
    <n v="2"/>
    <n v="0"/>
    <s v="CUMPLIDA"/>
    <x v="0"/>
    <x v="2"/>
    <s v="2016-409-037756-2 del 10-may-2016"/>
    <m/>
    <m/>
    <m/>
    <x v="0"/>
    <x v="2"/>
    <m/>
    <x v="0"/>
    <m/>
    <x v="0"/>
    <m/>
    <m/>
    <m/>
  </r>
  <r>
    <x v="234"/>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2"/>
    <s v="CR_Armenia-Pereira-Manizales"/>
    <x v="0"/>
    <x v="0"/>
    <s v="Vicepresidencia de Gestión Contractual - Vicepresidencia Administrativa y Financiera"/>
    <s v=" Luis Eduardo Gutiérrez - María Clara Garrido"/>
    <x v="2"/>
    <s v="DISCIPLINARIA"/>
    <n v="9"/>
    <x v="0"/>
    <m/>
    <m/>
    <m/>
    <m/>
    <m/>
    <m/>
    <m/>
    <m/>
    <m/>
    <x v="0"/>
    <m/>
    <m/>
    <m/>
    <m/>
    <x v="9"/>
    <n v="2"/>
    <n v="0"/>
    <s v="CUMPLIDA"/>
    <x v="0"/>
    <x v="2"/>
    <s v="2016-409-037756-2 del 10-may-2016"/>
    <m/>
    <m/>
    <m/>
    <x v="0"/>
    <x v="2"/>
    <m/>
    <x v="0"/>
    <m/>
    <x v="0"/>
    <m/>
    <m/>
    <m/>
  </r>
  <r>
    <x v="235"/>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s v="CR_Armenia-Pereira-Manizales"/>
    <x v="0"/>
    <x v="0"/>
    <s v="Vicepresidencia de Gestión Contractual"/>
    <s v=" Luis Eduardo Gutiérrez"/>
    <x v="0"/>
    <s v="DISCIPLINARIA"/>
    <n v="6"/>
    <x v="0"/>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m/>
    <m/>
    <x v="0"/>
    <m/>
    <m/>
    <m/>
    <m/>
    <x v="8"/>
    <n v="2"/>
    <n v="0"/>
    <s v="CUMPLIDA"/>
    <x v="0"/>
    <x v="2"/>
    <s v="2016-409-077877-2 del 2-sep-2016."/>
    <m/>
    <m/>
    <m/>
    <x v="0"/>
    <x v="0"/>
    <s v="Modificaciones"/>
    <x v="0"/>
    <m/>
    <x v="0"/>
    <m/>
    <m/>
    <m/>
  </r>
  <r>
    <x v="236"/>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s v="CR_Armenia-Pereira-Manizales"/>
    <x v="0"/>
    <x v="0"/>
    <s v="Vicepresidencia de Gestión Contractual - Vicepresidencia Administrativa y Financiera"/>
    <s v=" Luis Eduardo Gutiérrez - María Clara Garrido"/>
    <x v="2"/>
    <s v="ADMINISTRATIVA"/>
    <n v="7"/>
    <x v="0"/>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m/>
    <m/>
    <x v="0"/>
    <m/>
    <m/>
    <m/>
    <m/>
    <x v="8"/>
    <n v="2"/>
    <n v="0"/>
    <s v="CUMPLIDA"/>
    <x v="0"/>
    <x v="0"/>
    <s v="2016-409-077877-2 del 2-sep-2016."/>
    <m/>
    <m/>
    <m/>
    <x v="0"/>
    <x v="0"/>
    <s v="Modificaciones"/>
    <x v="0"/>
    <m/>
    <x v="0"/>
    <m/>
    <m/>
    <m/>
  </r>
  <r>
    <x v="237"/>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5"/>
    <s v="Vicepresidencia de Gestión Contractual"/>
    <x v="31"/>
    <x v="0"/>
    <s v="Vicepresidencia de Gestión Contractual"/>
    <s v=" Luis Eduardo Gutiérrez"/>
    <x v="0"/>
    <s v="DISCIPLINARIA"/>
    <n v="1"/>
    <x v="0"/>
    <m/>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2"/>
    <s v="2016-409-077877-2 del 2-sep-2016."/>
    <m/>
    <m/>
    <m/>
    <x v="0"/>
    <x v="0"/>
    <s v="Pago no debido con recursos del proyecto"/>
    <x v="2"/>
    <m/>
    <x v="0"/>
    <m/>
    <m/>
    <m/>
  </r>
  <r>
    <x v="238"/>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2"/>
    <s v="CR_Armenia-Pereira-Manizales"/>
    <x v="0"/>
    <x v="0"/>
    <s v="Vicepresidencia de Gestión Contractual"/>
    <s v=" Luis Eduardo Gutiérrez"/>
    <x v="0"/>
    <s v="ADMINISTRATIVA"/>
    <n v="5"/>
    <x v="0"/>
    <m/>
    <m/>
    <m/>
    <m/>
    <m/>
    <m/>
    <m/>
    <m/>
    <m/>
    <x v="0"/>
    <m/>
    <m/>
    <m/>
    <m/>
    <x v="8"/>
    <n v="2"/>
    <n v="0"/>
    <s v="CUMPLIDA"/>
    <x v="0"/>
    <x v="0"/>
    <s v="2016-409-037756-2 del 10-may-2016"/>
    <m/>
    <m/>
    <m/>
    <x v="0"/>
    <x v="2"/>
    <m/>
    <x v="0"/>
    <m/>
    <x v="0"/>
    <m/>
    <m/>
    <m/>
  </r>
  <r>
    <x v="239"/>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2"/>
    <s v="CR_Armenia-Pereira-Manizales"/>
    <x v="0"/>
    <x v="0"/>
    <s v="Vicepresidencia de Gestión Contractual"/>
    <s v=" Luis Eduardo Gutiérrez"/>
    <x v="0"/>
    <s v="ADMINISTRATIVA"/>
    <n v="2"/>
    <x v="0"/>
    <m/>
    <m/>
    <m/>
    <m/>
    <m/>
    <m/>
    <m/>
    <m/>
    <m/>
    <x v="0"/>
    <m/>
    <m/>
    <m/>
    <m/>
    <x v="8"/>
    <n v="2"/>
    <n v="0"/>
    <s v="CUMPLIDA"/>
    <x v="0"/>
    <x v="0"/>
    <s v="2016-409-037756-2 del 10-may-2016"/>
    <m/>
    <m/>
    <m/>
    <x v="0"/>
    <x v="2"/>
    <m/>
    <x v="0"/>
    <m/>
    <x v="0"/>
    <m/>
    <m/>
    <m/>
  </r>
  <r>
    <x v="240"/>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2"/>
    <s v="CR_Armenia-Pereira-Manizales"/>
    <x v="0"/>
    <x v="0"/>
    <s v="Vicepresidencia de Gestión Contractual"/>
    <s v=" Luis Eduardo Gutiérrez"/>
    <x v="0"/>
    <s v="ADMINISTRATIVA"/>
    <n v="3"/>
    <x v="0"/>
    <m/>
    <m/>
    <m/>
    <m/>
    <m/>
    <m/>
    <m/>
    <m/>
    <m/>
    <x v="0"/>
    <m/>
    <m/>
    <m/>
    <m/>
    <x v="8"/>
    <n v="2"/>
    <n v="0"/>
    <s v="CUMPLIDA"/>
    <x v="0"/>
    <x v="0"/>
    <s v="2016-409-037756-2 del 10-may-2016"/>
    <m/>
    <m/>
    <m/>
    <x v="0"/>
    <x v="2"/>
    <m/>
    <x v="0"/>
    <m/>
    <x v="0"/>
    <m/>
    <m/>
    <m/>
  </r>
  <r>
    <x v="241"/>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2"/>
    <s v="CR_Armenia-Pereira-Manizales"/>
    <x v="0"/>
    <x v="0"/>
    <s v="Vicepresidencia de Gestión Contractual"/>
    <s v=" Luis Eduardo Gutiérrez"/>
    <x v="0"/>
    <s v="ADMINISTRATIVA"/>
    <n v="2"/>
    <x v="0"/>
    <m/>
    <m/>
    <m/>
    <m/>
    <m/>
    <m/>
    <m/>
    <m/>
    <m/>
    <x v="0"/>
    <m/>
    <m/>
    <m/>
    <m/>
    <x v="8"/>
    <n v="2"/>
    <n v="0"/>
    <s v="CUMPLIDA"/>
    <x v="0"/>
    <x v="0"/>
    <s v="2016-409-037756-2 del 10-may-2016"/>
    <m/>
    <m/>
    <m/>
    <x v="0"/>
    <x v="2"/>
    <m/>
    <x v="0"/>
    <m/>
    <x v="0"/>
    <m/>
    <m/>
    <m/>
  </r>
  <r>
    <x v="242"/>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2"/>
    <s v="CR_Armenia-Pereira-Manizales"/>
    <x v="0"/>
    <x v="0"/>
    <s v="Vicepresidencia de Gestión Contractual"/>
    <s v=" Luis Eduardo Gutiérrez"/>
    <x v="0"/>
    <s v="ADMINISTRATIVA"/>
    <n v="3"/>
    <x v="0"/>
    <m/>
    <m/>
    <m/>
    <m/>
    <m/>
    <m/>
    <m/>
    <m/>
    <m/>
    <x v="0"/>
    <m/>
    <m/>
    <m/>
    <m/>
    <x v="8"/>
    <n v="2"/>
    <n v="0"/>
    <s v="CUMPLIDA"/>
    <x v="0"/>
    <x v="0"/>
    <s v="2016-409-037756-2 del 10-may-2016"/>
    <m/>
    <m/>
    <m/>
    <x v="0"/>
    <x v="2"/>
    <m/>
    <x v="0"/>
    <m/>
    <x v="0"/>
    <m/>
    <m/>
    <m/>
  </r>
  <r>
    <x v="243"/>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2"/>
    <s v="CR_Armenia-Pereira-Manizales"/>
    <x v="0"/>
    <x v="0"/>
    <s v="Vicepresidencia de Gestión Contractual"/>
    <s v=" Luis Eduardo Gutiérrez"/>
    <x v="0"/>
    <s v="ADMINISTRATIVA"/>
    <n v="3"/>
    <x v="0"/>
    <m/>
    <m/>
    <m/>
    <m/>
    <m/>
    <m/>
    <m/>
    <m/>
    <m/>
    <x v="0"/>
    <m/>
    <m/>
    <m/>
    <m/>
    <x v="8"/>
    <n v="2"/>
    <n v="0"/>
    <s v="CUMPLIDA"/>
    <x v="0"/>
    <x v="0"/>
    <s v="2016-409-037756-2 del 10-may-2016"/>
    <m/>
    <m/>
    <m/>
    <x v="0"/>
    <x v="2"/>
    <m/>
    <x v="0"/>
    <m/>
    <x v="0"/>
    <m/>
    <m/>
    <m/>
  </r>
  <r>
    <x v="244"/>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CR_Armenia-Pereira-Manizales"/>
    <x v="0"/>
    <x v="1"/>
    <s v="Vicepresidencia Ejecutiva"/>
    <s v="Carlos García"/>
    <x v="1"/>
    <s v="DISCIPLINARIA"/>
    <n v="7"/>
    <x v="0"/>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6. MM&amp;D  Rad. No. 2016-409-089297-2 pag. 19"/>
    <s v="SI"/>
    <s v="De ajuste al plan"/>
    <x v="1"/>
    <x v="3"/>
    <s v="Incumplimiento de obligaciones "/>
    <x v="0"/>
    <m/>
    <x v="0"/>
    <m/>
    <m/>
    <m/>
  </r>
  <r>
    <x v="245"/>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2"/>
    <s v="CR_Armenia-Pereira-Manizales"/>
    <x v="0"/>
    <x v="0"/>
    <s v="Vicepresidencia de Gestión Contractual - Vicepresidencia Jurídica"/>
    <s v=" Luis Eduardo Gutiérrez - Andrés Hernández"/>
    <x v="2"/>
    <s v="DISCIPLINARIA"/>
    <n v="6"/>
    <x v="0"/>
    <m/>
    <m/>
    <m/>
    <m/>
    <m/>
    <m/>
    <m/>
    <m/>
    <m/>
    <x v="0"/>
    <m/>
    <m/>
    <m/>
    <m/>
    <x v="8"/>
    <n v="2"/>
    <n v="0"/>
    <s v="CUMPLIDA"/>
    <x v="0"/>
    <x v="2"/>
    <s v="2016-409-037756-2 del 10-may-2016"/>
    <m/>
    <m/>
    <m/>
    <x v="0"/>
    <x v="2"/>
    <m/>
    <x v="0"/>
    <m/>
    <x v="0"/>
    <m/>
    <m/>
    <m/>
  </r>
  <r>
    <x v="246"/>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1"/>
    <s v="CR_Armenia-Pereira-Manizales"/>
    <x v="0"/>
    <x v="0"/>
    <s v="Vicepresidencia de Gestión Contractual"/>
    <s v=" Luis Eduardo Gutiérrez"/>
    <x v="0"/>
    <s v="DISCIPLINARIA"/>
    <n v="3"/>
    <x v="0"/>
    <m/>
    <m/>
    <m/>
    <m/>
    <m/>
    <m/>
    <m/>
    <m/>
    <m/>
    <x v="0"/>
    <m/>
    <m/>
    <m/>
    <m/>
    <x v="8"/>
    <n v="2"/>
    <n v="0"/>
    <s v="CUMPLIDA"/>
    <x v="0"/>
    <x v="2"/>
    <s v="2016-409-037756-2 del 10-may-2016"/>
    <m/>
    <m/>
    <m/>
    <x v="0"/>
    <x v="2"/>
    <m/>
    <x v="0"/>
    <m/>
    <x v="0"/>
    <m/>
    <m/>
    <m/>
  </r>
  <r>
    <x v="247"/>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s v="CR_Desarrollo Vial del Oriente de Medellín"/>
    <x v="32"/>
    <x v="0"/>
    <s v="Vicepresidencia de Gestión Contractual"/>
    <s v=" Luis Eduardo Gutiérrez"/>
    <x v="0"/>
    <s v="DISCIPLINARIA Y FISCAL"/>
    <n v="1"/>
    <x v="0"/>
    <m/>
    <s v="28-jun-2016: Con memorando 2016-409-050261-2 del 16-jun-2016, la CGR adelantó la efectividad del plan asociado a este hallazgo. Por instrucción de Diego Bustos del 27-jun-2016, se pasa a estado CERRADO con base en dicho memorando."/>
    <m/>
    <m/>
    <m/>
    <m/>
    <m/>
    <m/>
    <s v="Fiscal - Disciplinario"/>
    <x v="1"/>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m/>
    <m/>
    <m/>
    <x v="0"/>
    <x v="0"/>
    <s v="Incumplimiento de obligaciones"/>
    <x v="0"/>
    <m/>
    <x v="0"/>
    <m/>
    <m/>
    <m/>
  </r>
  <r>
    <x v="248"/>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8"/>
    <s v="CR_Desarrollo Vial del Oriente de Medellín"/>
    <x v="32"/>
    <x v="0"/>
    <s v="Vicepresidencia de Gestión Contractual"/>
    <s v=" Luis Eduardo Gutiérrez"/>
    <x v="0"/>
    <s v="ADMINISTRATIVA"/>
    <n v="10"/>
    <x v="0"/>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m/>
    <x v="0"/>
    <m/>
    <m/>
    <m/>
    <m/>
    <x v="8"/>
    <n v="2"/>
    <n v="0"/>
    <s v="CUMPLIDA"/>
    <x v="0"/>
    <x v="0"/>
    <s v="2017-409-097363-2 del 12-sep-2017"/>
    <m/>
    <m/>
    <m/>
    <x v="0"/>
    <x v="11"/>
    <s v="Planeación contractual"/>
    <x v="0"/>
    <m/>
    <x v="0"/>
    <m/>
    <m/>
    <m/>
  </r>
  <r>
    <x v="24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CR_Desarrollo Vial del Oriente de Medellín"/>
    <x v="32"/>
    <x v="0"/>
    <s v="Vicepresidencia de Gestión Contractual - Vicepresidencia Administrativa y Financiera"/>
    <s v="Luis Eduardo Gutiérrez"/>
    <x v="4"/>
    <s v="DISCIPLINARIA"/>
    <n v="11"/>
    <x v="0"/>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m/>
    <m/>
    <m/>
    <x v="1"/>
    <x v="0"/>
    <s v="Deficiencias en análisis modificaciones contractuales"/>
    <x v="0"/>
    <m/>
    <x v="0"/>
    <m/>
    <m/>
    <m/>
  </r>
  <r>
    <x v="25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CR_Desarrollo Vial del Oriente de Medellín"/>
    <x v="32"/>
    <x v="0"/>
    <s v="Vicepresidencia de Gestión Contractual - Vicepresidencia Jurídica"/>
    <s v="Luis Eduardo Gutiérrez"/>
    <x v="4"/>
    <s v="DISCIPLINARIA Y PENAL"/>
    <n v="8"/>
    <x v="0"/>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s v="Estudio I_x000a__x000a_INF. 3 MM&amp;D Rad. No. 2016-409-061729-2 Pag.  11 "/>
    <s v="SI"/>
    <s v="De ajuste al plan"/>
    <x v="1"/>
    <x v="0"/>
    <s v="Adiciones"/>
    <x v="0"/>
    <m/>
    <x v="0"/>
    <m/>
    <m/>
    <m/>
  </r>
  <r>
    <x v="251"/>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3"/>
    <s v="CR_Pereira-La Victoria"/>
    <x v="29"/>
    <x v="0"/>
    <s v="Vicepresidencia de Gestión Contractual"/>
    <s v=" Luis Eduardo Gutiérrez"/>
    <x v="0"/>
    <s v="DISCIPLINARIA,  FISCAL Y PENAL"/>
    <n v="5"/>
    <x v="0"/>
    <m/>
    <m/>
    <m/>
    <m/>
    <m/>
    <m/>
    <m/>
    <m/>
    <m/>
    <x v="0"/>
    <m/>
    <m/>
    <m/>
    <m/>
    <x v="8"/>
    <n v="2"/>
    <n v="0"/>
    <s v="CUMPLIDA"/>
    <x v="0"/>
    <x v="1"/>
    <s v="2016-409-037756-2 del 10-may-2016"/>
    <m/>
    <m/>
    <m/>
    <x v="0"/>
    <x v="2"/>
    <m/>
    <x v="0"/>
    <m/>
    <x v="0"/>
    <m/>
    <m/>
    <m/>
  </r>
  <r>
    <x v="252"/>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s v="Gestión Contractual y Seguimiento de Proyectos de Infraestructura de Transporte"/>
    <x v="9"/>
    <x v="0"/>
    <s v="Vicepresidencia de Gestión Contractual - Vicepresidencia Administrativa y Financiera"/>
    <s v="Luis Eduardo Gutiérrez"/>
    <x v="4"/>
    <s v="ADMINISTRATIVA"/>
    <n v="10"/>
    <x v="0"/>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m/>
    <x v="0"/>
    <m/>
    <m/>
    <m/>
    <m/>
    <x v="9"/>
    <n v="2"/>
    <n v="0"/>
    <s v="CUMPLIDA"/>
    <x v="0"/>
    <x v="0"/>
    <m/>
    <m/>
    <m/>
    <m/>
    <x v="1"/>
    <x v="0"/>
    <s v="Ausencia soportes documentales"/>
    <x v="3"/>
    <m/>
    <x v="0"/>
    <m/>
    <m/>
    <m/>
  </r>
  <r>
    <x v="253"/>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2"/>
    <s v="Gerencia Portuaria"/>
    <x v="8"/>
    <x v="0"/>
    <s v="Vicepresidencia de Gestión Contractual"/>
    <s v=" Luis Eduardo Gutiérrez"/>
    <x v="0"/>
    <s v="ADMINISTRATIVA"/>
    <n v="3"/>
    <x v="0"/>
    <m/>
    <m/>
    <m/>
    <m/>
    <m/>
    <m/>
    <m/>
    <m/>
    <m/>
    <x v="0"/>
    <m/>
    <m/>
    <m/>
    <m/>
    <x v="9"/>
    <n v="2"/>
    <n v="0"/>
    <s v="CUMPLIDA"/>
    <x v="0"/>
    <x v="0"/>
    <s v="2016-409-037756-2 del 10-may-2016"/>
    <m/>
    <m/>
    <m/>
    <x v="0"/>
    <x v="2"/>
    <m/>
    <x v="2"/>
    <m/>
    <x v="0"/>
    <m/>
    <m/>
    <m/>
  </r>
  <r>
    <x v="254"/>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6"/>
    <s v="Servicios Generales"/>
    <x v="33"/>
    <x v="4"/>
    <s v="Vicepresidencia Administrativa y Financiera"/>
    <s v="María Clara Garrido"/>
    <x v="10"/>
    <s v="ADMINISTRATIVA"/>
    <n v="1"/>
    <x v="0"/>
    <m/>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0"/>
    <s v="2016-409-077877-2 del 2-sep-2016."/>
    <m/>
    <m/>
    <m/>
    <x v="0"/>
    <x v="12"/>
    <s v="Problemas en la gestión  administrativa de la ANI"/>
    <x v="2"/>
    <m/>
    <x v="0"/>
    <m/>
    <m/>
    <m/>
  </r>
  <r>
    <x v="255"/>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3"/>
    <s v="Gerencia Planeación"/>
    <x v="17"/>
    <x v="3"/>
    <s v="Vicepresidencia de Planeación, Riesgos y Entorno"/>
    <s v="Jaime García"/>
    <x v="7"/>
    <s v="ADMINISTRATIVA"/>
    <n v="4"/>
    <x v="0"/>
    <m/>
    <m/>
    <m/>
    <m/>
    <m/>
    <m/>
    <m/>
    <m/>
    <m/>
    <x v="0"/>
    <m/>
    <m/>
    <m/>
    <m/>
    <x v="9"/>
    <n v="2"/>
    <n v="0"/>
    <s v="CUMPLIDA"/>
    <x v="0"/>
    <x v="0"/>
    <s v="2016-409-037756-2 del 10-may-2016"/>
    <m/>
    <m/>
    <m/>
    <x v="0"/>
    <x v="2"/>
    <m/>
    <x v="2"/>
    <m/>
    <x v="0"/>
    <m/>
    <m/>
    <m/>
  </r>
  <r>
    <x v="256"/>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3"/>
    <s v="Gerencia Planeación"/>
    <x v="17"/>
    <x v="3"/>
    <s v="Vicepresidencia de Planeación, Riesgos y Entorno"/>
    <s v="Jaime García "/>
    <x v="7"/>
    <s v="ADMINISTRATIVA"/>
    <n v="28"/>
    <x v="0"/>
    <m/>
    <m/>
    <m/>
    <m/>
    <m/>
    <m/>
    <m/>
    <m/>
    <m/>
    <x v="0"/>
    <m/>
    <m/>
    <m/>
    <m/>
    <x v="9"/>
    <n v="2"/>
    <n v="0"/>
    <s v="CUMPLIDA"/>
    <x v="0"/>
    <x v="0"/>
    <s v="2016-409-037756-2 del 10-may-2016"/>
    <m/>
    <m/>
    <m/>
    <x v="0"/>
    <x v="2"/>
    <m/>
    <x v="2"/>
    <m/>
    <x v="0"/>
    <m/>
    <m/>
    <m/>
  </r>
  <r>
    <x v="257"/>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s v="Gerencia Jurídico Predial"/>
    <x v="34"/>
    <x v="2"/>
    <s v="Vicepresidencia Jurídica"/>
    <s v="Andrés Hernández"/>
    <x v="3"/>
    <s v="ADMINISTRATIVA"/>
    <n v="6"/>
    <x v="0"/>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0"/>
    <s v="2016-409-077877-2 del 2-sep-2016."/>
    <m/>
    <m/>
    <m/>
    <x v="0"/>
    <x v="5"/>
    <s v="Diferencia Avalúo"/>
    <x v="2"/>
    <m/>
    <x v="0"/>
    <m/>
    <m/>
    <m/>
  </r>
  <r>
    <x v="258"/>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2"/>
    <s v="Gerencia Planeación"/>
    <x v="17"/>
    <x v="3"/>
    <s v="Vicepresidencia de Planeación, Riesgos y Entorno"/>
    <s v="Jaime García "/>
    <x v="7"/>
    <s v="ADMINISTRATIVA"/>
    <n v="25"/>
    <x v="0"/>
    <m/>
    <m/>
    <m/>
    <m/>
    <m/>
    <m/>
    <m/>
    <m/>
    <m/>
    <x v="0"/>
    <m/>
    <m/>
    <m/>
    <m/>
    <x v="9"/>
    <n v="2"/>
    <n v="0"/>
    <s v="CUMPLIDA"/>
    <x v="0"/>
    <x v="0"/>
    <s v="2016-409-037756-2 del 10-may-2016"/>
    <m/>
    <m/>
    <m/>
    <x v="0"/>
    <x v="2"/>
    <m/>
    <x v="2"/>
    <m/>
    <x v="0"/>
    <m/>
    <m/>
    <m/>
  </r>
  <r>
    <x v="259"/>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3"/>
    <s v="Gerencia Planeación"/>
    <x v="17"/>
    <x v="3"/>
    <s v="Vicepresidencia de Planeación, Riesgos y Entorno"/>
    <s v="Jaime García "/>
    <x v="7"/>
    <s v="ADMINISTRATIVA"/>
    <n v="15"/>
    <x v="0"/>
    <m/>
    <m/>
    <m/>
    <m/>
    <m/>
    <m/>
    <m/>
    <m/>
    <m/>
    <x v="0"/>
    <m/>
    <m/>
    <m/>
    <m/>
    <x v="9"/>
    <n v="2"/>
    <n v="0"/>
    <s v="CUMPLIDA"/>
    <x v="0"/>
    <x v="0"/>
    <s v="2016-409-037756-2 del 10-may-2016"/>
    <m/>
    <m/>
    <m/>
    <x v="0"/>
    <x v="2"/>
    <m/>
    <x v="2"/>
    <m/>
    <x v="0"/>
    <m/>
    <m/>
    <m/>
  </r>
  <r>
    <x v="260"/>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3"/>
    <s v="Gerencia Planeación"/>
    <x v="17"/>
    <x v="3"/>
    <s v="Vicepresidencia de Planeación, Riesgos y Entorno"/>
    <s v="Jaime García "/>
    <x v="7"/>
    <s v="ADMINISTRATIVA"/>
    <n v="5"/>
    <x v="0"/>
    <m/>
    <m/>
    <m/>
    <m/>
    <m/>
    <m/>
    <m/>
    <m/>
    <m/>
    <x v="0"/>
    <m/>
    <m/>
    <m/>
    <m/>
    <x v="9"/>
    <n v="2"/>
    <n v="0"/>
    <s v="CUMPLIDA"/>
    <x v="0"/>
    <x v="0"/>
    <s v="2016-409-037756-2 del 10-may-2016"/>
    <m/>
    <m/>
    <m/>
    <x v="0"/>
    <x v="2"/>
    <m/>
    <x v="2"/>
    <m/>
    <x v="0"/>
    <m/>
    <m/>
    <m/>
  </r>
  <r>
    <x v="261"/>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3"/>
    <s v="CR_Desarrollo Vial del Norte de Bogotá"/>
    <x v="15"/>
    <x v="0"/>
    <s v="Vicepresidencia de Gestión Contractual - Vicepresidencia de Planeación, Riesgos y Entorno"/>
    <s v=" Luis Eduardo Gutiérrez - Jaime García"/>
    <x v="2"/>
    <s v="ADMINISTRATIVA"/>
    <n v="4"/>
    <x v="0"/>
    <m/>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0"/>
    <s v="2016-409-077877-2 del 2-sep-2016."/>
    <m/>
    <m/>
    <m/>
    <x v="0"/>
    <x v="1"/>
    <s v="Deficiencia en la supervisión contractual"/>
    <x v="0"/>
    <m/>
    <x v="0"/>
    <m/>
    <m/>
    <m/>
  </r>
  <r>
    <x v="262"/>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2"/>
    <s v="CF_Concesión Férrea Pacifico"/>
    <x v="2"/>
    <x v="0"/>
    <s v="Vicepresidencia de Gestión Contractual - Vicepresidencia Jurídica"/>
    <s v=" Luis Eduardo Gutiérrez - Andrés Hernández"/>
    <x v="2"/>
    <s v="ADMINISTRATIVA"/>
    <n v="6"/>
    <x v="0"/>
    <m/>
    <m/>
    <m/>
    <m/>
    <m/>
    <m/>
    <m/>
    <m/>
    <s v="Disciplinario"/>
    <x v="2"/>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m/>
    <m/>
    <m/>
    <x v="0"/>
    <x v="2"/>
    <m/>
    <x v="1"/>
    <m/>
    <x v="0"/>
    <m/>
    <m/>
    <m/>
  </r>
  <r>
    <x v="263"/>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3"/>
    <s v="CF_Concesión Férrea Atlantico"/>
    <x v="1"/>
    <x v="0"/>
    <s v="Vicepresidencia de Gestión Contractual"/>
    <s v=" Luis Eduardo Gutiérrez"/>
    <x v="0"/>
    <s v="ADMINISTRATIVA"/>
    <n v="6"/>
    <x v="0"/>
    <m/>
    <m/>
    <m/>
    <m/>
    <m/>
    <m/>
    <m/>
    <m/>
    <m/>
    <x v="0"/>
    <m/>
    <m/>
    <m/>
    <m/>
    <x v="9"/>
    <n v="2"/>
    <n v="0"/>
    <s v="CUMPLIDA"/>
    <x v="0"/>
    <x v="0"/>
    <s v="2016-409-037756-2 del 10-may-2016"/>
    <m/>
    <m/>
    <m/>
    <x v="0"/>
    <x v="2"/>
    <m/>
    <x v="1"/>
    <m/>
    <x v="0"/>
    <m/>
    <m/>
    <m/>
  </r>
  <r>
    <x v="264"/>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3"/>
    <s v="Vicepresidencia de Estructuracion,Gerencia Planeación"/>
    <x v="35"/>
    <x v="3"/>
    <s v="Vicepresidencia de Planeación, Riesgos y Entorno - Vicepresidencia de Estructuración"/>
    <s v="Jaime García - Poldy Osorio"/>
    <x v="2"/>
    <s v="ADMINISTRATIVA"/>
    <n v="6"/>
    <x v="0"/>
    <m/>
    <s v="28-jun-2016: Con memorando 2016-409-050261-2 del 16-jun-2016, la CGR adelantó la efectividad del plan asociado a este hallazgo. Por instrucción de Diego Bustos del 27-jun-2016, se pasa a estado CERRADO con base en dicho memorando."/>
    <m/>
    <m/>
    <m/>
    <m/>
    <m/>
    <m/>
    <m/>
    <x v="0"/>
    <m/>
    <m/>
    <m/>
    <m/>
    <x v="9"/>
    <n v="2"/>
    <n v="0"/>
    <s v="CUMPLIDA"/>
    <x v="0"/>
    <x v="0"/>
    <s v="2016-409-077877-2 del 2-sep-2016."/>
    <m/>
    <m/>
    <m/>
    <x v="0"/>
    <x v="11"/>
    <s v="Incumplimiento metas PND y PAA"/>
    <x v="2"/>
    <m/>
    <x v="0"/>
    <m/>
    <m/>
    <m/>
  </r>
  <r>
    <x v="265"/>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3"/>
    <s v="Gerencia de Contratación"/>
    <x v="3"/>
    <x v="2"/>
    <s v="Vicepresidencia Jurídica"/>
    <s v="Andrés Hernández"/>
    <x v="3"/>
    <s v="ADMINISTRATIVA"/>
    <n v="4"/>
    <x v="0"/>
    <m/>
    <m/>
    <m/>
    <m/>
    <m/>
    <m/>
    <m/>
    <m/>
    <m/>
    <x v="0"/>
    <m/>
    <m/>
    <m/>
    <m/>
    <x v="9"/>
    <n v="2"/>
    <n v="0"/>
    <s v="CUMPLIDA"/>
    <x v="0"/>
    <x v="0"/>
    <s v="2016-409-037756-2 del 10-may-2016"/>
    <m/>
    <m/>
    <m/>
    <x v="0"/>
    <x v="2"/>
    <m/>
    <x v="2"/>
    <m/>
    <x v="0"/>
    <m/>
    <m/>
    <m/>
  </r>
  <r>
    <x v="266"/>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Fondo de Adaptación"/>
    <x v="36"/>
    <x v="6"/>
    <s v="Presidencia"/>
    <s v="Silvia Urbina Restrepo (Gerente de Proyecto) "/>
    <x v="11"/>
    <s v="ADMINISTRATIVA"/>
    <n v="6"/>
    <x v="0"/>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x v="0"/>
    <m/>
    <m/>
    <m/>
    <m/>
    <x v="9"/>
    <n v="2"/>
    <n v="0"/>
    <s v="CUMPLIDA"/>
    <x v="0"/>
    <x v="0"/>
    <m/>
    <m/>
    <m/>
    <m/>
    <x v="1"/>
    <x v="1"/>
    <s v="Deficiencias en la supervisión contractual"/>
    <x v="6"/>
    <m/>
    <x v="0"/>
    <m/>
    <m/>
    <m/>
  </r>
  <r>
    <x v="267"/>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2"/>
    <s v="CR_Rumichaca - Pasto - Chachagui - Aeropuerto"/>
    <x v="13"/>
    <x v="1"/>
    <s v="Vicepresidencia Ejecutiva - Vicepresidencia Jurídica"/>
    <s v="Carlos García - Andrés Hernández"/>
    <x v="2"/>
    <s v="DISCIPLINARIA,  FISCAL Y PENAL"/>
    <n v="4"/>
    <x v="0"/>
    <m/>
    <m/>
    <m/>
    <m/>
    <m/>
    <m/>
    <m/>
    <m/>
    <s v="Fiscal"/>
    <x v="1"/>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1"/>
    <s v="2016-409-037756-2 del 10-may-2016"/>
    <m/>
    <m/>
    <m/>
    <x v="0"/>
    <x v="2"/>
    <m/>
    <x v="0"/>
    <m/>
    <x v="0"/>
    <m/>
    <m/>
    <m/>
  </r>
  <r>
    <x v="268"/>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2"/>
    <s v="CR_Rumichaca - Pasto - Chachagui - Aeropuerto"/>
    <x v="13"/>
    <x v="1"/>
    <s v="Vicepresidencia Ejecutiva - Vicepresidencia Jurídica"/>
    <s v="Carlos García - Andrés Hernández"/>
    <x v="2"/>
    <s v="DISCIPLINARIA,  FISCAL Y PENAL"/>
    <n v="3"/>
    <x v="0"/>
    <m/>
    <m/>
    <m/>
    <m/>
    <m/>
    <m/>
    <m/>
    <m/>
    <s v="Fiscal"/>
    <x v="1"/>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1"/>
    <s v="2016-409-037756-2 del 10-may-2016"/>
    <m/>
    <m/>
    <m/>
    <x v="0"/>
    <x v="2"/>
    <m/>
    <x v="0"/>
    <m/>
    <x v="0"/>
    <m/>
    <m/>
    <m/>
  </r>
  <r>
    <x v="269"/>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2"/>
    <s v="CR_Rumichaca - Pasto - Chachagui - Aeropuerto"/>
    <x v="13"/>
    <x v="1"/>
    <s v="Vicepresidencia Ejecutiva - Vicepresidencia Jurídica"/>
    <s v="Carlos García - Andrés Hernández"/>
    <x v="2"/>
    <s v="DISCIPLINARIA Y FISCAL"/>
    <n v="6"/>
    <x v="0"/>
    <m/>
    <m/>
    <m/>
    <m/>
    <m/>
    <m/>
    <m/>
    <m/>
    <m/>
    <x v="0"/>
    <m/>
    <m/>
    <m/>
    <m/>
    <x v="10"/>
    <n v="2"/>
    <n v="0"/>
    <s v="CUMPLIDA"/>
    <x v="0"/>
    <x v="3"/>
    <s v="2016-409-037756-2 del 10-may-2016"/>
    <m/>
    <m/>
    <m/>
    <x v="0"/>
    <x v="2"/>
    <m/>
    <x v="0"/>
    <m/>
    <x v="0"/>
    <m/>
    <m/>
    <m/>
  </r>
  <r>
    <x v="270"/>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2"/>
    <s v="CR_Rumichaca - Pasto - Chachagui - Aeropuerto"/>
    <x v="13"/>
    <x v="1"/>
    <s v="Vicepresidencia Ejecutiva - Vicepresidencia Jurídica"/>
    <s v="Carlos García - Andrés Hernández"/>
    <x v="2"/>
    <s v="DISCIPLINARIA Y FISCAL"/>
    <n v="4"/>
    <x v="0"/>
    <m/>
    <m/>
    <m/>
    <m/>
    <m/>
    <m/>
    <m/>
    <m/>
    <s v="Fiscal"/>
    <x v="1"/>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m/>
    <m/>
    <m/>
    <x v="0"/>
    <x v="2"/>
    <m/>
    <x v="0"/>
    <m/>
    <x v="0"/>
    <m/>
    <m/>
    <m/>
  </r>
  <r>
    <x v="271"/>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2"/>
    <s v="CR_Rumichaca - Pasto - Chachagui - Aeropuerto"/>
    <x v="13"/>
    <x v="1"/>
    <s v="Vicepresidencia Ejecutiva - Vicepresidencia Jurídica"/>
    <s v="Carlos García - Andrés Hernández"/>
    <x v="2"/>
    <s v="DISCIPLINARIA Y FISCAL"/>
    <n v="4"/>
    <x v="0"/>
    <m/>
    <m/>
    <m/>
    <m/>
    <m/>
    <m/>
    <m/>
    <m/>
    <s v="Indagación Preliminar"/>
    <x v="1"/>
    <s v="Auto del 15 de marzo de 2018 mediante el cual se ordena el cierre y archivo de la IP 6-033-17 "/>
    <s v="Auto del 15 de marzo de 2018_x000a_Con radicación ANI No. 20184090415742 del 26 de abril de 2018"/>
    <s v="“(…)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
    <s v="Directo"/>
    <x v="10"/>
    <n v="2"/>
    <n v="0"/>
    <s v="CUMPLIDA"/>
    <x v="0"/>
    <x v="3"/>
    <s v="2016-409-037756-2 del 10-may-2016"/>
    <m/>
    <m/>
    <m/>
    <x v="0"/>
    <x v="2"/>
    <m/>
    <x v="0"/>
    <m/>
    <x v="0"/>
    <m/>
    <m/>
    <m/>
  </r>
  <r>
    <x v="272"/>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2"/>
    <s v="CR_Rumichaca - Pasto - Chachagui - Aeropuerto"/>
    <x v="13"/>
    <x v="1"/>
    <s v="Vicepresidencia Ejecutiva - Vicepresidencia Jurídica"/>
    <s v="Carlos García - Andrés Hernández"/>
    <x v="2"/>
    <s v="DISCIPLINARIA Y FISCAL"/>
    <n v="6"/>
    <x v="0"/>
    <m/>
    <m/>
    <m/>
    <m/>
    <m/>
    <m/>
    <m/>
    <m/>
    <s v="Fiscal"/>
    <x v="2"/>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m/>
    <m/>
    <m/>
    <x v="0"/>
    <x v="2"/>
    <m/>
    <x v="0"/>
    <m/>
    <x v="0"/>
    <m/>
    <m/>
    <m/>
  </r>
  <r>
    <x v="273"/>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2"/>
    <s v="CR_Rumichaca - Pasto - Chachagui - Aeropuerto"/>
    <x v="13"/>
    <x v="1"/>
    <s v="Vicepresidencia Ejecutiva - Vicepresidencia Jurídica"/>
    <s v="Carlos García - Andrés Hernández"/>
    <x v="2"/>
    <s v="DISCIPLINARIA Y FISCAL"/>
    <n v="6"/>
    <x v="0"/>
    <m/>
    <m/>
    <m/>
    <m/>
    <m/>
    <m/>
    <m/>
    <m/>
    <m/>
    <x v="0"/>
    <m/>
    <m/>
    <m/>
    <m/>
    <x v="10"/>
    <n v="2"/>
    <n v="0"/>
    <s v="CUMPLIDA"/>
    <x v="0"/>
    <x v="3"/>
    <s v="2016-409-037756-2 del 10-may-2016"/>
    <m/>
    <m/>
    <m/>
    <x v="0"/>
    <x v="2"/>
    <m/>
    <x v="0"/>
    <m/>
    <x v="0"/>
    <m/>
    <m/>
    <m/>
  </r>
  <r>
    <x v="274"/>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2"/>
    <s v="CR_Rumichaca - Pasto - Chachagui - Aeropuerto"/>
    <x v="13"/>
    <x v="1"/>
    <s v="Vicepresidencia Ejecutiva - Vicepresidencia Jurídica"/>
    <s v="Carlos García - Andrés Hernández"/>
    <x v="2"/>
    <s v="DISCIPLINARIA Y FISCAL"/>
    <n v="5"/>
    <x v="0"/>
    <m/>
    <m/>
    <m/>
    <m/>
    <m/>
    <m/>
    <m/>
    <m/>
    <s v="1._x000a_Indagación Preliminar_x000a_------------------------------------_x000a_2._x000a_Indagación Preliminar"/>
    <x v="3"/>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m/>
    <m/>
    <m/>
    <x v="0"/>
    <x v="2"/>
    <m/>
    <x v="0"/>
    <m/>
    <x v="0"/>
    <m/>
    <m/>
    <m/>
  </r>
  <r>
    <x v="275"/>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2"/>
    <s v="CR_Rumichaca - Pasto - Chachagui - Aeropuerto"/>
    <x v="13"/>
    <x v="1"/>
    <s v="Vicepresidencia Ejecutiva - Vicepresidencia Jurídica"/>
    <s v="Carlos García - Andrés Hernández"/>
    <x v="2"/>
    <s v="DISCIPLINARIA Y PENAL"/>
    <n v="4"/>
    <x v="0"/>
    <m/>
    <m/>
    <m/>
    <m/>
    <m/>
    <m/>
    <m/>
    <m/>
    <m/>
    <x v="0"/>
    <m/>
    <m/>
    <m/>
    <m/>
    <x v="10"/>
    <n v="2"/>
    <n v="0"/>
    <s v="CUMPLIDA"/>
    <x v="0"/>
    <x v="1"/>
    <s v="2016-409-037756-2 del 10-may-2016"/>
    <m/>
    <m/>
    <m/>
    <x v="0"/>
    <x v="2"/>
    <m/>
    <x v="0"/>
    <m/>
    <x v="0"/>
    <m/>
    <m/>
    <m/>
  </r>
  <r>
    <x v="276"/>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2"/>
    <s v="CR_Rumichaca - Pasto - Chachagui - Aeropuerto"/>
    <x v="13"/>
    <x v="1"/>
    <s v="Vicepresidencia Ejecutiva - Vicepresidencia Jurídica"/>
    <s v="Carlos García - Andrés Hernández"/>
    <x v="2"/>
    <s v="DISCIPLINARIA"/>
    <n v="6"/>
    <x v="0"/>
    <m/>
    <m/>
    <m/>
    <m/>
    <m/>
    <m/>
    <m/>
    <m/>
    <m/>
    <x v="0"/>
    <m/>
    <m/>
    <m/>
    <m/>
    <x v="10"/>
    <n v="2"/>
    <n v="0"/>
    <s v="CUMPLIDA"/>
    <x v="0"/>
    <x v="2"/>
    <s v="2016-409-037756-2 del 10-may-2016"/>
    <m/>
    <m/>
    <m/>
    <x v="0"/>
    <x v="2"/>
    <m/>
    <x v="0"/>
    <m/>
    <x v="0"/>
    <m/>
    <m/>
    <m/>
  </r>
  <r>
    <x v="277"/>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2"/>
    <s v="CR_Rumichaca - Pasto - Chachagui - Aeropuerto"/>
    <x v="13"/>
    <x v="1"/>
    <s v="Vicepresidencia Ejecutiva - Vicepresidencia Jurídica"/>
    <s v="Carlos García - Andrés Hernández"/>
    <x v="2"/>
    <s v="DISCIPLINARIA"/>
    <n v="5"/>
    <x v="0"/>
    <m/>
    <m/>
    <m/>
    <m/>
    <m/>
    <m/>
    <m/>
    <m/>
    <m/>
    <x v="0"/>
    <m/>
    <m/>
    <m/>
    <m/>
    <x v="10"/>
    <n v="2"/>
    <n v="0"/>
    <s v="CUMPLIDA"/>
    <x v="0"/>
    <x v="2"/>
    <s v="2016-409-037756-2 del 10-may-2016"/>
    <m/>
    <m/>
    <m/>
    <x v="0"/>
    <x v="2"/>
    <m/>
    <x v="0"/>
    <m/>
    <x v="0"/>
    <m/>
    <m/>
    <m/>
  </r>
  <r>
    <x v="278"/>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8"/>
    <s v="CR_Rumichaca - Pasto - Chachagui - Aeropuerto"/>
    <x v="13"/>
    <x v="1"/>
    <s v="Vicepresidencia Ejecutiva - Vicepresidencia Jurídica"/>
    <s v="Fernando Mejía"/>
    <x v="6"/>
    <s v="DISCIPLINARIA"/>
    <n v="6"/>
    <x v="0"/>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m/>
    <s v="Fiscal"/>
    <x v="1"/>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2"/>
    <s v="2017-409-097363-2 del 12-sep-2017"/>
    <s v="INF. 7_x000a_MM&amp;D_x000a_Rad. No. 2016-409-092155-2 Pag. 38"/>
    <s v="NO"/>
    <s v="De ajuste al plan"/>
    <x v="0"/>
    <x v="3"/>
    <s v="Terminación anticipada del contrato"/>
    <x v="0"/>
    <m/>
    <x v="0"/>
    <m/>
    <m/>
    <m/>
  </r>
  <r>
    <x v="279"/>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s v="Grupo Interno de Trabajo Carretero,Administrativa"/>
    <x v="37"/>
    <x v="5"/>
    <s v="Vicepresidencia de Gestión Contractual - Vicepresidencia Ejecutiva - Vicepresidencia Administrativa y Financiera"/>
    <s v=" Luis Eduardo Gutiérrez - Carlos García - María Clara Garrido"/>
    <x v="2"/>
    <s v="DISCIPLINARIA"/>
    <n v="7"/>
    <x v="0"/>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2"/>
    <s v="2016-409-077877-2 del 2-sep-2016."/>
    <m/>
    <m/>
    <m/>
    <x v="0"/>
    <x v="1"/>
    <s v="Deficiencias manejo documental"/>
    <x v="2"/>
    <m/>
    <x v="0"/>
    <m/>
    <m/>
    <m/>
  </r>
  <r>
    <x v="280"/>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2"/>
    <s v="CR_Rumichaca - Pasto - Chachagui - Aeropuerto"/>
    <x v="13"/>
    <x v="1"/>
    <s v="Vicepresidencia Ejecutiva - Vicepresidencia Jurídica"/>
    <s v="Carlos García - Andrés Hernández"/>
    <x v="2"/>
    <s v="ADMINISTRATIVA"/>
    <n v="4"/>
    <x v="0"/>
    <m/>
    <m/>
    <m/>
    <m/>
    <m/>
    <m/>
    <m/>
    <m/>
    <m/>
    <x v="0"/>
    <m/>
    <m/>
    <m/>
    <m/>
    <x v="10"/>
    <n v="2"/>
    <n v="0"/>
    <s v="CUMPLIDA"/>
    <x v="0"/>
    <x v="0"/>
    <s v="2016-409-037756-2 del 10-may-2016"/>
    <m/>
    <m/>
    <m/>
    <x v="0"/>
    <x v="2"/>
    <m/>
    <x v="0"/>
    <m/>
    <x v="0"/>
    <m/>
    <m/>
    <m/>
  </r>
  <r>
    <x v="281"/>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x v="10"/>
    <s v="CR_Bogotá-Villavicencio"/>
    <x v="28"/>
    <x v="1"/>
    <s v="Vicepresidencia Ejecutiva - Vicepresidencia de Planeación, Riesgos y Entorno"/>
    <s v="Carlos García"/>
    <x v="1"/>
    <s v="ADMINISTRATIVA"/>
    <n v="0"/>
    <x v="10"/>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m/>
    <m/>
    <x v="0"/>
    <m/>
    <m/>
    <m/>
    <m/>
    <x v="10"/>
    <n v="0"/>
    <n v="1"/>
    <s v="EN TERMINO"/>
    <x v="2"/>
    <x v="0"/>
    <m/>
    <m/>
    <m/>
    <m/>
    <x v="1"/>
    <x v="5"/>
    <s v="Mayores recursos para riesgo predial"/>
    <x v="0"/>
    <s v="Predial"/>
    <x v="0"/>
    <m/>
    <m/>
    <m/>
  </r>
  <r>
    <x v="282"/>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3"/>
    <s v="CR_Bogotá-Villavicencio"/>
    <x v="28"/>
    <x v="0"/>
    <s v="Vicepresidencia de Gestión Contractual - Vicepresidencia de Planeación, Riesgos y Entorno"/>
    <s v=" Luis Eduardo Gutiérrez - Jaime García"/>
    <x v="2"/>
    <s v="ADMINISTRATIVA"/>
    <n v="6"/>
    <x v="0"/>
    <m/>
    <m/>
    <m/>
    <m/>
    <m/>
    <m/>
    <m/>
    <m/>
    <s v="Fiscal"/>
    <x v="1"/>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m/>
    <m/>
    <m/>
    <x v="0"/>
    <x v="2"/>
    <m/>
    <x v="0"/>
    <m/>
    <x v="0"/>
    <m/>
    <m/>
    <m/>
  </r>
  <r>
    <x v="283"/>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3"/>
    <s v="CR_Bogotá-Villavicencio"/>
    <x v="28"/>
    <x v="0"/>
    <s v="Vicepresidencia de Gestión Contractual - Vicepresidencia de Planeación, Riesgos y Entorno"/>
    <s v=" Luis Eduardo Gutiérrez - Jaime García"/>
    <x v="2"/>
    <s v="ADMINISTRATIVA"/>
    <n v="5"/>
    <x v="0"/>
    <m/>
    <m/>
    <m/>
    <m/>
    <m/>
    <m/>
    <m/>
    <m/>
    <s v="Fiscal"/>
    <x v="1"/>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m/>
    <m/>
    <m/>
    <x v="0"/>
    <x v="2"/>
    <m/>
    <x v="0"/>
    <m/>
    <x v="0"/>
    <m/>
    <m/>
    <m/>
  </r>
  <r>
    <x v="284"/>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8"/>
    <s v="CR_Bogotá-Villavicencio"/>
    <x v="28"/>
    <x v="1"/>
    <s v="Vicepresidencia Ejecutiva - Vicepresidencia de Planeación, Riesgos y Entorno"/>
    <s v="Fernando Mejía"/>
    <x v="6"/>
    <s v="FISCAL"/>
    <n v="8"/>
    <x v="0"/>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m/>
    <s v="Fiscal"/>
    <x v="1"/>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s v="Estudio III"/>
    <m/>
    <m/>
    <x v="0"/>
    <x v="5"/>
    <s v="Diferencia avalúo"/>
    <x v="0"/>
    <m/>
    <x v="0"/>
    <m/>
    <m/>
    <m/>
  </r>
  <r>
    <x v="285"/>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3"/>
    <s v="CR_Bogotá-Villavicencio"/>
    <x v="28"/>
    <x v="0"/>
    <s v="Vicepresidencia de Gestión Contractual - Vicepresidencia de Planeación, Riesgos y Entorno"/>
    <s v=" Luis Eduardo Gutiérrez - Jaime García"/>
    <x v="2"/>
    <s v="ADMINISTRATIVA"/>
    <n v="4"/>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0"/>
    <s v="2016-409-077877-2 del 2-sep-2016."/>
    <m/>
    <m/>
    <m/>
    <x v="0"/>
    <x v="5"/>
    <s v="Demora en expropiación "/>
    <x v="0"/>
    <m/>
    <x v="0"/>
    <m/>
    <m/>
    <m/>
  </r>
  <r>
    <x v="286"/>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3"/>
    <s v="CR_Bogotá-Villavicencio"/>
    <x v="28"/>
    <x v="1"/>
    <s v="Vicepresidencia Ejecutiva - Vicepresidencia de Planeación, Riesgos y Entorno"/>
    <s v="Carlos García"/>
    <x v="1"/>
    <s v="ADMINISTRATIVA"/>
    <n v="7"/>
    <x v="0"/>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x v="0"/>
    <m/>
    <m/>
    <m/>
    <m/>
    <x v="10"/>
    <n v="2"/>
    <n v="0"/>
    <s v="CUMPLIDA"/>
    <x v="0"/>
    <x v="0"/>
    <m/>
    <m/>
    <m/>
    <m/>
    <x v="1"/>
    <x v="5"/>
    <s v="Diferencia avalúo"/>
    <x v="0"/>
    <m/>
    <x v="0"/>
    <m/>
    <m/>
    <m/>
  </r>
  <r>
    <x v="287"/>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CR_Bogotá-Villavicencio"/>
    <x v="28"/>
    <x v="1"/>
    <s v="Vicepresidencia Ejecutiva - Vicepresidencia Jurídica - Vicepresidencia de Planeación, Riesgos y Entorno"/>
    <s v="Carlos García"/>
    <x v="1"/>
    <s v="FISCAL"/>
    <n v="8"/>
    <x v="0"/>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s v="Fiscal"/>
    <x v="1"/>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m/>
    <s v="Estudio III, INF. 7 MM&amp;D  Rad. No. 2016-409-092155-2 Pag. 12"/>
    <s v="SI"/>
    <s v="De ajuste al plan"/>
    <x v="1"/>
    <x v="5"/>
    <s v="Diferencia avalúo"/>
    <x v="0"/>
    <m/>
    <x v="0"/>
    <m/>
    <m/>
    <m/>
  </r>
  <r>
    <x v="288"/>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CP_American Port Puerto Drummond"/>
    <x v="38"/>
    <x v="0"/>
    <s v="Vicepresidencia de Gestión Contractual - Vicepresidencia Jurídica"/>
    <s v="Luis Eduardo Gutiérrez"/>
    <x v="4"/>
    <s v="DISCIPLINARIA Y FISCAL"/>
    <n v="11"/>
    <x v="0"/>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s v="Disciplinario_x000a__x000a______________________x000a__x000a_Fiscal"/>
    <x v="4"/>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10"/>
    <n v="2"/>
    <n v="0"/>
    <s v="CUMPLIDA"/>
    <x v="0"/>
    <x v="3"/>
    <m/>
    <s v="Estudio III"/>
    <m/>
    <m/>
    <x v="1"/>
    <x v="0"/>
    <s v="Desequilibrio contractual"/>
    <x v="3"/>
    <m/>
    <x v="0"/>
    <m/>
    <m/>
    <m/>
  </r>
  <r>
    <x v="289"/>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3"/>
    <s v="CP_American Port Puerto Drummond"/>
    <x v="38"/>
    <x v="0"/>
    <s v="Vicepresidencia de Gestión Contractual - Vicepresidencia Jurídica"/>
    <s v=" Luis Eduardo Gutiérrez - Andrés Hernández"/>
    <x v="2"/>
    <s v="DISCIPLINARIA Y FISCAL"/>
    <n v="9"/>
    <x v="0"/>
    <m/>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m/>
    <m/>
    <m/>
    <x v="0"/>
    <x v="2"/>
    <m/>
    <x v="3"/>
    <m/>
    <x v="0"/>
    <m/>
    <m/>
    <m/>
  </r>
  <r>
    <x v="290"/>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CP_American Port Puerto Drummond"/>
    <x v="38"/>
    <x v="0"/>
    <s v="Vicepresidencia de Gestión Contractual - Vicepresidencia Jurídica"/>
    <s v="Luis Eduardo Gutiérrez"/>
    <x v="4"/>
    <s v="DISCIPLINARIA"/>
    <n v="12"/>
    <x v="0"/>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x v="0"/>
    <m/>
    <m/>
    <m/>
    <m/>
    <x v="10"/>
    <n v="2"/>
    <n v="0"/>
    <s v="CUMPLIDA"/>
    <x v="0"/>
    <x v="2"/>
    <m/>
    <m/>
    <m/>
    <m/>
    <x v="1"/>
    <x v="0"/>
    <s v="Ausencia de interventoría en los proyectos"/>
    <x v="3"/>
    <m/>
    <x v="0"/>
    <m/>
    <m/>
    <m/>
  </r>
  <r>
    <x v="291"/>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5"/>
    <s v="CP_American Port Puerto Drummond"/>
    <x v="38"/>
    <x v="0"/>
    <s v="Vicepresidencia de Gestión Contractual"/>
    <s v=" Luis Eduardo Gutiérrez"/>
    <x v="0"/>
    <s v="ADMINISTRATIVA"/>
    <n v="9"/>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0"/>
    <s v="2016-409-077877-2 del 2-sep-2016."/>
    <m/>
    <m/>
    <m/>
    <x v="0"/>
    <x v="1"/>
    <s v="Falta de coordinación entre actores"/>
    <x v="3"/>
    <m/>
    <x v="0"/>
    <m/>
    <m/>
    <m/>
  </r>
  <r>
    <x v="292"/>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3"/>
    <s v="CP_American Port Puerto Drummond"/>
    <x v="38"/>
    <x v="0"/>
    <s v="Vicepresidencia de Gestión Contractual - Vicepresidencia de Planeación, Riesgos y Entorno"/>
    <s v=" Luis Eduardo Gutiérrez - Jaime García"/>
    <x v="2"/>
    <s v="DISCIPLINARIA"/>
    <n v="4"/>
    <x v="0"/>
    <m/>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2"/>
    <s v="2016-409-037756-2 del 10-may-2016"/>
    <m/>
    <m/>
    <m/>
    <x v="0"/>
    <x v="2"/>
    <m/>
    <x v="3"/>
    <m/>
    <x v="0"/>
    <m/>
    <m/>
    <m/>
  </r>
  <r>
    <x v="293"/>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7"/>
    <s v="CP_American Port Puerto Drummond"/>
    <x v="38"/>
    <x v="0"/>
    <s v="Vicepresidencia de Gestión Contractual"/>
    <s v="Luis Eduardo Gutiérrez"/>
    <x v="4"/>
    <s v="DISCIPLINARIA"/>
    <n v="4"/>
    <x v="0"/>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x v="0"/>
    <m/>
    <m/>
    <m/>
    <m/>
    <x v="10"/>
    <n v="2"/>
    <n v="0"/>
    <s v="CUMPLIDA"/>
    <x v="0"/>
    <x v="2"/>
    <m/>
    <m/>
    <m/>
    <m/>
    <x v="1"/>
    <x v="7"/>
    <s v="Incertidumbre en niveles de servicio"/>
    <x v="3"/>
    <m/>
    <x v="0"/>
    <m/>
    <m/>
    <m/>
  </r>
  <r>
    <x v="294"/>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3"/>
    <s v="CP_Sociedad Portuaria Regional de Cartagena"/>
    <x v="39"/>
    <x v="0"/>
    <s v="Vicepresidencia de Gestión Contractual"/>
    <s v=" Luis Eduardo Gutiérrez"/>
    <x v="0"/>
    <s v="DISCIPLINARIA Y FISCAL"/>
    <n v="7"/>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3"/>
    <s v="2016-409-077877-2 del 2-sep-2016."/>
    <m/>
    <m/>
    <m/>
    <x v="0"/>
    <x v="0"/>
    <s v="Cálculo contraprestación"/>
    <x v="3"/>
    <m/>
    <x v="0"/>
    <m/>
    <m/>
    <m/>
  </r>
  <r>
    <x v="295"/>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CP_Sociedad Portuaria Regional de Cartagena"/>
    <x v="39"/>
    <x v="0"/>
    <s v="Vicepresidencia de Gestión Contractual - Vicepresidencia Jurídica"/>
    <s v="Luis Eduardo Gutiérrez"/>
    <x v="4"/>
    <s v="DISCIPLINARIA"/>
    <n v="13"/>
    <x v="0"/>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x v="0"/>
    <m/>
    <m/>
    <m/>
    <m/>
    <x v="10"/>
    <n v="2"/>
    <n v="0"/>
    <s v="CUMPLIDA"/>
    <x v="0"/>
    <x v="2"/>
    <m/>
    <m/>
    <m/>
    <m/>
    <x v="1"/>
    <x v="0"/>
    <s v="Ausencia de interventoría en los proyectos"/>
    <x v="3"/>
    <m/>
    <x v="0"/>
    <m/>
    <m/>
    <m/>
  </r>
  <r>
    <x v="296"/>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s v="CP_Sociedad Portuaria Regional de Cartagena"/>
    <x v="39"/>
    <x v="0"/>
    <s v="Vicepresidencia de Gestión Contractual"/>
    <s v=" Luis Eduardo Gutiérrez"/>
    <x v="0"/>
    <s v="ADMINISTRATIVA"/>
    <n v="4"/>
    <x v="0"/>
    <m/>
    <m/>
    <m/>
    <m/>
    <m/>
    <m/>
    <m/>
    <m/>
    <m/>
    <x v="0"/>
    <m/>
    <m/>
    <m/>
    <m/>
    <x v="10"/>
    <n v="2"/>
    <n v="0"/>
    <s v="CUMPLIDA"/>
    <x v="0"/>
    <x v="0"/>
    <s v="2016-409-037756-2 del 10-may-2016"/>
    <m/>
    <m/>
    <m/>
    <x v="0"/>
    <x v="2"/>
    <m/>
    <x v="3"/>
    <m/>
    <x v="0"/>
    <m/>
    <m/>
    <m/>
  </r>
  <r>
    <x v="297"/>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8"/>
    <s v="CP_Sociedad Portuaria Regional de Cartagena"/>
    <x v="39"/>
    <x v="0"/>
    <s v="Vicepresidencia de Gestión Contractual - Vicepresidencia Jurídica"/>
    <s v=" Luis Eduardo Gutiérrez - Andrés Hernández"/>
    <x v="2"/>
    <s v="DISCIPLINARIA"/>
    <n v="6"/>
    <x v="3"/>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m/>
    <x v="0"/>
    <m/>
    <m/>
    <m/>
    <m/>
    <x v="10"/>
    <n v="0"/>
    <n v="0"/>
    <s v="VENCIDA"/>
    <x v="1"/>
    <x v="2"/>
    <s v="2016-409-077877-2 del 2-sep-2016."/>
    <m/>
    <m/>
    <m/>
    <x v="0"/>
    <x v="1"/>
    <s v="Deficiencias en la supervisión contractual"/>
    <x v="3"/>
    <m/>
    <x v="0"/>
    <m/>
    <m/>
    <m/>
  </r>
  <r>
    <x v="298"/>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8"/>
    <s v="CP_Sociedad Portuaria Regional de Cartagena"/>
    <x v="39"/>
    <x v="0"/>
    <s v="Vicepresidencia de Gestión Contractual"/>
    <s v=" Luis Eduardo Gutiérrez"/>
    <x v="0"/>
    <s v="DISCIPLINARIA"/>
    <n v="2"/>
    <x v="5"/>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m/>
    <x v="0"/>
    <m/>
    <m/>
    <m/>
    <m/>
    <x v="10"/>
    <n v="0"/>
    <n v="0"/>
    <s v="VENCIDA"/>
    <x v="1"/>
    <x v="2"/>
    <s v="2016-409-077877-2 del 2-sep-2016."/>
    <m/>
    <m/>
    <m/>
    <x v="0"/>
    <x v="7"/>
    <s v="Incertidumbre en niveles de servicio"/>
    <x v="3"/>
    <m/>
    <x v="0"/>
    <m/>
    <m/>
    <m/>
  </r>
  <r>
    <x v="299"/>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s v="CP_Sociedad Portuaria Regional de Cartagena"/>
    <x v="39"/>
    <x v="0"/>
    <s v="Vicepresidencia de Gestión Contractual"/>
    <s v=" Luis Eduardo Gutiérrez"/>
    <x v="0"/>
    <s v="DISCIPLINARIA"/>
    <n v="3"/>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2"/>
    <s v="2016-409-077877-2 del 2-sep-2016."/>
    <m/>
    <m/>
    <m/>
    <x v="0"/>
    <x v="1"/>
    <s v="Fallas en la gestión ambiental"/>
    <x v="3"/>
    <m/>
    <x v="0"/>
    <m/>
    <m/>
    <m/>
  </r>
  <r>
    <x v="300"/>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39"/>
    <s v="CP_Sociedad Portuaria Regional de Cartagena"/>
    <x v="39"/>
    <x v="0"/>
    <s v="Vicepresidencia de Gestión Contractual - Vicepresidencia de Planeación, Riesgos y Entorno"/>
    <s v=" Luis Eduardo Gutiérrez - Jaime García"/>
    <x v="2"/>
    <s v="ADMINISTRATIVA"/>
    <n v="5"/>
    <x v="0"/>
    <m/>
    <m/>
    <m/>
    <m/>
    <m/>
    <m/>
    <m/>
    <m/>
    <m/>
    <x v="0"/>
    <m/>
    <m/>
    <m/>
    <m/>
    <x v="10"/>
    <n v="2"/>
    <n v="0"/>
    <s v="CUMPLIDA"/>
    <x v="0"/>
    <x v="0"/>
    <s v="2016-409-037756-2 del 10-may-2016"/>
    <m/>
    <m/>
    <m/>
    <x v="0"/>
    <x v="2"/>
    <m/>
    <x v="3"/>
    <m/>
    <x v="0"/>
    <m/>
    <m/>
    <m/>
  </r>
  <r>
    <x v="301"/>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40"/>
    <s v="Sistema Estratégico de Planeación y Gestión"/>
    <x v="11"/>
    <x v="3"/>
    <s v="Vicepresidencia de Planeación, Riesgos y Entorno"/>
    <s v="Fernando Ramírez"/>
    <x v="5"/>
    <s v="ADMINISTRATIVA"/>
    <n v="5"/>
    <x v="11"/>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m/>
    <m/>
    <x v="0"/>
    <m/>
    <m/>
    <m/>
    <m/>
    <x v="0"/>
    <n v="0"/>
    <n v="1"/>
    <s v="EN TERMINO"/>
    <x v="2"/>
    <x v="0"/>
    <m/>
    <m/>
    <m/>
    <m/>
    <x v="1"/>
    <x v="5"/>
    <s v="Predios adquiridos no utilizados"/>
    <x v="0"/>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x v="302"/>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40"/>
    <s v="CR_Malla Vial del Valle del Cauca y Cauca"/>
    <x v="6"/>
    <x v="1"/>
    <s v="Vicepresidencia Ejecutiva - Vicepresidencia Jurídica"/>
    <s v="Carlos García"/>
    <x v="1"/>
    <s v="DISCIPLINARIA Y FISCAL"/>
    <n v="6"/>
    <x v="12"/>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m/>
    <s v="Indagación Preliminar"/>
    <x v="1"/>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2"/>
    <x v="3"/>
    <m/>
    <s v="Estudio II_x000a_INF 1 MM&amp;D Rad. RADICADO NO. 2016-409-054480-2 pag. 36_x000a_INF.4_x000a_RADICADO NO. 2016-409-077657-2 Pag. 59_x000a__x000a_CONCEPTO JURÍDICO_x000a_Rad._x000a_2017-409-012640-2_x000a_"/>
    <s v="SI"/>
    <n v="0"/>
    <x v="1"/>
    <x v="3"/>
    <s v="Desequilibrio ecuación contractual"/>
    <x v="0"/>
    <m/>
    <x v="0"/>
    <m/>
    <m/>
    <m/>
  </r>
  <r>
    <x v="303"/>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6"/>
    <s v="CR_Malla Vial del Valle del Cauca y Cauca"/>
    <x v="6"/>
    <x v="1"/>
    <s v="Vicepresidencia Ejecutiva - Vicepresidencia Jurídica"/>
    <s v="Carlos García"/>
    <x v="1"/>
    <s v="DISCIPLINARIA Y FISCAL"/>
    <n v="8"/>
    <x v="0"/>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s v="Estudio II_x000a_INF 1 MM&amp;D Rad. RADICADO NO. 2016-409-054480-2 pag. 38_x000a_INF.4_x000a_RADICADO NO. 2016-409-077657-2_x000a__x000a_CONCEPTO JURÍDICO_x000a_Rad._x000a_2017-409-012640-2_x000a_"/>
    <s v="N/A"/>
    <s v="De gran impacto"/>
    <x v="1"/>
    <x v="3"/>
    <s v="Desequilibrio ecuación contractual"/>
    <x v="0"/>
    <m/>
    <x v="0"/>
    <m/>
    <m/>
    <m/>
  </r>
  <r>
    <x v="304"/>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41"/>
    <s v="CR_Malla Vial del Valle del Cauca y Cauca"/>
    <x v="6"/>
    <x v="1"/>
    <s v="Vicepresidencia Ejecutiva - Vicepresidencia Jurídica"/>
    <s v="Carlos García"/>
    <x v="1"/>
    <s v="ADMINISTRATIVA"/>
    <n v="9"/>
    <x v="13"/>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Indagación Preliminar"/>
    <x v="2"/>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2"/>
    <x v="0"/>
    <m/>
    <s v="INF 6 MM&amp;D Rad. No. 2016-409-089297-2 Pag. 44_x000a__x000a_CONCEPTO JURÍDICO_x000a_Rad._x000a_2017-409-012640-2_x000a_"/>
    <s v="SI"/>
    <s v="De gran impacto"/>
    <x v="1"/>
    <x v="3"/>
    <s v="Desequilibrio ecuación contractual"/>
    <x v="0"/>
    <m/>
    <x v="0"/>
    <m/>
    <m/>
    <m/>
  </r>
  <r>
    <x v="305"/>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2"/>
    <s v="CR_Malla Vial del Valle del Cauca y Cauca"/>
    <x v="6"/>
    <x v="1"/>
    <s v="Vicepresidencia Ejecutiva"/>
    <s v="Carlos García"/>
    <x v="6"/>
    <s v="DISCIPLINARIA"/>
    <n v="5"/>
    <x v="0"/>
    <m/>
    <m/>
    <m/>
    <m/>
    <m/>
    <m/>
    <m/>
    <m/>
    <s v="Fiscal"/>
    <x v="1"/>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2"/>
    <s v="2016-409-037756-2 del 10-may-2016"/>
    <m/>
    <m/>
    <m/>
    <x v="0"/>
    <x v="2"/>
    <m/>
    <x v="0"/>
    <m/>
    <x v="0"/>
    <m/>
    <m/>
    <m/>
  </r>
  <r>
    <x v="306"/>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2"/>
    <s v="CR_Malla Vial del Valle del Cauca y Cauca"/>
    <x v="6"/>
    <x v="1"/>
    <s v="Vicepresidencia Ejecutiva - Vicepresidencia Jurídica"/>
    <s v="Carlos García - Andrés Hernández"/>
    <x v="2"/>
    <s v="ADMINISTRATIVA"/>
    <n v="6"/>
    <x v="0"/>
    <m/>
    <m/>
    <m/>
    <m/>
    <m/>
    <m/>
    <m/>
    <m/>
    <m/>
    <x v="0"/>
    <m/>
    <m/>
    <m/>
    <m/>
    <x v="0"/>
    <n v="2"/>
    <n v="0"/>
    <s v="CUMPLIDA"/>
    <x v="0"/>
    <x v="0"/>
    <s v="2016-409-037756-2 del 10-may-2016"/>
    <m/>
    <m/>
    <m/>
    <x v="0"/>
    <x v="2"/>
    <m/>
    <x v="0"/>
    <m/>
    <x v="0"/>
    <m/>
    <m/>
    <m/>
  </r>
  <r>
    <x v="307"/>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2"/>
    <s v="CR_Malla Vial del Valle del Cauca y Cauca"/>
    <x v="6"/>
    <x v="1"/>
    <s v="Vicepresidencia Ejecutiva"/>
    <s v="Carlos García"/>
    <x v="6"/>
    <s v="DISCIPLINARIA"/>
    <n v="6"/>
    <x v="0"/>
    <m/>
    <m/>
    <m/>
    <m/>
    <m/>
    <m/>
    <m/>
    <m/>
    <m/>
    <x v="0"/>
    <m/>
    <m/>
    <m/>
    <m/>
    <x v="0"/>
    <n v="2"/>
    <n v="0"/>
    <s v="CUMPLIDA"/>
    <x v="0"/>
    <x v="2"/>
    <s v="2016-409-037756-2 del 10-may-2016"/>
    <m/>
    <m/>
    <m/>
    <x v="0"/>
    <x v="2"/>
    <m/>
    <x v="0"/>
    <m/>
    <x v="0"/>
    <m/>
    <m/>
    <m/>
  </r>
  <r>
    <x v="308"/>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41"/>
    <s v="CR_Malla Vial del Valle del Cauca y Cauca"/>
    <x v="6"/>
    <x v="1"/>
    <s v="Vicepresidencia Ejecutiva"/>
    <s v="Carlos García"/>
    <x v="1"/>
    <s v="DISCIPLINARIA"/>
    <n v="2"/>
    <x v="14"/>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m/>
    <x v="0"/>
    <m/>
    <m/>
    <m/>
    <m/>
    <x v="0"/>
    <n v="0"/>
    <n v="1"/>
    <s v="EN TERMINO"/>
    <x v="2"/>
    <x v="2"/>
    <m/>
    <s v="INF 6 MM&amp;D Rad. No. 2016-409-089297-2 Pag. 49"/>
    <s v="SI"/>
    <s v="De ajuste al plan"/>
    <x v="1"/>
    <x v="0"/>
    <s v="Incumplimiento obligaciones"/>
    <x v="0"/>
    <m/>
    <x v="0"/>
    <m/>
    <m/>
    <m/>
  </r>
  <r>
    <x v="309"/>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s v="CR_Malla Vial del Valle del Cauca y Cauca"/>
    <x v="6"/>
    <x v="1"/>
    <s v="Vicepresidencia Ejecutiva"/>
    <s v="Carlos García"/>
    <x v="6"/>
    <s v="ADMINISTRATIVA"/>
    <n v="4"/>
    <x v="0"/>
    <m/>
    <m/>
    <m/>
    <m/>
    <m/>
    <m/>
    <m/>
    <m/>
    <m/>
    <x v="0"/>
    <m/>
    <m/>
    <m/>
    <m/>
    <x v="0"/>
    <n v="2"/>
    <n v="0"/>
    <s v="CUMPLIDA"/>
    <x v="0"/>
    <x v="0"/>
    <s v="2016-409-037756-2 del 10-may-2016"/>
    <m/>
    <m/>
    <m/>
    <x v="0"/>
    <x v="2"/>
    <m/>
    <x v="0"/>
    <m/>
    <x v="0"/>
    <m/>
    <m/>
    <m/>
  </r>
  <r>
    <x v="310"/>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5"/>
    <s v="CR_Malla Vial del Valle del Cauca y Cauca"/>
    <x v="6"/>
    <x v="1"/>
    <s v="Vicepresidencia Ejecutiva"/>
    <s v="Carlos García"/>
    <x v="6"/>
    <s v="ADMINISTRATIVA"/>
    <n v="3"/>
    <x v="0"/>
    <m/>
    <m/>
    <m/>
    <m/>
    <m/>
    <m/>
    <m/>
    <m/>
    <m/>
    <x v="0"/>
    <m/>
    <m/>
    <m/>
    <m/>
    <x v="0"/>
    <n v="2"/>
    <n v="0"/>
    <s v="CUMPLIDA"/>
    <x v="0"/>
    <x v="0"/>
    <s v="2016-409-037756-2 del 10-may-2016"/>
    <m/>
    <m/>
    <m/>
    <x v="0"/>
    <x v="2"/>
    <m/>
    <x v="0"/>
    <m/>
    <x v="0"/>
    <m/>
    <m/>
    <m/>
  </r>
  <r>
    <x v="311"/>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1"/>
    <s v="CR_Malla Vial del Valle del Cauca y Cauca"/>
    <x v="6"/>
    <x v="1"/>
    <s v="Vicepresidencia Ejecutiva"/>
    <s v="Carlos García"/>
    <x v="6"/>
    <s v="ADMINISTRATIVA"/>
    <n v="4"/>
    <x v="0"/>
    <m/>
    <m/>
    <m/>
    <m/>
    <m/>
    <m/>
    <m/>
    <m/>
    <m/>
    <x v="0"/>
    <m/>
    <m/>
    <m/>
    <m/>
    <x v="0"/>
    <n v="2"/>
    <n v="0"/>
    <s v="CUMPLIDA"/>
    <x v="0"/>
    <x v="0"/>
    <s v="2016-409-037756-2 del 10-may-2016"/>
    <m/>
    <m/>
    <m/>
    <x v="0"/>
    <x v="2"/>
    <m/>
    <x v="0"/>
    <m/>
    <x v="0"/>
    <m/>
    <m/>
    <m/>
  </r>
  <r>
    <x v="312"/>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5"/>
    <s v="CR_Malla Vial del Valle del Cauca y Cauca"/>
    <x v="6"/>
    <x v="1"/>
    <s v="Vicepresidencia Ejecutiva - Vicepresidencia Jurídica"/>
    <s v="Carlos García - Andrés Hernández"/>
    <x v="2"/>
    <s v="DISCIPLINARIA"/>
    <n v="3"/>
    <x v="0"/>
    <m/>
    <m/>
    <m/>
    <m/>
    <m/>
    <m/>
    <m/>
    <m/>
    <m/>
    <x v="0"/>
    <m/>
    <m/>
    <m/>
    <m/>
    <x v="0"/>
    <n v="2"/>
    <n v="0"/>
    <s v="CUMPLIDA"/>
    <x v="0"/>
    <x v="2"/>
    <s v="2016-409-037756-2 del 10-may-2016"/>
    <m/>
    <m/>
    <m/>
    <x v="0"/>
    <x v="2"/>
    <m/>
    <x v="0"/>
    <m/>
    <x v="0"/>
    <m/>
    <m/>
    <m/>
  </r>
  <r>
    <x v="313"/>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9"/>
    <s v="CR_Ruta del Sol - Sector 1"/>
    <x v="40"/>
    <x v="1"/>
    <s v="Vicepresidencia Ejecutiva"/>
    <s v="Carlos García"/>
    <x v="1"/>
    <s v="DISCIPLINARIA"/>
    <n v="8"/>
    <x v="0"/>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x v="0"/>
    <m/>
    <m/>
    <m/>
    <m/>
    <x v="0"/>
    <n v="2"/>
    <n v="0"/>
    <s v="CUMPLIDA"/>
    <x v="0"/>
    <x v="2"/>
    <m/>
    <s v="INF 8  MM&amp;D Rad.  2016-409-100777-2 pag. 31"/>
    <s v="NO"/>
    <s v="De ajuste al plan"/>
    <x v="1"/>
    <x v="9"/>
    <s v="Desplazamiento de cronograma"/>
    <x v="0"/>
    <m/>
    <x v="0"/>
    <m/>
    <m/>
    <m/>
  </r>
  <r>
    <x v="314"/>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2"/>
    <s v="Gerencia Planeación"/>
    <x v="17"/>
    <x v="0"/>
    <s v="Vicepresidencia de Gestión Contractual - Vicepresidencia de Planeación, Riesgos y Entorno"/>
    <s v=" Luis Eduardo Gutiérrez - Jaime García"/>
    <x v="2"/>
    <s v="ADMINISTRATIVA"/>
    <n v="3"/>
    <x v="0"/>
    <m/>
    <m/>
    <m/>
    <m/>
    <m/>
    <m/>
    <m/>
    <m/>
    <m/>
    <x v="1"/>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m/>
    <m/>
    <m/>
    <x v="0"/>
    <x v="2"/>
    <m/>
    <x v="2"/>
    <m/>
    <x v="0"/>
    <m/>
    <m/>
    <m/>
  </r>
  <r>
    <x v="315"/>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CR_Ruta del Sol - Sector 2"/>
    <x v="41"/>
    <x v="1"/>
    <s v="Vicepresidencia Ejecutiva"/>
    <s v="Carlos García"/>
    <x v="1"/>
    <s v="DISCIPLINARIA Y FISCAL"/>
    <n v="10"/>
    <x v="0"/>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s v="Fiscal"/>
    <x v="1"/>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3"/>
    <m/>
    <s v="Estudio III_x000a__x000a_INF. 8 MM&amp;D Rad. No. 2016-409-100777-2 Pag. 7_x000a__x000a_"/>
    <s v="SI"/>
    <s v="De ajuste al plan"/>
    <x v="1"/>
    <x v="1"/>
    <s v="Obligaciones interventoría"/>
    <x v="0"/>
    <m/>
    <x v="0"/>
    <m/>
    <m/>
    <m/>
  </r>
  <r>
    <x v="316"/>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8"/>
    <s v="CR_Ruta del Sol - Sector 2"/>
    <x v="41"/>
    <x v="1"/>
    <s v="Vicepresidencia Ejecutiva - Vicepresidencia de Planeación, Riesgos y Entorno"/>
    <s v="Fernando Mejía"/>
    <x v="6"/>
    <s v="DISCIPLINARIA Y FISCAL"/>
    <n v="9"/>
    <x v="0"/>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m/>
    <s v="Fiscal"/>
    <x v="1"/>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s v="Estudio III_x000a__x000a_INF. 8 MM&amp;D Rad. No. 2016-409-100777-2 Pag. 9_x000a__x000a_"/>
    <s v="SI"/>
    <s v="De ajuste al plan"/>
    <x v="0"/>
    <x v="5"/>
    <s v="Diferencia avalúo"/>
    <x v="0"/>
    <m/>
    <x v="0"/>
    <m/>
    <m/>
    <m/>
  </r>
  <r>
    <x v="317"/>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2"/>
    <s v="CR_Malla Vial del Valle del Cauca y Cauca"/>
    <x v="6"/>
    <x v="1"/>
    <s v="Vicepresidencia Ejecutiva"/>
    <s v="Carlos García"/>
    <x v="6"/>
    <s v="DISCIPLINARIA"/>
    <n v="4"/>
    <x v="0"/>
    <m/>
    <m/>
    <m/>
    <m/>
    <m/>
    <m/>
    <m/>
    <m/>
    <m/>
    <x v="0"/>
    <m/>
    <m/>
    <m/>
    <m/>
    <x v="0"/>
    <n v="2"/>
    <n v="0"/>
    <s v="CUMPLIDA"/>
    <x v="0"/>
    <x v="2"/>
    <s v="2016-409-037756-2 del 10-may-2016"/>
    <m/>
    <m/>
    <m/>
    <x v="0"/>
    <x v="2"/>
    <m/>
    <x v="0"/>
    <m/>
    <x v="0"/>
    <m/>
    <m/>
    <m/>
  </r>
  <r>
    <x v="318"/>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x v="10"/>
    <s v="CR_Malla Vial del Valle del Cauca y Cauca"/>
    <x v="6"/>
    <x v="1"/>
    <s v="Vicepresidencia Ejecutiva - Vicepresidencia Jurídica - Vicepresidencia de Planeación, Riesgos y Entorno"/>
    <s v="Carlos García"/>
    <x v="1"/>
    <s v="ADMINISTRATIVA"/>
    <n v="1"/>
    <x v="15"/>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m/>
    <m/>
    <x v="0"/>
    <m/>
    <m/>
    <m/>
    <m/>
    <x v="0"/>
    <n v="0"/>
    <n v="1"/>
    <s v="EN TERMINO"/>
    <x v="2"/>
    <x v="0"/>
    <m/>
    <s v="INF 6 MM&amp;D Rad. No. 2016-409-089297-2 Pag. 50"/>
    <s v="NO"/>
    <s v="De ajuste al plan"/>
    <x v="1"/>
    <x v="5"/>
    <s v="Diferencia avalúo"/>
    <x v="0"/>
    <s v="Predial"/>
    <x v="0"/>
    <m/>
    <m/>
    <m/>
  </r>
  <r>
    <x v="319"/>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42"/>
    <s v="Gestión Contractual y Seguimiento de Proyectos de Infraestructura de Transporte"/>
    <x v="9"/>
    <x v="0"/>
    <s v="Vicepresidencia de Gestión Contractual - Vicepresidencia Jurídica"/>
    <s v="Luis Eduardo Gutiérrez"/>
    <x v="4"/>
    <s v="DISCIPLINARIA"/>
    <n v="8"/>
    <x v="0"/>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s v="Fiscal"/>
    <x v="1"/>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2"/>
    <m/>
    <m/>
    <m/>
    <m/>
    <x v="1"/>
    <x v="0"/>
    <s v="Pago contribución fondo seguridad y convivencia ciudadana"/>
    <x v="7"/>
    <m/>
    <x v="0"/>
    <m/>
    <m/>
    <s v="Este hallazgo se consolida en el hallazgo 1187-46, en virtud, de lo manifestado por la Contraloría General de la República en el informe de auditoría regular vigencia 2016, radicado No. 2017-409-097363-2 del 12 de septiembre de 2017, páginas 115 y subsiguientes."/>
  </r>
  <r>
    <x v="320"/>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3"/>
    <s v="Grupo Interno de Trabajo Carretero,Portuario,Planeacion,Estructuración"/>
    <x v="42"/>
    <x v="3"/>
    <s v="Vicepresidencia de Planeación, Riesgos y Entorno"/>
    <s v="Jaime García"/>
    <x v="7"/>
    <s v="DISCIPLINARIA"/>
    <n v="9"/>
    <x v="0"/>
    <m/>
    <m/>
    <m/>
    <m/>
    <m/>
    <m/>
    <m/>
    <m/>
    <m/>
    <x v="0"/>
    <m/>
    <m/>
    <m/>
    <m/>
    <x v="0"/>
    <n v="2"/>
    <n v="0"/>
    <s v="CUMPLIDA"/>
    <x v="0"/>
    <x v="2"/>
    <s v="2016-409-037756-2 del 10-may-2016"/>
    <m/>
    <m/>
    <m/>
    <x v="0"/>
    <x v="2"/>
    <m/>
    <x v="2"/>
    <m/>
    <x v="0"/>
    <m/>
    <m/>
    <m/>
  </r>
  <r>
    <x v="321"/>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2"/>
    <s v="Grupo Interno de Trabajo Financiero,Gerencia Planeacion"/>
    <x v="43"/>
    <x v="5"/>
    <s v="Vicepresidencia de Gestión Contractual - Vicepresidencia Ejecutiva - Vicepresidencia de Planeación, Riesgos y Entorno"/>
    <s v=" Luis Eduardo Gutiérrez - Carlos García - Jaime García"/>
    <x v="2"/>
    <s v="ADMINISTRATIVA"/>
    <n v="3"/>
    <x v="0"/>
    <m/>
    <s v="28-jun-2016: Con memorando 2016-409-050261-2 del 16-jun-2016, la CGR adelantó la efectividad del plan asociado a este hallazgo. Por instrucción de Diego Bustos del 27-jun-2016, se pasa a estado CERRADO con base en dicho memorando."/>
    <m/>
    <m/>
    <m/>
    <m/>
    <m/>
    <m/>
    <s v="Fiscal"/>
    <x v="1"/>
    <s v="no se conoce Auto, pendiente"/>
    <s v="2016-409-027755-2 del 8/04/2016, comunica el cierre de la indagación preliminar.- pendiene el auto, para conocer detalles"/>
    <m/>
    <m/>
    <x v="0"/>
    <n v="2"/>
    <n v="0"/>
    <s v="CUMPLIDA"/>
    <x v="0"/>
    <x v="0"/>
    <s v="2016-409-077877-2 del 2-sep-2016."/>
    <m/>
    <m/>
    <m/>
    <x v="0"/>
    <x v="8"/>
    <s v="Obligaciones a cargo de la ANI"/>
    <x v="2"/>
    <m/>
    <x v="0"/>
    <m/>
    <m/>
    <m/>
  </r>
  <r>
    <x v="322"/>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2"/>
    <s v="Gerencia Planeación"/>
    <x v="17"/>
    <x v="3"/>
    <s v="Vicepresidencia de Planeación, Riesgos y Entorno"/>
    <s v="Jaime García "/>
    <x v="7"/>
    <s v="ADMINISTRATIVA"/>
    <n v="4"/>
    <x v="0"/>
    <m/>
    <s v="28-jun-2016: Con memorando 2016-409-050261-2 del 16-jun-2016, la CGR adelantó la efectividad del plan asociado a este hallazgo. Por instrucción de Diego Bustos del 27-jun-2016, se pasa a estado CERRADO con base en dicho memorando."/>
    <m/>
    <m/>
    <m/>
    <m/>
    <m/>
    <m/>
    <s v="Fiscal"/>
    <x v="1"/>
    <s v="pendiente por conocer el fallo"/>
    <s v="auto del 18/03/2016, no se conoce el número en la comunicación, pendiente conocer el Auto."/>
    <m/>
    <m/>
    <x v="0"/>
    <n v="2"/>
    <n v="0"/>
    <s v="CUMPLIDA"/>
    <x v="0"/>
    <x v="0"/>
    <s v="2016-409-077877-2 del 2-sep-2016."/>
    <m/>
    <m/>
    <m/>
    <x v="0"/>
    <x v="8"/>
    <s v="Pago de intereses por laudo"/>
    <x v="2"/>
    <m/>
    <x v="0"/>
    <m/>
    <m/>
    <m/>
  </r>
  <r>
    <x v="323"/>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3"/>
    <s v="CR_Bogotá-Villavicencio"/>
    <x v="28"/>
    <x v="1"/>
    <s v="Vicepresidencia Ejecutiva - Vicepresidencia de Planeación, Riesgos y Entorno"/>
    <s v="Carlos García"/>
    <x v="1"/>
    <s v="ADMINISTRATIVA"/>
    <n v="9"/>
    <x v="0"/>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s v="Fiscal"/>
    <x v="1"/>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1"/>
    <x v="8"/>
    <s v="Pago de intereses por laudo"/>
    <x v="0"/>
    <m/>
    <x v="0"/>
    <m/>
    <m/>
    <m/>
  </r>
  <r>
    <x v="324"/>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8"/>
    <s v="CR_Pereira-La Victoria"/>
    <x v="29"/>
    <x v="0"/>
    <s v="Vicepresidencia de Gestión Contractual - Vicepresidencia de Planeación, Riesgos y Entorno"/>
    <s v=" Luis Eduardo Gutiérrez"/>
    <x v="0"/>
    <s v="ADMINISTRATIVA"/>
    <n v="9"/>
    <x v="0"/>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m/>
    <s v="Fiscal"/>
    <x v="1"/>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s v="SI"/>
    <m/>
    <m/>
    <x v="0"/>
    <x v="8"/>
    <s v="Pago de intereses por laudo"/>
    <x v="0"/>
    <m/>
    <x v="0"/>
    <m/>
    <m/>
    <m/>
  </r>
  <r>
    <x v="325"/>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9"/>
    <s v="CR_Bosa-Granada-Girardot"/>
    <x v="5"/>
    <x v="1"/>
    <s v="Vicepresidencia Ejecutiva"/>
    <s v="Carlos García"/>
    <x v="1"/>
    <s v="DISCIPLINARIA"/>
    <n v="11"/>
    <x v="0"/>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m/>
    <s v="INF 5  MM&amp;D Rad. No. 2016-409-089295-2 Pag. 25"/>
    <s v="SI"/>
    <s v="De ajuste al plan"/>
    <x v="1"/>
    <x v="3"/>
    <s v="Incumplimiento de obligaciones "/>
    <x v="0"/>
    <m/>
    <x v="0"/>
    <m/>
    <m/>
    <m/>
  </r>
  <r>
    <x v="326"/>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3"/>
    <s v="CR_Bosa-Granada-Girardot"/>
    <x v="5"/>
    <x v="1"/>
    <s v="Vicepresidencia Ejecutiva"/>
    <s v="Carlos García"/>
    <x v="1"/>
    <s v="DISCIPLINARIA"/>
    <n v="8"/>
    <x v="0"/>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2"/>
    <m/>
    <s v="INF 5  MM&amp;D Rad. No. 2016-409-089295-2 Pag. 27"/>
    <s v="SI"/>
    <s v="De ajuste al plan"/>
    <x v="1"/>
    <x v="0"/>
    <s v="Incumplimiento obligaciones"/>
    <x v="0"/>
    <m/>
    <x v="0"/>
    <m/>
    <m/>
    <m/>
  </r>
  <r>
    <x v="327"/>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41"/>
    <s v="CR_Bosa-Granada-Girardot"/>
    <x v="5"/>
    <x v="7"/>
    <s v="Vicepresidencia Ejecutiva - Vicepresidencia Ejecutiva"/>
    <s v="Luis Eduardo Gutiérrez - Carlos García"/>
    <x v="2"/>
    <s v="DISCIPLINARIA"/>
    <n v="4"/>
    <x v="16"/>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2"/>
    <x v="2"/>
    <m/>
    <s v="INF 5 MM&amp;D Rad. No. 2016-409-089295-2 Pag. 29"/>
    <s v="SI"/>
    <s v="De ajuste al plan"/>
    <x v="2"/>
    <x v="0"/>
    <s v="Incumplimiento normatividad"/>
    <x v="0"/>
    <m/>
    <x v="0"/>
    <m/>
    <m/>
    <m/>
  </r>
  <r>
    <x v="32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3"/>
    <s v="CR_Bosa-Granada-Girardot"/>
    <x v="5"/>
    <x v="1"/>
    <s v="Vicepresidencia Ejecutiva"/>
    <s v="Carlos García"/>
    <x v="1"/>
    <s v="DISCIPLINARIA"/>
    <n v="10"/>
    <x v="0"/>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x v="0"/>
    <m/>
    <m/>
    <m/>
    <m/>
    <x v="0"/>
    <n v="2"/>
    <n v="0"/>
    <s v="CUMPLIDA"/>
    <x v="0"/>
    <x v="2"/>
    <m/>
    <s v="INF 5  MM&amp;D Rad. No. 2016-409-089295-2 Pag. 31"/>
    <s v="SI"/>
    <s v="De ajuste al plan"/>
    <x v="1"/>
    <x v="1"/>
    <s v="Obligaciones interventoría"/>
    <x v="0"/>
    <m/>
    <x v="0"/>
    <m/>
    <m/>
    <m/>
  </r>
  <r>
    <x v="32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9"/>
    <s v="CR_Bosa-Granada-Girardot"/>
    <x v="5"/>
    <x v="1"/>
    <s v="Vicepresidencia Ejecutiva"/>
    <s v="Carlos García"/>
    <x v="1"/>
    <s v="ADMINISTRATIVA"/>
    <n v="7"/>
    <x v="0"/>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x v="0"/>
    <m/>
    <m/>
    <m/>
    <m/>
    <x v="0"/>
    <n v="2"/>
    <n v="0"/>
    <s v="CUMPLIDA"/>
    <x v="0"/>
    <x v="0"/>
    <m/>
    <s v="INF 5  MM&amp;D Rad. No. 2016-409-089295-2 Pag. 33"/>
    <s v="SI"/>
    <s v="De ajuste al plan"/>
    <x v="1"/>
    <x v="1"/>
    <s v="Obligaciones interventoría"/>
    <x v="0"/>
    <m/>
    <x v="0"/>
    <m/>
    <m/>
    <m/>
  </r>
  <r>
    <x v="33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3"/>
    <s v="CR_Bosa-Granada-Girardot"/>
    <x v="5"/>
    <x v="1"/>
    <s v="Vicepresidencia Ejecutiva"/>
    <s v="Carlos García"/>
    <x v="1"/>
    <s v="ADMINISTRATIVA"/>
    <n v="7"/>
    <x v="0"/>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x v="0"/>
    <m/>
    <m/>
    <m/>
    <m/>
    <x v="0"/>
    <n v="2"/>
    <n v="0"/>
    <s v="CUMPLIDA"/>
    <x v="0"/>
    <x v="0"/>
    <m/>
    <s v="INF 5  MM&amp;D Rad. No. 2016-409-089295-2 Pag. 34"/>
    <s v="SI"/>
    <s v="De ajuste al plan"/>
    <x v="1"/>
    <x v="1"/>
    <s v="Obligaciones interventoría"/>
    <x v="0"/>
    <m/>
    <x v="0"/>
    <m/>
    <m/>
    <m/>
  </r>
  <r>
    <x v="331"/>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3"/>
    <s v="CR_Bosa-Granada-Girardot"/>
    <x v="5"/>
    <x v="1"/>
    <s v="Vicepresidencia Ejecutiva - Vicepresidencia Jurídica - Vicepresidencia de Planeación, Riesgos y Entorno"/>
    <s v="Carlos García"/>
    <x v="1"/>
    <s v="DISCIPLINARIA"/>
    <n v="9"/>
    <x v="0"/>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x v="0"/>
    <m/>
    <m/>
    <m/>
    <m/>
    <x v="0"/>
    <n v="2"/>
    <n v="0"/>
    <s v="CUMPLIDA"/>
    <x v="0"/>
    <x v="2"/>
    <m/>
    <s v="INF 5  MM&amp;D Rad. No. 2016-409-089295-2 Pag. 35"/>
    <s v="N/A"/>
    <s v="No hay impacto"/>
    <x v="1"/>
    <x v="5"/>
    <s v="Demora en gestión predial"/>
    <x v="0"/>
    <m/>
    <x v="0"/>
    <m/>
    <m/>
    <m/>
  </r>
  <r>
    <x v="332"/>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3"/>
    <s v="Talento Humano"/>
    <x v="44"/>
    <x v="4"/>
    <s v="Vicepresidencia Administrativa y Financiera"/>
    <s v="María Clara Garrido"/>
    <x v="10"/>
    <s v="ADMINISTRATIVA"/>
    <n v="3"/>
    <x v="0"/>
    <m/>
    <m/>
    <m/>
    <m/>
    <m/>
    <m/>
    <m/>
    <m/>
    <m/>
    <x v="0"/>
    <m/>
    <m/>
    <m/>
    <m/>
    <x v="0"/>
    <n v="2"/>
    <n v="0"/>
    <s v="CUMPLIDA"/>
    <x v="0"/>
    <x v="0"/>
    <s v="2016-409-037756-2 del 10-may-2016"/>
    <m/>
    <m/>
    <m/>
    <x v="0"/>
    <x v="2"/>
    <m/>
    <x v="2"/>
    <m/>
    <x v="0"/>
    <m/>
    <m/>
    <m/>
  </r>
  <r>
    <x v="333"/>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s v="CP_Autorización Temporal CI Prodeco"/>
    <x v="45"/>
    <x v="0"/>
    <s v="Vicepresidencia de Gestión Contractual"/>
    <s v=" Luis Eduardo Gutiérrez"/>
    <x v="0"/>
    <s v="DISCIPLINARIA"/>
    <n v="4"/>
    <x v="0"/>
    <m/>
    <s v="28-jun-2016: Con memorando 2016-409-050261-2 del 16-jun-2016, la CGR adelantó la efectividad del plan asociado a este hallazgo. Por instrucción de Diego Bustos del 27-jun-2016, se pasa a estado CERRADO con base en dicho memorando."/>
    <m/>
    <m/>
    <m/>
    <m/>
    <m/>
    <m/>
    <s v="Proceso Administrativo Sancionatorio"/>
    <x v="0"/>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2"/>
    <s v="2016-409-077877-2 del 2-sep-2016."/>
    <m/>
    <m/>
    <m/>
    <x v="0"/>
    <x v="0"/>
    <s v="Ausencia soportes documentales"/>
    <x v="3"/>
    <m/>
    <x v="0"/>
    <m/>
    <m/>
    <m/>
  </r>
  <r>
    <x v="334"/>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5"/>
    <s v="CP_Autorización Temporal CI Prodeco"/>
    <x v="45"/>
    <x v="0"/>
    <s v="Vicepresidencia de Gestión Contractual"/>
    <s v=" Luis Eduardo Gutiérrez"/>
    <x v="0"/>
    <s v="DISCIPLINARIA"/>
    <n v="1"/>
    <x v="0"/>
    <m/>
    <m/>
    <m/>
    <m/>
    <m/>
    <m/>
    <m/>
    <m/>
    <m/>
    <x v="0"/>
    <m/>
    <m/>
    <m/>
    <m/>
    <x v="10"/>
    <n v="2"/>
    <n v="0"/>
    <s v="CUMPLIDA"/>
    <x v="0"/>
    <x v="2"/>
    <s v="2016-409-037756-2 del 10-may-2016"/>
    <m/>
    <m/>
    <m/>
    <x v="0"/>
    <x v="2"/>
    <m/>
    <x v="3"/>
    <m/>
    <x v="0"/>
    <m/>
    <m/>
    <m/>
  </r>
  <r>
    <x v="335"/>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5"/>
    <s v="CP_Autorización Temporal CI Prodeco"/>
    <x v="45"/>
    <x v="0"/>
    <s v="Vicepresidencia de Gestión Contractual"/>
    <s v=" Luis Eduardo Gutiérrez"/>
    <x v="0"/>
    <s v="DISCIPLINARIA"/>
    <n v="2"/>
    <x v="0"/>
    <m/>
    <m/>
    <m/>
    <m/>
    <m/>
    <m/>
    <m/>
    <m/>
    <m/>
    <x v="0"/>
    <m/>
    <m/>
    <m/>
    <m/>
    <x v="10"/>
    <n v="2"/>
    <n v="0"/>
    <s v="CUMPLIDA"/>
    <x v="0"/>
    <x v="2"/>
    <s v="2016-409-037756-2 del 10-may-2016"/>
    <m/>
    <m/>
    <m/>
    <x v="0"/>
    <x v="2"/>
    <m/>
    <x v="3"/>
    <m/>
    <x v="0"/>
    <m/>
    <m/>
    <m/>
  </r>
  <r>
    <x v="336"/>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5"/>
    <s v="CP_Autorización Temporal CI Prodeco"/>
    <x v="45"/>
    <x v="0"/>
    <s v="Vicepresidencia de Gestión Contractual"/>
    <s v=" Luis Eduardo Gutiérrez"/>
    <x v="0"/>
    <s v="DISCIPLINARIA"/>
    <n v="1"/>
    <x v="0"/>
    <m/>
    <m/>
    <m/>
    <m/>
    <m/>
    <m/>
    <m/>
    <m/>
    <m/>
    <x v="0"/>
    <m/>
    <m/>
    <m/>
    <m/>
    <x v="10"/>
    <n v="2"/>
    <n v="0"/>
    <s v="CUMPLIDA"/>
    <x v="0"/>
    <x v="2"/>
    <s v="2016-409-037756-2 del 10-may-2016"/>
    <m/>
    <m/>
    <m/>
    <x v="0"/>
    <x v="2"/>
    <m/>
    <x v="3"/>
    <m/>
    <x v="0"/>
    <m/>
    <m/>
    <m/>
  </r>
  <r>
    <x v="337"/>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2"/>
    <s v="CP_Autorización Temporal CI Prodeco"/>
    <x v="45"/>
    <x v="0"/>
    <s v="Vicepresidencia de Gestión Contractual - Vicepresidencia de Estructuración"/>
    <s v=" Luis Eduardo Gutiérrez - Poldy Osorio"/>
    <x v="2"/>
    <s v="ADMINISTRATIVA"/>
    <n v="4"/>
    <x v="0"/>
    <m/>
    <s v="28-jun-2016: Con memorando 2016-409-050261-2 del 16-jun-2016, la CGR adelantó la efectividad del plan asociado a este hallazgo. Por instrucción de Diego Bustos del 27-jun-2016, se pasa a estado CERRADO con base en dicho memorando."/>
    <m/>
    <m/>
    <m/>
    <m/>
    <m/>
    <m/>
    <s v="Fiscal"/>
    <x v="1"/>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m/>
    <m/>
    <m/>
    <x v="0"/>
    <x v="11"/>
    <s v="Estructuración proyectos de concesión"/>
    <x v="3"/>
    <m/>
    <x v="0"/>
    <m/>
    <m/>
    <m/>
  </r>
  <r>
    <x v="338"/>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7"/>
    <s v="CP_Autorización Temporal CI Prodeco"/>
    <x v="45"/>
    <x v="0"/>
    <s v="Vicepresidencia de Gestión Contractual"/>
    <s v="Luis Eduardo Gutiérrez"/>
    <x v="4"/>
    <s v="DISCIPLINARIA"/>
    <n v="4"/>
    <x v="0"/>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x v="0"/>
    <m/>
    <m/>
    <m/>
    <m/>
    <x v="10"/>
    <n v="2"/>
    <n v="0"/>
    <s v="CUMPLIDA"/>
    <x v="0"/>
    <x v="2"/>
    <m/>
    <m/>
    <m/>
    <m/>
    <x v="1"/>
    <x v="1"/>
    <s v="Deficiencias en la supervisión contractual"/>
    <x v="3"/>
    <m/>
    <x v="0"/>
    <m/>
    <m/>
    <m/>
  </r>
  <r>
    <x v="339"/>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s v="CP_Autorización Temporal CI Prodeco"/>
    <x v="45"/>
    <x v="0"/>
    <s v="Vicepresidencia de Gestión Contractual"/>
    <s v=" Luis Eduardo Gutiérrez"/>
    <x v="0"/>
    <s v="DISCIPLINARIA"/>
    <n v="3"/>
    <x v="0"/>
    <m/>
    <m/>
    <m/>
    <m/>
    <m/>
    <m/>
    <m/>
    <m/>
    <m/>
    <x v="0"/>
    <m/>
    <m/>
    <m/>
    <m/>
    <x v="10"/>
    <n v="2"/>
    <n v="0"/>
    <s v="CUMPLIDA"/>
    <x v="0"/>
    <x v="2"/>
    <s v="2016-409-037756-2 del 10-may-2016"/>
    <m/>
    <m/>
    <m/>
    <x v="0"/>
    <x v="2"/>
    <m/>
    <x v="3"/>
    <m/>
    <x v="0"/>
    <m/>
    <m/>
    <m/>
  </r>
  <r>
    <x v="340"/>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1"/>
    <s v="CP_Autorización Temporal CI Prodeco"/>
    <x v="45"/>
    <x v="0"/>
    <s v="Vicepresidencia de Gestión Contractual"/>
    <s v=" Luis Eduardo Gutiérrez"/>
    <x v="0"/>
    <s v="ADMINISTRATIVA"/>
    <n v="2"/>
    <x v="0"/>
    <m/>
    <m/>
    <m/>
    <m/>
    <m/>
    <m/>
    <m/>
    <m/>
    <m/>
    <x v="0"/>
    <m/>
    <m/>
    <m/>
    <m/>
    <x v="10"/>
    <n v="2"/>
    <n v="0"/>
    <s v="CUMPLIDA"/>
    <x v="0"/>
    <x v="0"/>
    <s v="2016-409-037756-2 del 10-may-2016"/>
    <m/>
    <m/>
    <m/>
    <x v="0"/>
    <x v="2"/>
    <m/>
    <x v="3"/>
    <m/>
    <x v="0"/>
    <m/>
    <m/>
    <m/>
  </r>
  <r>
    <x v="341"/>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1"/>
    <s v="CP_Autorización Temporal CI Prodeco"/>
    <x v="45"/>
    <x v="0"/>
    <s v="Vicepresidencia de Gestión Contractual"/>
    <s v=" Luis Eduardo Gutiérrez"/>
    <x v="0"/>
    <s v="DISCIPLINARIA Y PENAL"/>
    <n v="2"/>
    <x v="0"/>
    <m/>
    <m/>
    <m/>
    <m/>
    <m/>
    <m/>
    <m/>
    <m/>
    <m/>
    <x v="0"/>
    <m/>
    <m/>
    <m/>
    <m/>
    <x v="10"/>
    <n v="2"/>
    <n v="0"/>
    <s v="CUMPLIDA"/>
    <x v="0"/>
    <x v="1"/>
    <s v="2016-409-037756-2 del 10-may-2016"/>
    <m/>
    <m/>
    <m/>
    <x v="0"/>
    <x v="2"/>
    <m/>
    <x v="3"/>
    <m/>
    <x v="0"/>
    <m/>
    <m/>
    <m/>
  </r>
  <r>
    <x v="342"/>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2"/>
    <s v="CP_Sociedad Portuaria Río Córdoba SA"/>
    <x v="46"/>
    <x v="0"/>
    <s v="Vicepresidencia de Gestión Contractual - Vicepresidencia de Estructuración"/>
    <s v=" Luis Eduardo Gutiérrez - Poldy Osorio"/>
    <x v="2"/>
    <s v="DISCIPLINARIA"/>
    <n v="5"/>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2"/>
    <s v="2016-409-077877-2 del 2-sep-2016."/>
    <m/>
    <m/>
    <m/>
    <x v="0"/>
    <x v="4"/>
    <s v="Competencias otras entidades"/>
    <x v="3"/>
    <m/>
    <x v="0"/>
    <m/>
    <m/>
    <m/>
  </r>
  <r>
    <x v="343"/>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9"/>
    <s v="CP_Sociedad Portuaria Río Córdoba SA"/>
    <x v="46"/>
    <x v="0"/>
    <s v="Vicepresidencia de Gestión Contractual - Vicepresidencia Jurídica"/>
    <s v="Luis Eduardo Gutiérrez"/>
    <x v="4"/>
    <s v="DISCIPLINARIA Y FISCAL"/>
    <n v="15"/>
    <x v="0"/>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x v="0"/>
    <m/>
    <m/>
    <m/>
    <m/>
    <x v="10"/>
    <n v="2"/>
    <n v="0"/>
    <s v="CUMPLIDA"/>
    <x v="0"/>
    <x v="3"/>
    <m/>
    <s v="Estudio III"/>
    <m/>
    <m/>
    <x v="1"/>
    <x v="0"/>
    <s v="Cálculo contraprestación"/>
    <x v="3"/>
    <m/>
    <x v="0"/>
    <m/>
    <m/>
    <m/>
  </r>
  <r>
    <x v="344"/>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CP_Sociedad Portuaria Río Córdoba SA"/>
    <x v="46"/>
    <x v="0"/>
    <s v="Vicepresidencia de Gestión Contractual - Vicepresidencia Jurídica"/>
    <s v="Luis Eduardo Gutiérrez"/>
    <x v="4"/>
    <s v="FISCAL"/>
    <n v="7"/>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s v="Fiscal"/>
    <x v="0"/>
    <s v="Presuntas irregularidades por ocupación de espacio público, detectadas en la actuación especial de fiscalización adelantadas en el contrato No. 022 de 23/04/1998 y delimitación de línea de playa."/>
    <m/>
    <m/>
    <m/>
    <x v="10"/>
    <n v="2"/>
    <n v="0"/>
    <s v="CUMPLIDA"/>
    <x v="0"/>
    <x v="3"/>
    <m/>
    <m/>
    <m/>
    <m/>
    <x v="1"/>
    <x v="0"/>
    <s v="Incumplimiento obligaciones"/>
    <x v="3"/>
    <m/>
    <x v="0"/>
    <m/>
    <m/>
    <m/>
  </r>
  <r>
    <x v="345"/>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CP_Sociedad Portuaria Río Córdoba SA"/>
    <x v="46"/>
    <x v="0"/>
    <s v="Vicepresidencia de Gestión Contractual - Vicepresidencia Jurídica"/>
    <s v="Luis Eduardo Gutiérrez"/>
    <x v="4"/>
    <s v="DISCIPLINARIA Y FISCAL"/>
    <n v="10"/>
    <x v="0"/>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m/>
    <s v="Fiscal"/>
    <x v="1"/>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m/>
    <m/>
    <m/>
    <x v="1"/>
    <x v="0"/>
    <s v="Cálculo contraprestación"/>
    <x v="3"/>
    <m/>
    <x v="0"/>
    <m/>
    <m/>
    <m/>
  </r>
  <r>
    <x v="346"/>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5"/>
    <s v="CP_Sociedad Portuaria Río Córdoba SA"/>
    <x v="46"/>
    <x v="0"/>
    <s v="Vicepresidencia de Gestión Contractual"/>
    <s v=" Luis Eduardo Gutiérrez"/>
    <x v="0"/>
    <s v="ADMINISTRATIVA"/>
    <n v="4"/>
    <x v="0"/>
    <m/>
    <m/>
    <m/>
    <m/>
    <m/>
    <m/>
    <m/>
    <m/>
    <m/>
    <x v="0"/>
    <m/>
    <m/>
    <m/>
    <m/>
    <x v="10"/>
    <n v="2"/>
    <n v="0"/>
    <s v="CUMPLIDA"/>
    <x v="0"/>
    <x v="0"/>
    <s v="2016-409-037756-2 del 10-may-2016"/>
    <m/>
    <m/>
    <m/>
    <x v="0"/>
    <x v="2"/>
    <m/>
    <x v="3"/>
    <m/>
    <x v="0"/>
    <m/>
    <m/>
    <m/>
  </r>
  <r>
    <x v="347"/>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1"/>
    <s v="CP_Sociedad Portuaria Río Córdoba SA"/>
    <x v="46"/>
    <x v="0"/>
    <s v="Vicepresidencia de Gestión Contractual"/>
    <s v=" Luis Eduardo Gutiérrez"/>
    <x v="0"/>
    <s v="DISCIPLINARIA"/>
    <n v="3"/>
    <x v="0"/>
    <m/>
    <m/>
    <m/>
    <m/>
    <m/>
    <m/>
    <m/>
    <m/>
    <m/>
    <x v="0"/>
    <m/>
    <m/>
    <m/>
    <m/>
    <x v="10"/>
    <n v="2"/>
    <n v="0"/>
    <s v="CUMPLIDA"/>
    <x v="0"/>
    <x v="2"/>
    <s v="2016-409-037756-2 del 10-may-2016"/>
    <m/>
    <m/>
    <m/>
    <x v="0"/>
    <x v="2"/>
    <m/>
    <x v="3"/>
    <m/>
    <x v="0"/>
    <m/>
    <m/>
    <m/>
  </r>
  <r>
    <x v="348"/>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1"/>
    <s v="CP_Sociedad Portuaria Río Córdoba SA"/>
    <x v="46"/>
    <x v="0"/>
    <s v="Vicepresidencia de Gestión Contractual"/>
    <s v=" Luis Eduardo Gutiérrez"/>
    <x v="0"/>
    <s v="DISCIPLINARIA"/>
    <n v="2"/>
    <x v="0"/>
    <m/>
    <m/>
    <m/>
    <m/>
    <m/>
    <m/>
    <m/>
    <m/>
    <m/>
    <x v="0"/>
    <m/>
    <m/>
    <m/>
    <m/>
    <x v="10"/>
    <n v="2"/>
    <n v="0"/>
    <s v="CUMPLIDA"/>
    <x v="0"/>
    <x v="2"/>
    <s v="2016-409-037756-2 del 10-may-2016"/>
    <m/>
    <m/>
    <m/>
    <x v="0"/>
    <x v="2"/>
    <m/>
    <x v="3"/>
    <m/>
    <x v="0"/>
    <m/>
    <m/>
    <m/>
  </r>
  <r>
    <x v="349"/>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3"/>
    <s v="CP_Terminal de contenedores TCBUEN"/>
    <x v="47"/>
    <x v="0"/>
    <s v="Vicepresidencia de Gestión Contractual - Vicepresidencia Jurídica"/>
    <s v=" Luis Eduardo Gutiérrez - Andrés Hernández"/>
    <x v="2"/>
    <s v="DISCIPLINARIA Y FISCAL"/>
    <n v="5"/>
    <x v="0"/>
    <m/>
    <m/>
    <m/>
    <m/>
    <m/>
    <m/>
    <m/>
    <m/>
    <s v="Fiscal"/>
    <x v="2"/>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m/>
    <m/>
    <m/>
    <x v="0"/>
    <x v="2"/>
    <m/>
    <x v="3"/>
    <m/>
    <x v="0"/>
    <m/>
    <m/>
    <m/>
  </r>
  <r>
    <x v="350"/>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3"/>
    <s v="CP_Terminal de contenedores TCBUEN"/>
    <x v="47"/>
    <x v="0"/>
    <s v="Vicepresidencia de Gestión Contractual - Vicepresidencia Jurídica"/>
    <s v=" Luis Eduardo Gutiérrez - Andrés Hernández"/>
    <x v="2"/>
    <s v="DISCIPLINARIA"/>
    <n v="2"/>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2"/>
    <s v="2016-409-077877-2 del 2-sep-2016."/>
    <m/>
    <m/>
    <m/>
    <x v="0"/>
    <x v="0"/>
    <s v="Fallas gestión garantías"/>
    <x v="3"/>
    <m/>
    <x v="0"/>
    <m/>
    <m/>
    <m/>
  </r>
  <r>
    <x v="351"/>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2"/>
    <s v="CP_Terminal de contenedores TCBUEN"/>
    <x v="47"/>
    <x v="0"/>
    <s v="Vicepresidencia de Gestión Contractual - Vicepresidencia Jurídica"/>
    <s v=" Luis Eduardo Gutiérrez - Andrés Hernández"/>
    <x v="2"/>
    <s v="DISCIPLINARIA"/>
    <n v="3"/>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2"/>
    <s v="2016-409-077877-2 del 2-sep-2016."/>
    <m/>
    <m/>
    <m/>
    <x v="0"/>
    <x v="0"/>
    <s v="Ausencia de interventoría en los proyectos"/>
    <x v="3"/>
    <m/>
    <x v="0"/>
    <m/>
    <m/>
    <m/>
  </r>
  <r>
    <x v="352"/>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3"/>
    <s v="CP_Terminal de contenedores TCBUEN"/>
    <x v="47"/>
    <x v="0"/>
    <s v="Vicepresidencia de Gestión Contractual - Vicepresidencia Jurídica"/>
    <s v=" Luis Eduardo Gutiérrez - Andrés Hernández"/>
    <x v="2"/>
    <s v="DISCIPLINARIA"/>
    <n v="5"/>
    <x v="0"/>
    <m/>
    <m/>
    <m/>
    <m/>
    <m/>
    <m/>
    <m/>
    <m/>
    <m/>
    <x v="0"/>
    <m/>
    <m/>
    <m/>
    <m/>
    <x v="10"/>
    <n v="2"/>
    <n v="0"/>
    <s v="CUMPLIDA"/>
    <x v="0"/>
    <x v="2"/>
    <s v="2016-409-037756-2 del 10-may-2016"/>
    <m/>
    <m/>
    <m/>
    <x v="0"/>
    <x v="2"/>
    <m/>
    <x v="3"/>
    <m/>
    <x v="0"/>
    <m/>
    <m/>
    <m/>
  </r>
  <r>
    <x v="353"/>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3"/>
    <s v="CP_Terminal de contenedores TCBUEN"/>
    <x v="47"/>
    <x v="0"/>
    <s v="Vicepresidencia de Gestión Contractual"/>
    <s v=" Luis Eduardo Gutiérrez"/>
    <x v="0"/>
    <s v="ADMINISTRATIVA"/>
    <n v="5"/>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0"/>
    <s v="2016-409-077877-2 del 2-sep-2016."/>
    <m/>
    <m/>
    <m/>
    <x v="0"/>
    <x v="7"/>
    <s v="Identificación de línea de playa"/>
    <x v="3"/>
    <m/>
    <x v="0"/>
    <m/>
    <m/>
    <m/>
  </r>
  <r>
    <x v="354"/>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2"/>
    <s v="CP_Terminal de contenedores TCBUEN"/>
    <x v="47"/>
    <x v="0"/>
    <s v="Vicepresidencia de Gestión Contractual"/>
    <s v=" Luis Eduardo Gutiérrez"/>
    <x v="0"/>
    <s v="ADMINISTRATIVA"/>
    <n v="5"/>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0"/>
    <s v="2016-409-077877-2 del 2-sep-2016."/>
    <m/>
    <m/>
    <m/>
    <x v="0"/>
    <x v="1"/>
    <s v="Deficiencias en la supervisión contractual"/>
    <x v="3"/>
    <m/>
    <x v="0"/>
    <m/>
    <m/>
    <m/>
  </r>
  <r>
    <x v="355"/>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2"/>
    <s v="CP_Terminal de contenedores TCBUEN"/>
    <x v="47"/>
    <x v="0"/>
    <s v="Vicepresidencia de Gestión Contractual"/>
    <s v=" Luis Eduardo Gutiérrez"/>
    <x v="0"/>
    <s v="ADMINISTRATIVA"/>
    <n v="3"/>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0"/>
    <s v="2016-409-077877-2 del 2-sep-2016."/>
    <m/>
    <m/>
    <m/>
    <x v="0"/>
    <x v="1"/>
    <s v="Deficiencias en la supervisión contractual"/>
    <x v="3"/>
    <m/>
    <x v="0"/>
    <m/>
    <m/>
    <m/>
  </r>
  <r>
    <x v="356"/>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s v="CP_Terminal de contenedores TCBUEN"/>
    <x v="47"/>
    <x v="0"/>
    <s v="Vicepresidencia de Gestión Contractual"/>
    <s v=" Luis Eduardo Gutiérrez"/>
    <x v="0"/>
    <s v="ADMINISTRATIVA"/>
    <n v="4"/>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0"/>
    <s v="2016-409-077877-2 del 2-sep-2016."/>
    <m/>
    <m/>
    <m/>
    <x v="0"/>
    <x v="1"/>
    <s v="Deficiencias en la supervisión contractual"/>
    <x v="3"/>
    <m/>
    <x v="0"/>
    <m/>
    <m/>
    <m/>
  </r>
  <r>
    <x v="357"/>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3"/>
    <s v="CP_Sociedad Portuaria Regional Santa Marta"/>
    <x v="48"/>
    <x v="0"/>
    <s v="Vicepresidencia de Gestión Contractual"/>
    <s v="Luis Eduardo Gutiérrez"/>
    <x v="4"/>
    <s v="FISCAL"/>
    <n v="9"/>
    <x v="0"/>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x v="0"/>
    <m/>
    <m/>
    <m/>
    <m/>
    <x v="10"/>
    <n v="2"/>
    <n v="0"/>
    <s v="CUMPLIDA"/>
    <x v="0"/>
    <x v="3"/>
    <m/>
    <s v="Estudio III"/>
    <m/>
    <m/>
    <x v="1"/>
    <x v="0"/>
    <s v="Cálculo contraprestación"/>
    <x v="3"/>
    <m/>
    <x v="0"/>
    <m/>
    <m/>
    <m/>
  </r>
  <r>
    <x v="358"/>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CP_Sociedad Portuaria Regional Santa Marta"/>
    <x v="48"/>
    <x v="0"/>
    <s v="Vicepresidencia de Gestión Contractual - Vicepresidencia Administrativa y Financiera"/>
    <s v="Luis Eduardo Gutiérrez"/>
    <x v="4"/>
    <s v="DISCIPLINARIA"/>
    <n v="9"/>
    <x v="0"/>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s v="Disciplinario"/>
    <x v="2"/>
    <s v="Auto del 20/09/2016 _x000a_Mediante el cual se ordena la apertura de indagación preliminar de un proceso disciplinario. En el punto 1 del auto decreta pruebas para este hallazgo."/>
    <m/>
    <m/>
    <m/>
    <x v="10"/>
    <n v="2"/>
    <n v="0"/>
    <s v="CUMPLIDA"/>
    <x v="0"/>
    <x v="2"/>
    <m/>
    <m/>
    <m/>
    <m/>
    <x v="1"/>
    <x v="0"/>
    <s v="Ausencia soportes documentales"/>
    <x v="3"/>
    <m/>
    <x v="0"/>
    <m/>
    <m/>
    <m/>
  </r>
  <r>
    <x v="359"/>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1"/>
    <s v="CP_Sociedad Portuaria Regional Santa Marta"/>
    <x v="48"/>
    <x v="0"/>
    <s v="Vicepresidencia de Gestión Contractual"/>
    <s v=" Luis Eduardo Gutiérrez"/>
    <x v="0"/>
    <s v="ADMINISTRATIVA"/>
    <n v="2"/>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0"/>
    <s v="2016-409-077877-2 del 2-sep-2016."/>
    <m/>
    <m/>
    <m/>
    <x v="0"/>
    <x v="0"/>
    <s v="Deficiencias en análisis modificaciones contractuales"/>
    <x v="3"/>
    <m/>
    <x v="0"/>
    <m/>
    <m/>
    <m/>
  </r>
  <r>
    <x v="360"/>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CP_Sociedad Portuaria Regional Santa Marta"/>
    <x v="48"/>
    <x v="0"/>
    <s v="Vicepresidencia de Gestión Contractual"/>
    <s v="Luis Eduardo Gutiérrez"/>
    <x v="4"/>
    <s v="DISCIPLINARIA"/>
    <n v="7"/>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s v="Disciplinario"/>
    <x v="2"/>
    <s v="Auto del 20/09/2016 _x000a_Mediante el cual se ordena la apertura de indagación preliminar de un proceso disciplinario. En el punto 2 del auto decreta pruebas para este hallazgo."/>
    <m/>
    <m/>
    <m/>
    <x v="10"/>
    <n v="2"/>
    <n v="0"/>
    <s v="CUMPLIDA"/>
    <x v="0"/>
    <x v="2"/>
    <m/>
    <m/>
    <m/>
    <m/>
    <x v="1"/>
    <x v="0"/>
    <s v="Cálculo contraprestación"/>
    <x v="3"/>
    <m/>
    <x v="0"/>
    <m/>
    <m/>
    <m/>
  </r>
  <r>
    <x v="361"/>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s v="CP_Sociedad Portuaria Regional Santa Marta"/>
    <x v="48"/>
    <x v="0"/>
    <s v="Vicepresidencia de Gestión Contractual"/>
    <s v=" Luis Eduardo Gutiérrez"/>
    <x v="0"/>
    <s v="ADMINISTRATIVA"/>
    <n v="3"/>
    <x v="0"/>
    <m/>
    <m/>
    <s v="27/11/2016 Mediante correo electrónico informó doña Yadira, de la Gerencia Portuaria mediante que oficio la OCI informó a la C GR sobre la no competencia de la causa del hallazgo."/>
    <m/>
    <m/>
    <m/>
    <m/>
    <m/>
    <m/>
    <x v="0"/>
    <m/>
    <m/>
    <m/>
    <m/>
    <x v="10"/>
    <n v="2"/>
    <n v="0"/>
    <s v="CUMPLIDA"/>
    <x v="0"/>
    <x v="0"/>
    <s v="2016-409-037756-2 del 10-may-2016"/>
    <m/>
    <m/>
    <m/>
    <x v="0"/>
    <x v="2"/>
    <m/>
    <x v="3"/>
    <m/>
    <x v="0"/>
    <m/>
    <m/>
    <m/>
  </r>
  <r>
    <x v="362"/>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8"/>
    <s v="CP_Sociedad Portuaria Regional Santa Marta"/>
    <x v="48"/>
    <x v="0"/>
    <s v="Vicepresidencia de Gestión Contractual"/>
    <s v=" Luis Eduardo Gutiérrez"/>
    <x v="0"/>
    <s v="DISCIPLINARIA"/>
    <n v="8"/>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m/>
    <s v="Disciplinario"/>
    <x v="1"/>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2"/>
    <s v="2017-409-097363-2 del 12-sep-2017"/>
    <m/>
    <m/>
    <m/>
    <x v="0"/>
    <x v="0"/>
    <s v="Cálculo contraprestación"/>
    <x v="3"/>
    <m/>
    <x v="0"/>
    <m/>
    <m/>
    <m/>
  </r>
  <r>
    <x v="363"/>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3"/>
    <s v="CP_Sociedad Portuaria Regional Santa Marta"/>
    <x v="48"/>
    <x v="0"/>
    <s v="Vicepresidencia de Gestión Contractual"/>
    <s v="Luis Eduardo Gutiérrez"/>
    <x v="4"/>
    <s v="ADMINISTRATIVA"/>
    <n v="6"/>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x v="0"/>
    <m/>
    <m/>
    <m/>
    <m/>
    <x v="10"/>
    <n v="2"/>
    <n v="0"/>
    <s v="CUMPLIDA"/>
    <x v="0"/>
    <x v="0"/>
    <m/>
    <m/>
    <m/>
    <m/>
    <x v="1"/>
    <x v="1"/>
    <s v="Entrega información concesionario"/>
    <x v="3"/>
    <m/>
    <x v="0"/>
    <m/>
    <m/>
    <m/>
  </r>
  <r>
    <x v="364"/>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3"/>
    <s v="CP_Sociedad Portuaria Regional Santa Marta"/>
    <x v="48"/>
    <x v="0"/>
    <s v="Vicepresidencia de Gestión Contractual"/>
    <s v="Luis Eduardo Gutiérrez"/>
    <x v="4"/>
    <s v="DISCIPLINARIA"/>
    <n v="7"/>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s v="Disciplinario"/>
    <x v="2"/>
    <s v="Auto del 20/09/2016 _x000a_Mediante el cual se ordena la apertura de indagación preliminar de un proceso disciplinario. En el punto 5 del auto decreta pruebas para este hallazgo."/>
    <m/>
    <m/>
    <m/>
    <x v="10"/>
    <n v="2"/>
    <n v="0"/>
    <s v="CUMPLIDA"/>
    <x v="0"/>
    <x v="2"/>
    <m/>
    <m/>
    <m/>
    <m/>
    <x v="1"/>
    <x v="0"/>
    <s v="Incumplimiento obligaciones"/>
    <x v="3"/>
    <m/>
    <x v="0"/>
    <m/>
    <m/>
    <m/>
  </r>
  <r>
    <x v="365"/>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3"/>
    <s v="CP_Sociedad Portuaria Regional Santa Marta"/>
    <x v="48"/>
    <x v="0"/>
    <s v="Vicepresidencia de Gestión Contractual"/>
    <s v="Luis Eduardo Gutiérrez"/>
    <x v="4"/>
    <s v="ADMINISTRATIVA"/>
    <n v="5"/>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x v="0"/>
    <m/>
    <m/>
    <m/>
    <m/>
    <x v="10"/>
    <n v="2"/>
    <n v="0"/>
    <s v="CUMPLIDA"/>
    <x v="0"/>
    <x v="0"/>
    <m/>
    <m/>
    <m/>
    <m/>
    <x v="1"/>
    <x v="0"/>
    <s v="Incumplimiento obligaciones"/>
    <x v="3"/>
    <m/>
    <x v="0"/>
    <m/>
    <m/>
    <m/>
  </r>
  <r>
    <x v="366"/>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5"/>
    <s v="CP_Sociedad Portuaria Regional Santa Marta"/>
    <x v="48"/>
    <x v="0"/>
    <s v="Vicepresidencia de Gestión Contractual - Vicepresidencia Administrativa y Financiera"/>
    <s v=" Luis Eduardo Gutiérrez - María Clara Garrido"/>
    <x v="2"/>
    <s v="DISCIPLINARIA"/>
    <n v="5"/>
    <x v="0"/>
    <m/>
    <m/>
    <m/>
    <m/>
    <m/>
    <m/>
    <m/>
    <m/>
    <s v="Disciplinario"/>
    <x v="1"/>
    <s v="Auto del 20/09/2016 _x000a_Mediante el cual se ordena el traslado por competencia de este hallazgo a Control Interno Disciplinario de la ANI en el punto 6 del auto. "/>
    <m/>
    <m/>
    <m/>
    <x v="10"/>
    <n v="2"/>
    <n v="0"/>
    <s v="CUMPLIDA"/>
    <x v="0"/>
    <x v="2"/>
    <s v="2016-409-037756-2 del 10-may-2016"/>
    <m/>
    <m/>
    <m/>
    <x v="0"/>
    <x v="2"/>
    <m/>
    <x v="3"/>
    <m/>
    <x v="0"/>
    <m/>
    <m/>
    <m/>
  </r>
  <r>
    <x v="367"/>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s v="CP_Sociedad Portuaria Regional Santa Marta"/>
    <x v="48"/>
    <x v="0"/>
    <s v="Vicepresidencia de Gestión Contractual"/>
    <s v=" Luis Eduardo Gutiérrez"/>
    <x v="0"/>
    <s v="DISCIPLINARIA"/>
    <n v="3"/>
    <x v="0"/>
    <m/>
    <m/>
    <m/>
    <m/>
    <m/>
    <m/>
    <m/>
    <m/>
    <s v="Disciplinario"/>
    <x v="2"/>
    <s v="Auto del 20/09/2016 _x000a_Mediante el cual se ordena la apertura de indagación preliminar de un proceso disciplinario. En el punto 7 del auto se decretan pruebas para este hallazgo."/>
    <m/>
    <m/>
    <m/>
    <x v="10"/>
    <n v="2"/>
    <n v="0"/>
    <s v="CUMPLIDA"/>
    <x v="0"/>
    <x v="2"/>
    <s v="2016-409-037756-2 del 10-may-2016"/>
    <m/>
    <m/>
    <m/>
    <x v="0"/>
    <x v="2"/>
    <m/>
    <x v="3"/>
    <m/>
    <x v="0"/>
    <m/>
    <m/>
    <m/>
  </r>
  <r>
    <x v="368"/>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7"/>
    <s v="CP_Sociedad Portuaria Regional Santa Marta"/>
    <x v="48"/>
    <x v="0"/>
    <s v="Vicepresidencia de Gestión Contractual"/>
    <s v="Luis Eduardo Gutiérrez"/>
    <x v="4"/>
    <s v="DISCIPLINARIA"/>
    <n v="4"/>
    <x v="0"/>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s v="Disciplinario"/>
    <x v="1"/>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2"/>
    <m/>
    <m/>
    <m/>
    <m/>
    <x v="1"/>
    <x v="1"/>
    <s v="Deficiencias en la supervisión contractual"/>
    <x v="3"/>
    <m/>
    <x v="0"/>
    <m/>
    <m/>
    <m/>
  </r>
  <r>
    <x v="369"/>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2"/>
    <s v="CP_Sociedad Portuaria Regional Santa Marta"/>
    <x v="48"/>
    <x v="0"/>
    <s v="Vicepresidencia de Gestión Contractual"/>
    <s v=" Luis Eduardo Gutiérrez"/>
    <x v="0"/>
    <s v="DISCIPLINARIA"/>
    <n v="4"/>
    <x v="0"/>
    <m/>
    <s v="28-jun-2016: Con memorando 2016-409-050261-2 del 16-jun-2016, la CGR adelantó la efectividad del plan asociado a este hallazgo. Por instrucción de Diego Bustos del 27-jun-2016, se pasa a estado CERRADO con base en dicho memorando."/>
    <m/>
    <m/>
    <m/>
    <m/>
    <m/>
    <m/>
    <s v="Disciplinario"/>
    <x v="2"/>
    <s v="Auto del 20/09/2016 _x000a_Mediante el cual se ordena la apertura de indagación preliminar de un proceso disciplinario. En el punto 10 del auto se decretan pruebas para este hallazgo."/>
    <m/>
    <m/>
    <m/>
    <x v="10"/>
    <n v="2"/>
    <n v="0"/>
    <s v="CUMPLIDA"/>
    <x v="0"/>
    <x v="2"/>
    <s v="2016-409-077877-2 del 2-sep-2016."/>
    <m/>
    <m/>
    <m/>
    <x v="0"/>
    <x v="1"/>
    <s v="Deficiencias en la supervisión contractual"/>
    <x v="3"/>
    <m/>
    <x v="0"/>
    <m/>
    <m/>
    <m/>
  </r>
  <r>
    <x v="370"/>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1"/>
    <s v="CP_Sociedad Portuaria Regional Santa Marta"/>
    <x v="48"/>
    <x v="0"/>
    <s v="Vicepresidencia de Gestión Contractual - Vicepresidencia Jurídica"/>
    <s v=" Luis Eduardo Gutiérrez - Andrés Hernández"/>
    <x v="2"/>
    <s v="ADMINISTRATIVA"/>
    <n v="5"/>
    <x v="0"/>
    <m/>
    <m/>
    <m/>
    <m/>
    <m/>
    <m/>
    <m/>
    <m/>
    <m/>
    <x v="0"/>
    <m/>
    <m/>
    <m/>
    <m/>
    <x v="10"/>
    <n v="2"/>
    <n v="0"/>
    <s v="CUMPLIDA"/>
    <x v="0"/>
    <x v="0"/>
    <s v="2016-409-037756-2 del 10-may-2016"/>
    <m/>
    <m/>
    <m/>
    <x v="0"/>
    <x v="2"/>
    <m/>
    <x v="3"/>
    <m/>
    <x v="0"/>
    <m/>
    <m/>
    <m/>
  </r>
  <r>
    <x v="371"/>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CP_Sociedad Portuaria Regional de Buenaventura"/>
    <x v="49"/>
    <x v="0"/>
    <s v="Vicepresidencia de Gestión Contractual"/>
    <s v="Luis Eduardo Gutiérrez"/>
    <x v="4"/>
    <s v="DISCIPLINARIA Y FISCAL"/>
    <n v="9"/>
    <x v="0"/>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s v="Indagación Preliminar"/>
    <x v="1"/>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10"/>
    <n v="2"/>
    <n v="0"/>
    <s v="CUMPLIDA"/>
    <x v="0"/>
    <x v="3"/>
    <m/>
    <s v="Estudio III"/>
    <m/>
    <m/>
    <x v="2"/>
    <x v="7"/>
    <s v="Mediciones de playa"/>
    <x v="3"/>
    <m/>
    <x v="0"/>
    <m/>
    <m/>
    <m/>
  </r>
  <r>
    <x v="372"/>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5"/>
    <s v="CP_Sociedad Portuaria Regional de Buenaventura"/>
    <x v="49"/>
    <x v="0"/>
    <s v="Vicepresidencia de Gestión Contractual"/>
    <s v=" Luis Eduardo Gutiérrez"/>
    <x v="0"/>
    <s v="DISCIPLINARIA"/>
    <n v="4"/>
    <x v="0"/>
    <m/>
    <m/>
    <m/>
    <m/>
    <m/>
    <m/>
    <m/>
    <m/>
    <m/>
    <x v="0"/>
    <m/>
    <m/>
    <m/>
    <m/>
    <x v="10"/>
    <n v="2"/>
    <n v="0"/>
    <s v="CUMPLIDA"/>
    <x v="0"/>
    <x v="2"/>
    <s v="2016-409-037756-2 del 10-may-2016"/>
    <m/>
    <m/>
    <m/>
    <x v="0"/>
    <x v="2"/>
    <m/>
    <x v="3"/>
    <m/>
    <x v="0"/>
    <m/>
    <m/>
    <m/>
  </r>
  <r>
    <x v="373"/>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3"/>
    <s v="CP_Sociedad Portuaria Regional de Buenaventura"/>
    <x v="49"/>
    <x v="0"/>
    <s v="Vicepresidencia de Gestión Contractual"/>
    <s v="Luis Eduardo Gutiérrez"/>
    <x v="4"/>
    <s v="DISCIPLINARIA"/>
    <n v="6"/>
    <x v="0"/>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x v="0"/>
    <m/>
    <m/>
    <m/>
    <m/>
    <x v="10"/>
    <n v="2"/>
    <n v="0"/>
    <s v="CUMPLIDA"/>
    <x v="0"/>
    <x v="2"/>
    <m/>
    <m/>
    <m/>
    <m/>
    <x v="1"/>
    <x v="1"/>
    <s v="Deficiencias en la supervisión contractual"/>
    <x v="3"/>
    <m/>
    <x v="0"/>
    <m/>
    <m/>
    <m/>
  </r>
  <r>
    <x v="374"/>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2"/>
    <s v="CP_Sociedad Portuaria Regional de Buenaventura"/>
    <x v="49"/>
    <x v="0"/>
    <s v="Vicepresidencia de Gestión Contractual - Vicepresidencia Jurídica"/>
    <s v=" Luis Eduardo Gutiérrez - Andrés Hernández"/>
    <x v="2"/>
    <s v="DISCIPLINARIA Y FISCAL"/>
    <n v="5"/>
    <x v="0"/>
    <m/>
    <m/>
    <m/>
    <m/>
    <m/>
    <m/>
    <m/>
    <m/>
    <m/>
    <x v="0"/>
    <m/>
    <m/>
    <m/>
    <m/>
    <x v="10"/>
    <n v="2"/>
    <n v="0"/>
    <s v="CUMPLIDA"/>
    <x v="0"/>
    <x v="3"/>
    <s v="2016-409-037756-2 del 10-may-2016"/>
    <m/>
    <m/>
    <m/>
    <x v="0"/>
    <x v="2"/>
    <m/>
    <x v="3"/>
    <m/>
    <x v="0"/>
    <m/>
    <m/>
    <m/>
  </r>
  <r>
    <x v="375"/>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CP_Sociedad Portuaria Regional de Buenaventura"/>
    <x v="49"/>
    <x v="0"/>
    <s v="Vicepresidencia de Gestión Contractual - Vicepresidencia Jurídica"/>
    <s v="Luis Eduardo Gutiérrez"/>
    <x v="4"/>
    <s v="DISCIPLINARIA"/>
    <n v="9"/>
    <x v="0"/>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x v="0"/>
    <m/>
    <m/>
    <m/>
    <m/>
    <x v="10"/>
    <n v="2"/>
    <n v="0"/>
    <s v="CUMPLIDA"/>
    <x v="0"/>
    <x v="2"/>
    <m/>
    <m/>
    <m/>
    <m/>
    <x v="1"/>
    <x v="0"/>
    <s v="Renovación y ampliación garantías"/>
    <x v="3"/>
    <m/>
    <x v="0"/>
    <m/>
    <m/>
    <m/>
  </r>
  <r>
    <x v="376"/>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3"/>
    <s v="CP_Sociedad Portuaria Regional de Buenaventura"/>
    <x v="49"/>
    <x v="0"/>
    <s v="Vicepresidencia de Gestión Contractual"/>
    <s v="Luis Eduardo Gutiérrez"/>
    <x v="4"/>
    <s v="DISCIPLINARIA"/>
    <n v="6"/>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x v="0"/>
    <m/>
    <m/>
    <m/>
    <m/>
    <x v="10"/>
    <n v="2"/>
    <n v="0"/>
    <s v="CUMPLIDA"/>
    <x v="0"/>
    <x v="2"/>
    <m/>
    <m/>
    <m/>
    <m/>
    <x v="1"/>
    <x v="0"/>
    <s v="Incumplimiento obligaciones"/>
    <x v="3"/>
    <m/>
    <x v="0"/>
    <m/>
    <m/>
    <m/>
  </r>
  <r>
    <x v="377"/>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3"/>
    <s v="CP_Sociedad Portuaria Regional de Buenaventura"/>
    <x v="49"/>
    <x v="0"/>
    <s v="Vicepresidencia de Gestión Contractual"/>
    <s v="Luis Eduardo Gutiérrez"/>
    <x v="4"/>
    <s v="DISCIPLINARIA"/>
    <n v="6"/>
    <x v="0"/>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x v="0"/>
    <m/>
    <m/>
    <m/>
    <m/>
    <x v="10"/>
    <n v="2"/>
    <n v="0"/>
    <s v="CUMPLIDA"/>
    <x v="0"/>
    <x v="2"/>
    <m/>
    <m/>
    <m/>
    <m/>
    <x v="1"/>
    <x v="0"/>
    <s v="Incumplimiento obligaciones"/>
    <x v="3"/>
    <m/>
    <x v="0"/>
    <m/>
    <m/>
    <m/>
  </r>
  <r>
    <x v="378"/>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8"/>
    <s v="CP_Sociedad Portuaria Regional de Buenaventura"/>
    <x v="49"/>
    <x v="0"/>
    <s v="Vicepresidencia de Gestión Contractual"/>
    <s v=" Luis Eduardo Gutiérrez"/>
    <x v="0"/>
    <s v="DISCIPLINARIA"/>
    <n v="8"/>
    <x v="0"/>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x v="0"/>
    <m/>
    <m/>
    <m/>
    <m/>
    <x v="10"/>
    <n v="2"/>
    <n v="0"/>
    <s v="CUMPLIDA"/>
    <x v="0"/>
    <x v="2"/>
    <s v="2017-409-097363-2 del 12-sep-2017"/>
    <m/>
    <m/>
    <m/>
    <x v="0"/>
    <x v="1"/>
    <s v="Funcionamiento áreas de servicio"/>
    <x v="3"/>
    <m/>
    <x v="0"/>
    <m/>
    <m/>
    <m/>
  </r>
  <r>
    <x v="379"/>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8"/>
    <s v="CP_Sociedad Portuaria Regional de Buenaventura"/>
    <x v="49"/>
    <x v="0"/>
    <s v="Vicepresidencia de Gestión Contractual"/>
    <s v=" Luis Eduardo Gutiérrez"/>
    <x v="0"/>
    <s v="DISCIPLINARIA"/>
    <n v="8"/>
    <x v="0"/>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x v="0"/>
    <m/>
    <m/>
    <m/>
    <m/>
    <x v="10"/>
    <n v="2"/>
    <n v="0"/>
    <s v="CUMPLIDA"/>
    <x v="0"/>
    <x v="2"/>
    <s v="2017-409-097363-2 del 12-sep-2017"/>
    <m/>
    <m/>
    <m/>
    <x v="0"/>
    <x v="1"/>
    <s v="Suministro de equipos"/>
    <x v="3"/>
    <m/>
    <x v="0"/>
    <m/>
    <m/>
    <m/>
  </r>
  <r>
    <x v="380"/>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8"/>
    <s v="CP_Sociedad Portuaria Regional de Buenaventura"/>
    <x v="49"/>
    <x v="0"/>
    <s v="Vicepresidencia de Gestión Contractual"/>
    <s v=" Luis Eduardo Gutiérrez"/>
    <x v="0"/>
    <s v="DISCIPLINARIA"/>
    <n v="8"/>
    <x v="0"/>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x v="0"/>
    <m/>
    <m/>
    <m/>
    <m/>
    <x v="10"/>
    <n v="2"/>
    <n v="0"/>
    <s v="CUMPLIDA"/>
    <x v="0"/>
    <x v="2"/>
    <s v="2017-409-097363-2 del 12-sep-2017"/>
    <m/>
    <m/>
    <m/>
    <x v="0"/>
    <x v="1"/>
    <s v="Obligaciones interventoría"/>
    <x v="3"/>
    <m/>
    <x v="0"/>
    <m/>
    <m/>
    <m/>
  </r>
  <r>
    <x v="381"/>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8"/>
    <s v="CP_Sociedad Portuaria Regional de Buenaventura"/>
    <x v="49"/>
    <x v="0"/>
    <s v="Vicepresidencia de Gestión Contractual"/>
    <s v=" Luis Eduardo Gutiérrez"/>
    <x v="0"/>
    <s v="DISCIPLINARIA"/>
    <n v="4"/>
    <x v="0"/>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m/>
    <x v="0"/>
    <m/>
    <m/>
    <m/>
    <m/>
    <x v="10"/>
    <n v="2"/>
    <n v="0"/>
    <s v="CUMPLIDA"/>
    <x v="0"/>
    <x v="2"/>
    <s v="2017-409-097363-2 del 12-sep-2017"/>
    <m/>
    <m/>
    <m/>
    <x v="0"/>
    <x v="1"/>
    <s v="Obligaciones interventoría"/>
    <x v="3"/>
    <m/>
    <x v="0"/>
    <m/>
    <m/>
    <m/>
  </r>
  <r>
    <x v="382"/>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3"/>
    <s v="CP_Sociedad Portuaria Regional de Buenaventura"/>
    <x v="49"/>
    <x v="0"/>
    <s v="Vicepresidencia de Gestión Contractual"/>
    <s v="Luis Eduardo Gutiérrez"/>
    <x v="4"/>
    <s v="DISCIPLINARIA"/>
    <n v="7"/>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x v="0"/>
    <m/>
    <m/>
    <m/>
    <m/>
    <x v="10"/>
    <n v="2"/>
    <n v="0"/>
    <s v="CUMPLIDA"/>
    <x v="0"/>
    <x v="2"/>
    <m/>
    <m/>
    <m/>
    <m/>
    <x v="1"/>
    <x v="0"/>
    <s v="Incumplimiento especificaciones"/>
    <x v="3"/>
    <m/>
    <x v="0"/>
    <m/>
    <m/>
    <m/>
  </r>
  <r>
    <x v="383"/>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3"/>
    <s v="CP_Sociedad Portuaria Regional de Buenaventura"/>
    <x v="49"/>
    <x v="0"/>
    <s v="Vicepresidencia de Gestión Contractual"/>
    <s v="Luis Eduardo Gutiérrez"/>
    <x v="4"/>
    <s v="ADMINISTRATIVA"/>
    <n v="8"/>
    <x v="0"/>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x v="0"/>
    <m/>
    <m/>
    <m/>
    <m/>
    <x v="10"/>
    <n v="2"/>
    <n v="0"/>
    <s v="CUMPLIDA"/>
    <x v="0"/>
    <x v="0"/>
    <m/>
    <m/>
    <m/>
    <m/>
    <x v="1"/>
    <x v="0"/>
    <s v="Incumplimiento obligaciones"/>
    <x v="3"/>
    <m/>
    <x v="0"/>
    <m/>
    <m/>
    <m/>
  </r>
  <r>
    <x v="384"/>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2"/>
    <s v="CP_Sociedad Portuaria Regional de Buenaventura"/>
    <x v="49"/>
    <x v="0"/>
    <s v="Vicepresidencia de Gestión Contractual"/>
    <s v=" Luis Eduardo Gutiérrez"/>
    <x v="0"/>
    <s v="DISCIPLINARIA"/>
    <n v="4"/>
    <x v="0"/>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2"/>
    <s v="2016-409-077877-2 del 2-sep-2016."/>
    <m/>
    <m/>
    <m/>
    <x v="0"/>
    <x v="4"/>
    <s v="Competencias otras entidades"/>
    <x v="3"/>
    <m/>
    <x v="0"/>
    <m/>
    <m/>
    <m/>
  </r>
  <r>
    <x v="385"/>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8"/>
    <s v="CP_Sociedad Portuaria Regional de Buenaventura"/>
    <x v="49"/>
    <x v="0"/>
    <s v="Vicepresidencia de Gestión Contractual"/>
    <s v=" Luis Eduardo Gutiérrez"/>
    <x v="0"/>
    <s v="ADMINISTRATIVA"/>
    <n v="8"/>
    <x v="0"/>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m/>
    <x v="0"/>
    <m/>
    <m/>
    <m/>
    <m/>
    <x v="10"/>
    <n v="2"/>
    <n v="0"/>
    <s v="CUMPLIDA"/>
    <x v="0"/>
    <x v="0"/>
    <s v="2017-409-097363-2 del 12-sep-2017"/>
    <m/>
    <m/>
    <m/>
    <x v="0"/>
    <x v="0"/>
    <s v="Cálculo contraprestación"/>
    <x v="3"/>
    <m/>
    <x v="0"/>
    <m/>
    <m/>
    <m/>
  </r>
  <r>
    <x v="386"/>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9"/>
    <s v="CR_Bosa-Granada-Girardot"/>
    <x v="5"/>
    <x v="1"/>
    <s v="Vicepresidencia Jurídica"/>
    <s v="Carlos García"/>
    <x v="1"/>
    <s v="DISCIPLINARIA"/>
    <n v="10"/>
    <x v="0"/>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x v="0"/>
    <m/>
    <m/>
    <m/>
    <m/>
    <x v="11"/>
    <n v="2"/>
    <n v="0"/>
    <s v="CUMPLIDA"/>
    <x v="0"/>
    <x v="2"/>
    <m/>
    <s v="INF 5 MM&amp;D Rad. No. 2016-409-089295-2 Pag. 37"/>
    <s v="SI"/>
    <s v="De ajuste al plan"/>
    <x v="1"/>
    <x v="9"/>
    <s v="Desplazamiento de cronograma"/>
    <x v="0"/>
    <m/>
    <x v="0"/>
    <m/>
    <m/>
    <m/>
  </r>
  <r>
    <x v="387"/>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3"/>
    <s v="CR_Bosa-Granada-Girardot"/>
    <x v="5"/>
    <x v="1"/>
    <s v="Vicepresidencia Ejecutiva"/>
    <s v="Carlos García"/>
    <x v="1"/>
    <s v="DISCIPLINARIA Y FISCAL"/>
    <n v="6"/>
    <x v="0"/>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s v="Indagación Preliminar"/>
    <x v="1"/>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1"/>
    <n v="2"/>
    <n v="0"/>
    <s v="CUMPLIDA"/>
    <x v="0"/>
    <x v="3"/>
    <m/>
    <s v="Estudio III_x000a__x000a_INF 5  MM&amp;D Rad. No. 2016-409-089295-2 Pag. 38"/>
    <s v="N/A"/>
    <s v="No hay impacto"/>
    <x v="1"/>
    <x v="1"/>
    <s v="Falta de coordinación entre actores"/>
    <x v="0"/>
    <m/>
    <x v="0"/>
    <m/>
    <m/>
    <m/>
  </r>
  <r>
    <x v="388"/>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3"/>
    <s v="CR_Bosa-Granada-Girardot"/>
    <x v="5"/>
    <x v="1"/>
    <s v="Vicepresidencia Ejecutiva - Vicepresidencia de Planeación, Riesgos y Entorno"/>
    <s v="Carlos García"/>
    <x v="1"/>
    <s v="DISCIPLINARIA Y FISCAL"/>
    <n v="7"/>
    <x v="0"/>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s v="Fiscal"/>
    <x v="1"/>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m/>
    <s v="Estudio II_x000a_INF.4_x000a_RADICADO NO. 2016-409-077657-2  Pag. 73"/>
    <s v="N/A"/>
    <s v="No hay impacto"/>
    <x v="1"/>
    <x v="8"/>
    <s v="Demora en pagos prediales"/>
    <x v="0"/>
    <m/>
    <x v="0"/>
    <m/>
    <m/>
    <m/>
  </r>
  <r>
    <x v="389"/>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3"/>
    <s v="CR_Bosa-Granada-Girardot"/>
    <x v="5"/>
    <x v="1"/>
    <s v="Vicepresidencia Ejecutiva - Vicepresidencia Jurídica"/>
    <s v="Carlos García"/>
    <x v="1"/>
    <s v="DISCIPLINARIA Y FISCAL"/>
    <n v="6"/>
    <x v="0"/>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x v="0"/>
    <m/>
    <m/>
    <m/>
    <m/>
    <x v="11"/>
    <n v="2"/>
    <n v="0"/>
    <s v="CUMPLIDA"/>
    <x v="0"/>
    <x v="3"/>
    <m/>
    <s v="INF 5  MM&amp;D Rad. No. 2016-409-089295-2 Pag. 39"/>
    <s v="SI"/>
    <s v="De ajuste al plan"/>
    <x v="1"/>
    <x v="1"/>
    <s v="Sobrecostos en interventoría"/>
    <x v="0"/>
    <m/>
    <x v="0"/>
    <m/>
    <m/>
    <m/>
  </r>
  <r>
    <x v="390"/>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3"/>
    <s v="CR_Bosa-Granada-Girardot"/>
    <x v="5"/>
    <x v="1"/>
    <s v="Vicepresidencia Ejecutiva"/>
    <s v="Carlos García"/>
    <x v="1"/>
    <s v="ADMINISTRATIVA"/>
    <n v="6"/>
    <x v="0"/>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x v="0"/>
    <m/>
    <m/>
    <m/>
    <m/>
    <x v="11"/>
    <n v="2"/>
    <n v="0"/>
    <s v="CUMPLIDA"/>
    <x v="0"/>
    <x v="0"/>
    <m/>
    <s v="INF 5  MM&amp;D Rad. No. 2016-409-089295-2 Pag. 41"/>
    <s v="SI"/>
    <s v="De ajuste al plan"/>
    <x v="1"/>
    <x v="0"/>
    <s v="Incumplimiento obligaciones"/>
    <x v="0"/>
    <m/>
    <x v="0"/>
    <m/>
    <m/>
    <m/>
  </r>
  <r>
    <x v="391"/>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9"/>
    <s v="CR_Bosa-Granada-Girardot"/>
    <x v="5"/>
    <x v="1"/>
    <s v="Vicepresidencia Ejecutiva"/>
    <s v="Carlos García"/>
    <x v="1"/>
    <s v="ADMINISTRATIVA"/>
    <n v="7"/>
    <x v="0"/>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x v="0"/>
    <m/>
    <m/>
    <m/>
    <m/>
    <x v="11"/>
    <n v="2"/>
    <n v="0"/>
    <s v="CUMPLIDA"/>
    <x v="0"/>
    <x v="0"/>
    <m/>
    <s v="INF 5  MM&amp;D Rad. No. 2016-409-089295-2 Pag. 43"/>
    <s v="SI"/>
    <s v="De ajuste al plan"/>
    <x v="1"/>
    <x v="1"/>
    <s v="Falta de coordinación entre actores"/>
    <x v="0"/>
    <m/>
    <x v="0"/>
    <m/>
    <m/>
    <m/>
  </r>
  <r>
    <x v="392"/>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9"/>
    <s v="CR_Bosa-Granada-Girardot"/>
    <x v="5"/>
    <x v="1"/>
    <s v="Vicepresidencia Ejecutiva"/>
    <s v="Carlos García"/>
    <x v="1"/>
    <s v="DISCIPLINARIA"/>
    <n v="7"/>
    <x v="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x v="0"/>
    <m/>
    <m/>
    <m/>
    <m/>
    <x v="11"/>
    <n v="2"/>
    <n v="0"/>
    <s v="CUMPLIDA"/>
    <x v="0"/>
    <x v="2"/>
    <m/>
    <s v="INF 5  MM&amp;D Rad. No. 2016-409-089295-2 Pag. 44"/>
    <s v="N/A"/>
    <s v="No hay impacto"/>
    <x v="1"/>
    <x v="0"/>
    <s v="Claridad en obligaciones contractuales"/>
    <x v="0"/>
    <m/>
    <x v="0"/>
    <m/>
    <m/>
    <m/>
  </r>
  <r>
    <x v="393"/>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9"/>
    <s v="CR_Bosa-Granada-Girardot"/>
    <x v="5"/>
    <x v="1"/>
    <s v="Vicepresidencia Ejecutiva"/>
    <s v="Carlos García"/>
    <x v="1"/>
    <s v="ADMINISTRATIVA"/>
    <n v="9"/>
    <x v="0"/>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x v="0"/>
    <m/>
    <m/>
    <m/>
    <m/>
    <x v="11"/>
    <n v="2"/>
    <n v="0"/>
    <s v="CUMPLIDA"/>
    <x v="0"/>
    <x v="0"/>
    <m/>
    <s v="INF 5 MM&amp;D Rad. No. 2016-409-089295-2 Pag. 44"/>
    <s v="SI"/>
    <s v="De ajuste al plan"/>
    <x v="1"/>
    <x v="1"/>
    <s v="Falta de coordinación entre actores"/>
    <x v="0"/>
    <m/>
    <x v="0"/>
    <m/>
    <m/>
    <m/>
  </r>
  <r>
    <x v="394"/>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3"/>
    <s v="CP_Cerrejón Zona Norte SA"/>
    <x v="50"/>
    <x v="0"/>
    <s v="Vicepresidencia de Gestión Contractual"/>
    <s v="Luis Eduardo Gutiérrez"/>
    <x v="4"/>
    <s v="DISCIPLINARIA Y FISCAL"/>
    <n v="9"/>
    <x v="0"/>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s v="Fiscal"/>
    <x v="0"/>
    <s v="APERTURA.- Presuntas irregularidades relacionadas con el cálculo de la contraprestación. Línea de playa."/>
    <m/>
    <m/>
    <m/>
    <x v="10"/>
    <n v="2"/>
    <n v="0"/>
    <s v="CUMPLIDA"/>
    <x v="0"/>
    <x v="3"/>
    <m/>
    <m/>
    <m/>
    <m/>
    <x v="1"/>
    <x v="0"/>
    <s v="Cálculo contraprestación"/>
    <x v="3"/>
    <m/>
    <x v="0"/>
    <m/>
    <m/>
    <m/>
  </r>
  <r>
    <x v="395"/>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8"/>
    <s v="CP_Cerrejón Zona Norte SA"/>
    <x v="50"/>
    <x v="0"/>
    <s v="Vicepresidencia de Gestión Contractual"/>
    <s v=" Luis Eduardo Gutiérrez"/>
    <x v="0"/>
    <s v="DISCIPLINARIA Y FISCAL"/>
    <n v="6"/>
    <x v="0"/>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m/>
    <s v="Fiscal"/>
    <x v="1"/>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m/>
    <m/>
    <m/>
    <x v="0"/>
    <x v="0"/>
    <s v="Incumplimiento obligaciónes"/>
    <x v="3"/>
    <m/>
    <x v="0"/>
    <m/>
    <m/>
    <m/>
  </r>
  <r>
    <x v="396"/>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2"/>
    <s v="CP_Cerrejón Zona Norte SA"/>
    <x v="50"/>
    <x v="0"/>
    <s v="Vicepresidencia de Gestión Contractual - Vicepresidencia Jurídica"/>
    <s v=" Luis Eduardo Gutiérrez - Andrés Hernández"/>
    <x v="2"/>
    <s v="DISCIPLINARIA"/>
    <n v="6"/>
    <x v="0"/>
    <m/>
    <s v="28-jun-2016: Con memorando 2016-409-050261-2 del 16-jun-2016, la CGR adelantó la efectividad del plan asociado a este hallazgo. Por instrucción de Diego Bustos del 27-jun-2016, se pasa a estado CERRADO con base en dicho memorando."/>
    <m/>
    <m/>
    <m/>
    <m/>
    <m/>
    <m/>
    <m/>
    <x v="0"/>
    <m/>
    <m/>
    <m/>
    <m/>
    <x v="10"/>
    <n v="2"/>
    <n v="0"/>
    <s v="CUMPLIDA"/>
    <x v="0"/>
    <x v="2"/>
    <s v="2016-409-077877-2 del 2-sep-2016."/>
    <m/>
    <m/>
    <m/>
    <x v="0"/>
    <x v="0"/>
    <s v="Incumplimiento normatividad "/>
    <x v="3"/>
    <m/>
    <x v="0"/>
    <m/>
    <m/>
    <m/>
  </r>
  <r>
    <x v="397"/>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4"/>
    <s v="CP_Cerrejón Zona Norte SA"/>
    <x v="50"/>
    <x v="0"/>
    <s v="Vicepresidencia de Gestión Contractual - Vicepresidencia Jurídica"/>
    <s v="Luis Eduardo Gutiérrez"/>
    <x v="4"/>
    <s v="DISCIPLINARIA"/>
    <n v="7"/>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x v="0"/>
    <m/>
    <m/>
    <m/>
    <m/>
    <x v="10"/>
    <n v="2"/>
    <n v="0"/>
    <s v="CUMPLIDA"/>
    <x v="0"/>
    <x v="2"/>
    <m/>
    <m/>
    <m/>
    <m/>
    <x v="1"/>
    <x v="0"/>
    <s v="Reversiones"/>
    <x v="3"/>
    <m/>
    <x v="0"/>
    <m/>
    <m/>
    <m/>
  </r>
  <r>
    <x v="398"/>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s v="Grupo Interno de Trabajo Financiero,Gerencia Predial"/>
    <x v="51"/>
    <x v="0"/>
    <s v="Vicepresidencia de Gestión Contractual - Vicepresidencia de Planeación, Riesgos y Entorno"/>
    <s v=" Luis Eduardo Gutiérrez - Jaime García"/>
    <x v="2"/>
    <s v="ADMINISTRATIVA"/>
    <n v="5"/>
    <x v="0"/>
    <m/>
    <s v="28-jun-2016: Con memorando 2016-409-050261-2 del 16-jun-2016, la CGR adelantó la efectividad del plan asociado a este hallazgo. Por instrucción de Diego Bustos del 27-jun-2016, se pasa a estado CERRADO con base en dicho memorando."/>
    <m/>
    <m/>
    <m/>
    <m/>
    <m/>
    <m/>
    <m/>
    <x v="0"/>
    <m/>
    <m/>
    <m/>
    <m/>
    <x v="12"/>
    <n v="2"/>
    <n v="0"/>
    <s v="CUMPLIDA"/>
    <x v="0"/>
    <x v="0"/>
    <s v="2016-409-077877-2 del 2-sep-2016."/>
    <m/>
    <m/>
    <m/>
    <x v="0"/>
    <x v="5"/>
    <s v="Mayores recursos para riesgo predial"/>
    <x v="2"/>
    <m/>
    <x v="0"/>
    <m/>
    <m/>
    <m/>
  </r>
  <r>
    <x v="399"/>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3"/>
    <s v="CR_Bosa-Granada-Girardot"/>
    <x v="5"/>
    <x v="1"/>
    <s v="Vicepresidencia de Planeación, Riesgos y Entorno"/>
    <s v="Carlos García"/>
    <x v="1"/>
    <s v="DISCIPLINARIA"/>
    <n v="9"/>
    <x v="0"/>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x v="0"/>
    <m/>
    <m/>
    <m/>
    <m/>
    <x v="12"/>
    <n v="2"/>
    <n v="0"/>
    <s v="CUMPLIDA"/>
    <x v="0"/>
    <x v="2"/>
    <m/>
    <s v="INF 5 MM&amp;D Rad. No. 2016-409-089295-2 Pag. 46"/>
    <s v="SI"/>
    <s v="De ajuste al plan"/>
    <x v="1"/>
    <x v="5"/>
    <s v="Demora en gestión predial"/>
    <x v="0"/>
    <m/>
    <x v="0"/>
    <m/>
    <m/>
    <m/>
  </r>
  <r>
    <x v="400"/>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45"/>
    <s v="CR_Bosa-Granada-Girardot"/>
    <x v="5"/>
    <x v="1"/>
    <s v="Vicepresidencia Ejecutiva - Vicepresidencia de Planeación, Riesgos y Entorno- Vicepresidencia Jurídica"/>
    <s v="Carlos García"/>
    <x v="1"/>
    <s v="DISCIPLINARIA"/>
    <n v="9"/>
    <x v="6"/>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m/>
    <x v="0"/>
    <m/>
    <m/>
    <m/>
    <m/>
    <x v="12"/>
    <n v="0"/>
    <n v="1"/>
    <s v="EN TERMINO"/>
    <x v="2"/>
    <x v="2"/>
    <m/>
    <s v="INF 5  MM&amp;D Rad. No. 2016-409-089295-2 Pag. 47"/>
    <s v="SI"/>
    <s v="De ajuste al plan"/>
    <x v="1"/>
    <x v="5"/>
    <s v="Demora en expropiación"/>
    <x v="0"/>
    <s v="Predial"/>
    <x v="0"/>
    <m/>
    <m/>
    <m/>
  </r>
  <r>
    <x v="401"/>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3"/>
    <s v="CR_Bosa-Granada-Girardot"/>
    <x v="5"/>
    <x v="1"/>
    <s v="Vicepresidencia Ejecutiva - Vicepresidencia Jurídica - Vicepresidencia de Planeación, Riesgos y Entorno"/>
    <s v="Carlos García"/>
    <x v="1"/>
    <s v="ADMINISTRATIVA"/>
    <n v="7"/>
    <x v="0"/>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x v="0"/>
    <m/>
    <m/>
    <m/>
    <m/>
    <x v="12"/>
    <n v="2"/>
    <n v="0"/>
    <s v="CUMPLIDA"/>
    <x v="0"/>
    <x v="0"/>
    <m/>
    <s v="INF 5 MM&amp;D Rad. No. 2016-409-089295-2 Pag. 49"/>
    <s v="SI"/>
    <s v="De ajuste al plan"/>
    <x v="1"/>
    <x v="5"/>
    <s v="Demora en gestión predial"/>
    <x v="0"/>
    <m/>
    <x v="0"/>
    <m/>
    <m/>
    <m/>
  </r>
  <r>
    <x v="402"/>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3"/>
    <s v="CR_Bosa-Granada-Girardot"/>
    <x v="5"/>
    <x v="1"/>
    <s v="Vicepresidencia de Planeación, Riesgos y Entorno"/>
    <s v="Carlos García"/>
    <x v="1"/>
    <s v="ADMINISTRATIVA"/>
    <n v="8"/>
    <x v="0"/>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5  MM&amp;D Rad. No. 2016-409-089295-2 Pag. 50_x000a__x000a_CONCEPTO JURÍDICO_x000a_Rad._x000a_2017-409-012640-2_x000a_"/>
    <s v="SI"/>
    <s v="De gran impacto"/>
    <x v="1"/>
    <x v="3"/>
    <s v="Por modificaciones contractuales"/>
    <x v="0"/>
    <m/>
    <x v="0"/>
    <m/>
    <m/>
    <m/>
  </r>
  <r>
    <x v="403"/>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s v="Grupo Interno de Trabajo Carretero,Transporte,Financiera"/>
    <x v="52"/>
    <x v="5"/>
    <s v="Vicepresidencia de Gestión Contractual - Vicepresidencia Ejecutiva - Vicepresidencia de Estructuración"/>
    <s v=" Luis Eduardo Gutiérrez - Carlos García  - Poldy Osorio"/>
    <x v="2"/>
    <s v="ADMINISTRATIVA"/>
    <n v="5"/>
    <x v="0"/>
    <m/>
    <s v="28-jun-2016: Con memorando 2016-409-050261-2 del 16-jun-2016, la CGR adelantó la efectividad del plan asociado a este hallazgo. Por instrucción de Diego Bustos del 27-jun-2016, se pasa a estado CERRADO con base en dicho memorando."/>
    <m/>
    <m/>
    <m/>
    <m/>
    <m/>
    <m/>
    <m/>
    <x v="0"/>
    <m/>
    <m/>
    <m/>
    <m/>
    <x v="12"/>
    <n v="2"/>
    <n v="0"/>
    <s v="CUMPLIDA"/>
    <x v="0"/>
    <x v="0"/>
    <s v="2016-409-077877-2 del 2-sep-2016."/>
    <m/>
    <m/>
    <m/>
    <x v="0"/>
    <x v="1"/>
    <s v="Deficiencia en la supervisión contractual"/>
    <x v="2"/>
    <m/>
    <x v="0"/>
    <m/>
    <m/>
    <m/>
  </r>
  <r>
    <x v="404"/>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2"/>
    <s v="Fondo de Adaptación"/>
    <x v="36"/>
    <x v="6"/>
    <s v="Presidencia"/>
    <s v="Silvia Urbina Restrepo (Gerente de Proyecto) "/>
    <x v="11"/>
    <s v="ADMINISTRATIVA"/>
    <n v="4"/>
    <x v="0"/>
    <m/>
    <m/>
    <m/>
    <m/>
    <m/>
    <m/>
    <m/>
    <m/>
    <m/>
    <x v="0"/>
    <m/>
    <m/>
    <m/>
    <m/>
    <x v="12"/>
    <n v="2"/>
    <n v="0"/>
    <s v="CUMPLIDA"/>
    <x v="0"/>
    <x v="0"/>
    <s v="2016-409-037756-2 del 10-may-2016"/>
    <m/>
    <m/>
    <m/>
    <x v="0"/>
    <x v="2"/>
    <m/>
    <x v="2"/>
    <m/>
    <x v="0"/>
    <m/>
    <m/>
    <m/>
  </r>
  <r>
    <x v="405"/>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3"/>
    <s v="Grupo Interno de Trabajo Férreo,Estructuración"/>
    <x v="53"/>
    <x v="0"/>
    <s v="Vicepresidencia de Gestión Contractual - Vicepresidencia de Estructuración"/>
    <s v=" Luis Eduardo Gutiérrez - Poldy Osorio"/>
    <x v="2"/>
    <s v="ADMINISTRATIVA"/>
    <n v="1"/>
    <x v="0"/>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m/>
    <m/>
    <x v="0"/>
    <m/>
    <m/>
    <m/>
    <m/>
    <x v="12"/>
    <n v="2"/>
    <n v="0"/>
    <s v="CUMPLIDA"/>
    <x v="0"/>
    <x v="0"/>
    <s v="2016-409-077877-2 del 2-sep-2016."/>
    <m/>
    <m/>
    <m/>
    <x v="0"/>
    <x v="11"/>
    <s v="Estructuración proyectos de concesión"/>
    <x v="2"/>
    <m/>
    <x v="0"/>
    <m/>
    <m/>
    <m/>
  </r>
  <r>
    <x v="406"/>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2"/>
    <s v="CR_Santa Marta-Riohacha-Paraguachón"/>
    <x v="21"/>
    <x v="0"/>
    <s v="Vicepresidencia de Gestión Contractual - Vicepresidencia Jurídica"/>
    <s v=" Luis Eduardo Gutiérrez - Andrés Hernández"/>
    <x v="2"/>
    <s v="DISCIPLINARIA Y FISCAL"/>
    <n v="10"/>
    <x v="0"/>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m/>
    <m/>
    <m/>
    <x v="0"/>
    <x v="2"/>
    <m/>
    <x v="0"/>
    <m/>
    <x v="0"/>
    <m/>
    <m/>
    <m/>
  </r>
  <r>
    <x v="407"/>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46"/>
    <s v="CP_Autorización Temporal CI Prodeco"/>
    <x v="45"/>
    <x v="0"/>
    <s v="Vicepresidencia de Gestión Contractual"/>
    <s v="Luis Eduardo Gutiérrez"/>
    <x v="4"/>
    <s v="ADMINISTRATIVA"/>
    <n v="5"/>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m/>
    <s v="1. _x000a_SANCIONATORIO_x000a_---------------------------------_x000a_2._x000a_ INDAGACIÓN PRELIMINAR"/>
    <x v="5"/>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m/>
    <m/>
    <m/>
    <m/>
    <x v="1"/>
    <x v="0"/>
    <s v="Ausencia soportes documentales"/>
    <x v="3"/>
    <m/>
    <x v="0"/>
    <m/>
    <m/>
    <m/>
  </r>
  <r>
    <x v="408"/>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47"/>
    <s v="Gerencia Socio Ambiental"/>
    <x v="54"/>
    <x v="3"/>
    <s v="Vicepresidencia de Planeación, Riesgos y Entorno"/>
    <s v="Jaime García "/>
    <x v="7"/>
    <s v="ADMINISTRATIVA"/>
    <n v="2"/>
    <x v="0"/>
    <m/>
    <s v="28-jun-2016: Con memorando 2016-409-050261-2 del 16-jun-2016, la CGR adelantó la efectividad del plan asociado a este hallazgo. Por instrucción de Diego Bustos del 27-jun-2016, se pasa a estado CERRADO con base en dicho memorando."/>
    <m/>
    <m/>
    <m/>
    <m/>
    <m/>
    <m/>
    <m/>
    <x v="0"/>
    <m/>
    <m/>
    <m/>
    <m/>
    <x v="12"/>
    <n v="2"/>
    <n v="0"/>
    <s v="CUMPLIDA"/>
    <x v="0"/>
    <x v="0"/>
    <s v="2016-409-077877-2 del 2-sep-2016."/>
    <m/>
    <m/>
    <m/>
    <x v="0"/>
    <x v="11"/>
    <s v="Política ambiental"/>
    <x v="2"/>
    <m/>
    <x v="0"/>
    <m/>
    <m/>
    <m/>
  </r>
  <r>
    <x v="409"/>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3"/>
    <s v="Gerencia Planeación"/>
    <x v="17"/>
    <x v="3"/>
    <s v="Vicepresidencia de Planeación, Riesgos y Entorno"/>
    <s v="Jaime García "/>
    <x v="7"/>
    <s v="ADMINISTRATIVA"/>
    <n v="1"/>
    <x v="0"/>
    <m/>
    <m/>
    <m/>
    <m/>
    <m/>
    <m/>
    <m/>
    <m/>
    <m/>
    <x v="0"/>
    <m/>
    <m/>
    <m/>
    <m/>
    <x v="12"/>
    <n v="2"/>
    <n v="0"/>
    <s v="CUMPLIDA"/>
    <x v="0"/>
    <x v="0"/>
    <s v="2016-409-037756-2 del 10-may-2016"/>
    <m/>
    <m/>
    <m/>
    <x v="0"/>
    <x v="2"/>
    <m/>
    <x v="2"/>
    <m/>
    <x v="0"/>
    <m/>
    <m/>
    <m/>
  </r>
  <r>
    <x v="410"/>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3"/>
    <s v="Gerencia Predial,Gerencia Planeación,Gerencia Ambiental"/>
    <x v="55"/>
    <x v="3"/>
    <s v="Vicepresidencia de Planeación, Riesgos y Entorno"/>
    <s v="Jaime García "/>
    <x v="7"/>
    <s v="ADMINISTRATIVA"/>
    <n v="4"/>
    <x v="0"/>
    <m/>
    <m/>
    <m/>
    <m/>
    <m/>
    <m/>
    <m/>
    <m/>
    <m/>
    <x v="0"/>
    <m/>
    <m/>
    <m/>
    <m/>
    <x v="12"/>
    <n v="2"/>
    <n v="0"/>
    <s v="CUMPLIDA"/>
    <x v="0"/>
    <x v="0"/>
    <s v="2016-409-037756-2 del 10-may-2016"/>
    <m/>
    <m/>
    <m/>
    <x v="0"/>
    <x v="2"/>
    <m/>
    <x v="2"/>
    <m/>
    <x v="0"/>
    <m/>
    <m/>
    <m/>
  </r>
  <r>
    <x v="411"/>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8"/>
    <s v="Sistema Estratégico de Planeación y Gestión"/>
    <x v="11"/>
    <x v="3"/>
    <s v="Vicepresidencia de Planeación, Riesgos y Entorno"/>
    <s v="Fernando Ramírez"/>
    <x v="5"/>
    <s v="ADMINISTRATIVA"/>
    <n v="9"/>
    <x v="0"/>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x v="0"/>
    <m/>
    <m/>
    <m/>
    <m/>
    <x v="12"/>
    <n v="2"/>
    <n v="0"/>
    <s v="CUMPLIDA"/>
    <x v="0"/>
    <x v="0"/>
    <m/>
    <m/>
    <m/>
    <m/>
    <x v="1"/>
    <x v="11"/>
    <s v="Incumplimiento metas PND y PAA"/>
    <x v="8"/>
    <m/>
    <x v="0"/>
    <m/>
    <m/>
    <m/>
  </r>
  <r>
    <x v="412"/>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Gestión Jurídica"/>
    <x v="19"/>
    <x v="2"/>
    <s v="Vicepresidencia Jurídica"/>
    <s v="Fernando Ramírez"/>
    <x v="8"/>
    <s v="ADMINISTRATIVA"/>
    <n v="4"/>
    <x v="0"/>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x v="0"/>
    <m/>
    <m/>
    <m/>
    <m/>
    <x v="12"/>
    <n v="2"/>
    <n v="0"/>
    <s v="CUMPLIDA"/>
    <x v="0"/>
    <x v="0"/>
    <m/>
    <m/>
    <m/>
    <m/>
    <x v="1"/>
    <x v="1"/>
    <s v="Deficiencias en la gestión interna judicial"/>
    <x v="4"/>
    <m/>
    <x v="0"/>
    <m/>
    <m/>
    <m/>
  </r>
  <r>
    <x v="413"/>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Gestión Jurídica"/>
    <x v="19"/>
    <x v="2"/>
    <s v="Vicepresidencia Jurídica"/>
    <s v="Fernando Ramírez"/>
    <x v="8"/>
    <s v="ADMINISTRATIVA"/>
    <n v="5"/>
    <x v="0"/>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x v="0"/>
    <m/>
    <m/>
    <m/>
    <m/>
    <x v="12"/>
    <n v="2"/>
    <n v="0"/>
    <s v="CUMPLIDA"/>
    <x v="0"/>
    <x v="0"/>
    <m/>
    <m/>
    <m/>
    <m/>
    <x v="1"/>
    <x v="1"/>
    <s v="Deficiencias en la gestión interna judicial"/>
    <x v="4"/>
    <m/>
    <x v="0"/>
    <m/>
    <m/>
    <m/>
  </r>
  <r>
    <x v="414"/>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2"/>
    <s v="Grupo Interno de Trabajo Carretero,Transporte,Juridica,Sistemas "/>
    <x v="56"/>
    <x v="5"/>
    <s v="Vicepresidencia de Gestión Contractual - Vicepresidencia Ejecutiva - Vicepresidencia Jurídica"/>
    <s v=" Luis Eduardo Gutiérrez - Carlos García - Andrés Hernández"/>
    <x v="2"/>
    <s v="DISCIPLINARIA"/>
    <n v="5"/>
    <x v="0"/>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m/>
    <m/>
    <x v="0"/>
    <m/>
    <m/>
    <m/>
    <m/>
    <x v="12"/>
    <n v="2"/>
    <n v="0"/>
    <s v="CUMPLIDA"/>
    <x v="0"/>
    <x v="2"/>
    <s v="2016-409-077877-2 del 2-sep-2016."/>
    <m/>
    <m/>
    <m/>
    <x v="0"/>
    <x v="1"/>
    <s v="Liquidación contractual"/>
    <x v="2"/>
    <m/>
    <x v="0"/>
    <m/>
    <m/>
    <m/>
  </r>
  <r>
    <x v="415"/>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2"/>
    <s v="Vicepresidencia de Gestión Contractual"/>
    <x v="31"/>
    <x v="0"/>
    <s v="Vicepresidencia de Gestión Contractual"/>
    <s v=" Luis Eduardo Gutiérrez"/>
    <x v="0"/>
    <s v="ADMINISTRATIVA"/>
    <n v="2"/>
    <x v="0"/>
    <m/>
    <s v="28-jun-2016: Con memorando 2016-409-050261-2 del 16-jun-2016, la CGR adelantó la efectividad del plan asociado a este hallazgo. Por instrucción de Diego Bustos del 27-jun-2016, se pasa a estado CERRADO con base en dicho memorando."/>
    <m/>
    <m/>
    <m/>
    <m/>
    <m/>
    <m/>
    <m/>
    <x v="0"/>
    <m/>
    <m/>
    <m/>
    <m/>
    <x v="12"/>
    <n v="2"/>
    <n v="0"/>
    <s v="CUMPLIDA"/>
    <x v="0"/>
    <x v="0"/>
    <s v="2016-409-077877-2 del 2-sep-2016."/>
    <m/>
    <m/>
    <m/>
    <x v="0"/>
    <x v="1"/>
    <s v="Deficiencias en la supervisión contractual"/>
    <x v="2"/>
    <m/>
    <x v="0"/>
    <m/>
    <m/>
    <m/>
  </r>
  <r>
    <x v="416"/>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3"/>
    <s v="Gestión Contractual y Seguimiento de Proyectos de Infraestructura de Transporte"/>
    <x v="9"/>
    <x v="5"/>
    <s v="Vicepresidencia de Gestión Contractual - Vicepresidencia Ejecutiva - Vicepresidencia Jurídica"/>
    <s v="Luis Eduardo Gutiérrez - Carlos García"/>
    <x v="2"/>
    <s v="ADMINISTRATIVA"/>
    <n v="7"/>
    <x v="0"/>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x v="0"/>
    <m/>
    <m/>
    <m/>
    <m/>
    <x v="12"/>
    <n v="2"/>
    <n v="0"/>
    <s v="CUMPLIDA"/>
    <x v="0"/>
    <x v="0"/>
    <m/>
    <m/>
    <m/>
    <m/>
    <x v="1"/>
    <x v="0"/>
    <s v="Renovación y ampliación garantías"/>
    <x v="6"/>
    <m/>
    <x v="0"/>
    <m/>
    <m/>
    <m/>
  </r>
  <r>
    <x v="417"/>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3"/>
    <s v="Estructuración"/>
    <x v="57"/>
    <x v="2"/>
    <s v="Vicepresidencia de Gestión Contractual - Vicepresidencia de Estructuración - Vicepresidencia Jurídica"/>
    <s v=" Luis Eduardo Gutiérrez - Poldy Osorio - Andrés Hernández"/>
    <x v="2"/>
    <s v="DISCIPLINARIA Y PENAL"/>
    <n v="5"/>
    <x v="0"/>
    <m/>
    <m/>
    <m/>
    <m/>
    <m/>
    <m/>
    <m/>
    <m/>
    <m/>
    <x v="0"/>
    <m/>
    <m/>
    <m/>
    <m/>
    <x v="12"/>
    <n v="2"/>
    <n v="0"/>
    <s v="CUMPLIDA"/>
    <x v="0"/>
    <x v="1"/>
    <s v="2016-409-037756-2 del 10-may-2016"/>
    <m/>
    <m/>
    <m/>
    <x v="0"/>
    <x v="2"/>
    <m/>
    <x v="2"/>
    <m/>
    <x v="0"/>
    <m/>
    <m/>
    <m/>
  </r>
  <r>
    <x v="418"/>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3"/>
    <s v="Área Contable Carretero"/>
    <x v="58"/>
    <x v="0"/>
    <s v="Vicepresidencia de Gestión Contractual - Vicepresidencia Administrativa y Financiera"/>
    <s v=" Luis Eduardo Gutiérrez - María Clara Garrido"/>
    <x v="2"/>
    <s v="ADMINISTRATIVA"/>
    <n v="1"/>
    <x v="0"/>
    <m/>
    <m/>
    <m/>
    <m/>
    <m/>
    <m/>
    <m/>
    <m/>
    <m/>
    <x v="0"/>
    <m/>
    <m/>
    <m/>
    <m/>
    <x v="12"/>
    <n v="2"/>
    <n v="0"/>
    <s v="CUMPLIDA"/>
    <x v="0"/>
    <x v="0"/>
    <s v="2016-409-037756-2 del 10-may-2016"/>
    <m/>
    <m/>
    <m/>
    <x v="0"/>
    <x v="2"/>
    <m/>
    <x v="2"/>
    <m/>
    <x v="0"/>
    <m/>
    <m/>
    <m/>
  </r>
  <r>
    <x v="419"/>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3"/>
    <s v="Área Contable Carretero"/>
    <x v="58"/>
    <x v="0"/>
    <s v="Vicepresidencia de Gestión Contractual - Vicepresidencia Administrativa y Financiera"/>
    <s v=" Luis Eduardo Gutiérrez - María Clara Garrido"/>
    <x v="2"/>
    <s v="ADMINISTRATIVA"/>
    <n v="1"/>
    <x v="0"/>
    <m/>
    <m/>
    <m/>
    <m/>
    <m/>
    <m/>
    <m/>
    <m/>
    <m/>
    <x v="0"/>
    <m/>
    <m/>
    <m/>
    <m/>
    <x v="12"/>
    <n v="2"/>
    <n v="0"/>
    <s v="CUMPLIDA"/>
    <x v="0"/>
    <x v="0"/>
    <s v="2016-409-037756-2 del 10-may-2016"/>
    <m/>
    <m/>
    <m/>
    <x v="0"/>
    <x v="2"/>
    <m/>
    <x v="2"/>
    <m/>
    <x v="0"/>
    <m/>
    <m/>
    <m/>
  </r>
  <r>
    <x v="420"/>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s v="Gestión Contractual y Seguimiento de Proyectos de Infraestructura de Transporte"/>
    <x v="9"/>
    <x v="0"/>
    <s v="Vicepresidencia de Gestión Contractual - Vicepresidencia Administrativa y Financiera"/>
    <s v="Luis Eduardo Gutiérrez"/>
    <x v="4"/>
    <s v="ADMINISTRATIVA"/>
    <n v="10"/>
    <x v="0"/>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m/>
    <x v="0"/>
    <m/>
    <m/>
    <m/>
    <m/>
    <x v="12"/>
    <n v="2"/>
    <n v="0"/>
    <s v="CUMPLIDA"/>
    <x v="0"/>
    <x v="0"/>
    <m/>
    <m/>
    <m/>
    <m/>
    <x v="1"/>
    <x v="1"/>
    <s v="Falta inventarios concesiones portuarias"/>
    <x v="3"/>
    <m/>
    <x v="0"/>
    <m/>
    <m/>
    <m/>
  </r>
  <r>
    <x v="421"/>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3"/>
    <s v="Área Contable Carretero"/>
    <x v="58"/>
    <x v="0"/>
    <s v="Vicepresidencia de Gestión Contractual - Vicepresidencia Administrativa y Financiera"/>
    <s v=" Luis Eduardo Gutiérrez - María Clara Garrido"/>
    <x v="2"/>
    <s v="ADMINISTRATIVA"/>
    <n v="3"/>
    <x v="0"/>
    <m/>
    <s v="28-jun-2016: Con memorando 2016-409-050261-2 del 16-jun-2016, la CGR adelantó la efectividad del plan asociado a este hallazgo. Por instrucción de Diego Bustos del 27-jun-2016, se pasa a estado CERRADO con base en dicho memorando."/>
    <m/>
    <m/>
    <m/>
    <m/>
    <m/>
    <m/>
    <m/>
    <x v="0"/>
    <m/>
    <m/>
    <m/>
    <m/>
    <x v="12"/>
    <n v="2"/>
    <n v="0"/>
    <s v="CUMPLIDA"/>
    <x v="0"/>
    <x v="0"/>
    <s v="2016-409-077877-2 del 2-sep-2016."/>
    <m/>
    <m/>
    <m/>
    <x v="0"/>
    <x v="12"/>
    <s v="Deficiencias reporte operaciones reciprocas"/>
    <x v="2"/>
    <m/>
    <x v="0"/>
    <m/>
    <m/>
    <m/>
  </r>
  <r>
    <x v="422"/>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2"/>
    <s v="Gerencia Planeación"/>
    <x v="17"/>
    <x v="3"/>
    <s v="Vicepresidencia de Planeación, Riesgos y Entorno"/>
    <s v="Jaime García"/>
    <x v="7"/>
    <s v="DISCIPLINARIA"/>
    <n v="5"/>
    <x v="0"/>
    <m/>
    <s v="28-jun-2016: Con memorando 2016-409-050261-2 del 16-jun-2016, la CGR adelantó la efectividad del plan asociado a este hallazgo. Por instrucción de Diego Bustos del 27-jun-2016, se pasa a estado CERRADO con base en dicho memorando."/>
    <m/>
    <m/>
    <m/>
    <m/>
    <m/>
    <m/>
    <m/>
    <x v="0"/>
    <m/>
    <m/>
    <m/>
    <m/>
    <x v="11"/>
    <n v="2"/>
    <n v="0"/>
    <s v="CUMPLIDA"/>
    <x v="0"/>
    <x v="2"/>
    <s v="2016-409-077877-2 del 2-sep-2016."/>
    <m/>
    <m/>
    <m/>
    <x v="0"/>
    <x v="11"/>
    <s v="Incumplimiento metas PND y PAA"/>
    <x v="2"/>
    <m/>
    <x v="0"/>
    <m/>
    <m/>
    <m/>
  </r>
  <r>
    <x v="423"/>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8"/>
    <s v="Sistema Estratégico de Planeación y Gestión"/>
    <x v="11"/>
    <x v="3"/>
    <s v="Vicepresidencia de Planeación, Riesgos y Entorno"/>
    <s v="Fernando Ramírez"/>
    <x v="5"/>
    <s v="DISCIPLINARIA"/>
    <n v="11"/>
    <x v="0"/>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x v="0"/>
    <m/>
    <m/>
    <m/>
    <m/>
    <x v="11"/>
    <n v="2"/>
    <n v="0"/>
    <s v="CUMPLIDA"/>
    <x v="0"/>
    <x v="2"/>
    <m/>
    <m/>
    <m/>
    <m/>
    <x v="1"/>
    <x v="11"/>
    <s v="Incumplimiento metas PND y PAA"/>
    <x v="8"/>
    <m/>
    <x v="0"/>
    <m/>
    <m/>
    <m/>
  </r>
  <r>
    <x v="424"/>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8"/>
    <s v="Sistema Estratégico de Planeación y Gestión"/>
    <x v="11"/>
    <x v="3"/>
    <s v="Vicepresidencia de Gestión Contractual - Vicepresidencia de Planeación, Riesgos y Entorno"/>
    <s v="Fernando Ramírez"/>
    <x v="5"/>
    <s v="DISCIPLINARIA"/>
    <n v="11"/>
    <x v="0"/>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x v="0"/>
    <m/>
    <m/>
    <m/>
    <m/>
    <x v="11"/>
    <n v="2"/>
    <n v="0"/>
    <s v="CUMPLIDA"/>
    <x v="0"/>
    <x v="2"/>
    <m/>
    <m/>
    <m/>
    <m/>
    <x v="1"/>
    <x v="11"/>
    <s v="Incumplimiento metas PND y PAA"/>
    <x v="8"/>
    <m/>
    <x v="0"/>
    <m/>
    <m/>
    <m/>
  </r>
  <r>
    <x v="425"/>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s v="Gerencia Planeación"/>
    <x v="17"/>
    <x v="3"/>
    <s v="Vicepresidencia de Planeación, Riesgos y Entorno"/>
    <s v="Jaime García"/>
    <x v="7"/>
    <s v="DISCIPLINARIA"/>
    <n v="4"/>
    <x v="0"/>
    <m/>
    <s v="28-jun-2016: Con memorando 2016-409-050261-2 del 16-jun-2016, la CGR adelantó la efectividad del plan asociado a este hallazgo. Por instrucción de Diego Bustos del 27-jun-2016, se pasa a estado CERRADO con base en dicho memorando."/>
    <m/>
    <m/>
    <m/>
    <m/>
    <m/>
    <m/>
    <m/>
    <x v="0"/>
    <m/>
    <m/>
    <m/>
    <m/>
    <x v="11"/>
    <n v="2"/>
    <n v="0"/>
    <s v="CUMPLIDA"/>
    <x v="0"/>
    <x v="2"/>
    <s v="2016-409-077877-2 del 2-sep-2016."/>
    <m/>
    <m/>
    <m/>
    <x v="0"/>
    <x v="11"/>
    <s v="Incumplimiento metas PND y PAA"/>
    <x v="2"/>
    <m/>
    <x v="0"/>
    <m/>
    <m/>
    <m/>
  </r>
  <r>
    <x v="426"/>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8"/>
    <s v="Sistema Estratégico de Planeación y Gestión"/>
    <x v="11"/>
    <x v="3"/>
    <s v="Vicepresidencia de Gestión Contractual - Vicepresidencia de Planeación, Riesgos y Entorno - Vicepresidencia de Estructuración"/>
    <s v="Fernando Ramírez"/>
    <x v="5"/>
    <s v="ADMINISTRATIVA"/>
    <n v="10"/>
    <x v="0"/>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x v="0"/>
    <m/>
    <m/>
    <m/>
    <m/>
    <x v="11"/>
    <n v="2"/>
    <n v="0"/>
    <s v="CUMPLIDA"/>
    <x v="0"/>
    <x v="0"/>
    <m/>
    <m/>
    <m/>
    <m/>
    <x v="1"/>
    <x v="11"/>
    <s v="Incumplimiento metas PND y PAA"/>
    <x v="8"/>
    <m/>
    <x v="0"/>
    <m/>
    <m/>
    <m/>
  </r>
  <r>
    <x v="427"/>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48"/>
    <s v="Grupo Interno de Trabajo Ferreo,Planeacion"/>
    <x v="59"/>
    <x v="3"/>
    <s v="Vicepresidencia de Gestión Contractual - Vicepresidencia de Planeación, Riesgos y Entorno"/>
    <s v=" Luis Eduardo Gutiérrez - Jaime García"/>
    <x v="2"/>
    <s v="DISCIPLINARIA"/>
    <n v="4"/>
    <x v="0"/>
    <m/>
    <s v="28-jun-2016: Con memorando 2016-409-050261-2 del 16-jun-2016, la CGR adelantó la efectividad del plan asociado a este hallazgo. Por instrucción de Diego Bustos del 27-jun-2016, se pasa a estado CERRADO con base en dicho memorando."/>
    <m/>
    <m/>
    <m/>
    <m/>
    <m/>
    <m/>
    <m/>
    <x v="0"/>
    <m/>
    <m/>
    <m/>
    <m/>
    <x v="11"/>
    <n v="2"/>
    <n v="0"/>
    <s v="CUMPLIDA"/>
    <x v="0"/>
    <x v="2"/>
    <s v="2016-409-077877-2 del 2-sep-2016."/>
    <m/>
    <m/>
    <m/>
    <x v="0"/>
    <x v="11"/>
    <s v="Incumplimiento metas PND y PAA"/>
    <x v="2"/>
    <m/>
    <x v="0"/>
    <m/>
    <m/>
    <m/>
  </r>
  <r>
    <x v="428"/>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48"/>
    <s v="Grupo Interno de Trabajo Ferreo,Planeacion"/>
    <x v="59"/>
    <x v="3"/>
    <s v="Vicepresidencia de Gestión Contractual - Vicepresidencia de Planeación, Riesgos y Entorno - Vicepresidencia de Estructuración"/>
    <s v=" Luis Eduardo Gutiérrez - Jaime García - Poldy Osorio"/>
    <x v="2"/>
    <s v="ADMINISTRATIVA"/>
    <n v="3"/>
    <x v="0"/>
    <m/>
    <s v="28-jun-2016: Con memorando 2016-409-050261-2 del 16-jun-2016, la CGR adelantó la efectividad del plan asociado a este hallazgo. Por instrucción de Diego Bustos del 27-jun-2016, se pasa a estado CERRADO con base en dicho memorando."/>
    <m/>
    <m/>
    <m/>
    <m/>
    <m/>
    <m/>
    <m/>
    <x v="0"/>
    <m/>
    <m/>
    <m/>
    <m/>
    <x v="11"/>
    <n v="2"/>
    <n v="0"/>
    <s v="CUMPLIDA"/>
    <x v="0"/>
    <x v="0"/>
    <s v="2016-409-077877-2 del 2-sep-2016."/>
    <m/>
    <m/>
    <m/>
    <x v="0"/>
    <x v="11"/>
    <s v="Incumplimiento metas PND y PAA"/>
    <x v="2"/>
    <m/>
    <x v="0"/>
    <m/>
    <m/>
    <m/>
  </r>
  <r>
    <x v="429"/>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8"/>
    <s v="Sistema Estratégico de Planeación y Gestión"/>
    <x v="11"/>
    <x v="3"/>
    <s v="Vicepresidencia de Gestión Contractual - Vicepresidencia de Planeación, Riesgos y Entorno - Vicepresidencia de Estructuración"/>
    <s v="Fernando Ramírez"/>
    <x v="5"/>
    <s v="DISCIPLINARIA"/>
    <n v="9"/>
    <x v="0"/>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x v="0"/>
    <m/>
    <m/>
    <m/>
    <m/>
    <x v="11"/>
    <n v="2"/>
    <n v="0"/>
    <s v="CUMPLIDA"/>
    <x v="0"/>
    <x v="2"/>
    <m/>
    <m/>
    <m/>
    <m/>
    <x v="1"/>
    <x v="11"/>
    <s v="Incumplimiento metas PND y PAA"/>
    <x v="8"/>
    <m/>
    <x v="0"/>
    <m/>
    <m/>
    <m/>
  </r>
  <r>
    <x v="430"/>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2"/>
    <s v="Grupo Interno de Trabajo Portuario,Planeacion"/>
    <x v="60"/>
    <x v="3"/>
    <s v="Vicepresidencia de Gestión Contractual - Vicepresidencia de Planeación, Riesgos y Entorno"/>
    <s v=" Luis Eduardo Gutiérrez - Jaime García"/>
    <x v="2"/>
    <s v="DISCIPLINARIA"/>
    <n v="7"/>
    <x v="0"/>
    <m/>
    <s v="28-jun-2016: Con memorando 2016-409-050261-2 del 16-jun-2016, la CGR adelantó la efectividad del plan asociado a este hallazgo. Por instrucción de Diego Bustos del 27-jun-2016, se pasa a estado CERRADO con base en dicho memorando."/>
    <m/>
    <m/>
    <m/>
    <m/>
    <m/>
    <m/>
    <m/>
    <x v="0"/>
    <m/>
    <m/>
    <m/>
    <m/>
    <x v="11"/>
    <n v="2"/>
    <n v="0"/>
    <s v="CUMPLIDA"/>
    <x v="0"/>
    <x v="2"/>
    <s v="2016-409-077877-2 del 2-sep-2016."/>
    <m/>
    <m/>
    <m/>
    <x v="0"/>
    <x v="11"/>
    <s v="Incumplimiento metas PND y PAA"/>
    <x v="2"/>
    <m/>
    <x v="0"/>
    <m/>
    <m/>
    <m/>
  </r>
  <r>
    <x v="431"/>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8"/>
    <s v="Sistema Estratégico de Planeación y Gestión"/>
    <x v="11"/>
    <x v="3"/>
    <s v="Vicepresidencia de Planeación, Riesgos y Entorno"/>
    <s v="Fernando Ramírez"/>
    <x v="5"/>
    <s v="DISCIPLINARIA"/>
    <n v="9"/>
    <x v="0"/>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x v="0"/>
    <m/>
    <m/>
    <m/>
    <m/>
    <x v="11"/>
    <n v="2"/>
    <n v="0"/>
    <s v="CUMPLIDA"/>
    <x v="0"/>
    <x v="2"/>
    <m/>
    <m/>
    <m/>
    <m/>
    <x v="1"/>
    <x v="11"/>
    <s v="Incumplimiento metas PND y PAA"/>
    <x v="8"/>
    <m/>
    <x v="0"/>
    <m/>
    <m/>
    <m/>
  </r>
  <r>
    <x v="432"/>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48"/>
    <s v="Grupo Interno de Trabajo Portuario,Planeacion"/>
    <x v="60"/>
    <x v="3"/>
    <s v="Vicepresidencia de Gestión Contractual - Vicepresidencia de Planeación, Riesgos y Entorno"/>
    <s v=" Luis Eduardo Gutiérrez - Jaime García"/>
    <x v="2"/>
    <s v="ADMINISTRATIVA"/>
    <n v="5"/>
    <x v="0"/>
    <m/>
    <s v="28-jun-2016: Con memorando 2016-409-050261-2 del 16-jun-2016, la CGR adelantó la efectividad del plan asociado a este hallazgo. Por instrucción de Diego Bustos del 27-jun-2016, se pasa a estado CERRADO con base en dicho memorando."/>
    <m/>
    <m/>
    <m/>
    <m/>
    <m/>
    <m/>
    <m/>
    <x v="0"/>
    <m/>
    <m/>
    <m/>
    <m/>
    <x v="11"/>
    <n v="2"/>
    <n v="0"/>
    <s v="CUMPLIDA"/>
    <x v="0"/>
    <x v="0"/>
    <s v="2016-409-077877-2 del 2-sep-2016."/>
    <m/>
    <m/>
    <m/>
    <x v="0"/>
    <x v="11"/>
    <s v="Incumplimiento metas PND y PAA"/>
    <x v="2"/>
    <m/>
    <x v="0"/>
    <m/>
    <m/>
    <m/>
  </r>
  <r>
    <x v="433"/>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2"/>
    <s v="CP_Sociedad Portuaria Ocensa SA"/>
    <x v="61"/>
    <x v="0"/>
    <s v="Vicepresidencia de Gestión Contractual - Vicepresidencia de Planeación, Riesgos y Entorno"/>
    <s v=" Luis Eduardo Gutiérrez - Jaime García"/>
    <x v="2"/>
    <s v="DISCIPLINARIA"/>
    <n v="5"/>
    <x v="0"/>
    <m/>
    <s v="28-jun-2016: Con memorando 2016-409-050261-2 del 16-jun-2016, la CGR adelantó la efectividad del plan asociado a este hallazgo. Por instrucción de Diego Bustos del 27-jun-2016, se pasa a estado CERRADO con base en dicho memorando."/>
    <m/>
    <m/>
    <m/>
    <m/>
    <m/>
    <m/>
    <m/>
    <x v="0"/>
    <m/>
    <m/>
    <m/>
    <m/>
    <x v="13"/>
    <n v="2"/>
    <n v="0"/>
    <s v="CUMPLIDA"/>
    <x v="0"/>
    <x v="2"/>
    <s v="2016-409-077877-2 del 2-sep-2016."/>
    <m/>
    <m/>
    <m/>
    <x v="0"/>
    <x v="1"/>
    <s v="Deficiencia en la supervisión contractual"/>
    <x v="3"/>
    <m/>
    <x v="0"/>
    <m/>
    <m/>
    <m/>
  </r>
  <r>
    <x v="434"/>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s v="Gestión Administrativa y Financiera"/>
    <x v="62"/>
    <x v="4"/>
    <s v="Vicepresidencia Administrativa y Financiera - Vicepresidencia Jurídica"/>
    <s v="María Clara Garrido"/>
    <x v="10"/>
    <s v="ADMINISTRATIVA"/>
    <n v="1"/>
    <x v="0"/>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m/>
    <m/>
    <x v="0"/>
    <m/>
    <m/>
    <m/>
    <m/>
    <x v="13"/>
    <n v="2"/>
    <n v="0"/>
    <s v="CUMPLIDA"/>
    <x v="0"/>
    <x v="0"/>
    <s v="2017-409-097363-2 del 12-sep-2017"/>
    <m/>
    <m/>
    <m/>
    <x v="0"/>
    <x v="12"/>
    <s v="Información incompleta para registro contable oportuno"/>
    <x v="9"/>
    <m/>
    <x v="0"/>
    <m/>
    <m/>
    <m/>
  </r>
  <r>
    <x v="435"/>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Administrativa y Financiera"/>
    <s v="María Clara Garrido"/>
    <x v="10"/>
    <s v="ADMINISTRATIVA"/>
    <n v="1"/>
    <x v="0"/>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m/>
    <x v="0"/>
    <m/>
    <m/>
    <m/>
    <m/>
    <x v="13"/>
    <n v="2"/>
    <n v="0"/>
    <s v="CUMPLIDA"/>
    <x v="0"/>
    <x v="0"/>
    <s v="2017-409-097363-2 del 12-sep-2017"/>
    <m/>
    <m/>
    <m/>
    <x v="0"/>
    <x v="12"/>
    <s v="Información incompleta para registro contable oportuno"/>
    <x v="9"/>
    <m/>
    <x v="0"/>
    <m/>
    <m/>
    <m/>
  </r>
  <r>
    <x v="436"/>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s v="Gestión Administrativa y Financiera"/>
    <x v="62"/>
    <x v="4"/>
    <s v="Vicepresidencia de Gestión Contractual - Vicepresidencia Administrativa y Financiera"/>
    <s v="Gina Astrid Salazar"/>
    <x v="10"/>
    <s v="ADMINISTRATIVA"/>
    <n v="0"/>
    <x v="10"/>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m/>
    <x v="0"/>
    <m/>
    <m/>
    <m/>
    <m/>
    <x v="13"/>
    <n v="0"/>
    <n v="0"/>
    <s v="VENCIDA"/>
    <x v="1"/>
    <x v="0"/>
    <m/>
    <m/>
    <m/>
    <m/>
    <x v="1"/>
    <x v="1"/>
    <s v="Falta inventarios concesiones portuarias"/>
    <x v="3"/>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7"/>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Administrativa y Financiera"/>
    <s v="Gina Astrid Salazar"/>
    <x v="10"/>
    <s v="ADMINISTRATIVA"/>
    <n v="0"/>
    <x v="10"/>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x v="0"/>
    <m/>
    <m/>
    <m/>
    <m/>
    <x v="13"/>
    <n v="0"/>
    <n v="0"/>
    <s v="VENCIDA"/>
    <x v="1"/>
    <x v="0"/>
    <m/>
    <s v="SI"/>
    <m/>
    <m/>
    <x v="1"/>
    <x v="1"/>
    <s v="Depuración registros contables"/>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8"/>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x v="0"/>
    <m/>
    <m/>
    <m/>
    <m/>
    <x v="13"/>
    <n v="0"/>
    <n v="0"/>
    <s v="VENCIDA"/>
    <x v="1"/>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9"/>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de Planeación, Riesgos y Entorno - Vicepresidencia Administrativa y Financiera"/>
    <s v="María Clara Garrido"/>
    <x v="10"/>
    <s v="ADMINISTRATIVA"/>
    <n v="1"/>
    <x v="0"/>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m/>
    <x v="0"/>
    <m/>
    <m/>
    <m/>
    <m/>
    <x v="13"/>
    <n v="2"/>
    <n v="0"/>
    <s v="CUMPLIDA"/>
    <x v="0"/>
    <x v="0"/>
    <s v="2017-409-097363-2 del 12-sep-2017"/>
    <m/>
    <m/>
    <m/>
    <x v="0"/>
    <x v="12"/>
    <s v="Información incompleta para registro contable oportuno"/>
    <x v="9"/>
    <m/>
    <x v="0"/>
    <m/>
    <m/>
    <m/>
  </r>
  <r>
    <x v="440"/>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m/>
    <x v="0"/>
    <m/>
    <m/>
    <m/>
    <m/>
    <x v="13"/>
    <n v="0"/>
    <n v="0"/>
    <s v="VENCIDA"/>
    <x v="1"/>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1"/>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8"/>
    <s v="Sistema Estratégico de Planeación y Gestión"/>
    <x v="11"/>
    <x v="3"/>
    <s v="Vicepresidencia de Planeación, Riesgos y Entorno"/>
    <s v="Fernando Ramírez"/>
    <x v="5"/>
    <s v="ADMINISTRATIVA"/>
    <n v="9"/>
    <x v="0"/>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x v="0"/>
    <m/>
    <m/>
    <m/>
    <m/>
    <x v="14"/>
    <n v="2"/>
    <n v="0"/>
    <s v="CUMPLIDA"/>
    <x v="0"/>
    <x v="0"/>
    <m/>
    <s v="SI"/>
    <m/>
    <m/>
    <x v="2"/>
    <x v="11"/>
    <s v="Incumplimiento metas PND y PAA"/>
    <x v="8"/>
    <m/>
    <x v="0"/>
    <m/>
    <m/>
    <m/>
  </r>
  <r>
    <x v="442"/>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50"/>
    <s v="CR_Ruta del Sol - Sector 1,CR_Ruta del Sol - Sector 2,CR_Ruta del Sol - Sector 3,CR_Transversal de las Américas - Sector 1"/>
    <x v="63"/>
    <x v="5"/>
    <s v="Vicepresidencia de Gestión Contractual - Vicepresidencia Ejecutiva"/>
    <s v="Luis Eduardo Gutiérrez - Carlos García"/>
    <x v="2"/>
    <s v="DISCIPLINARIA Y ADMINISTRATIVA"/>
    <n v="17"/>
    <x v="0"/>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x v="0"/>
    <m/>
    <m/>
    <m/>
    <m/>
    <x v="14"/>
    <n v="2"/>
    <n v="0"/>
    <s v="CUMPLIDA"/>
    <x v="0"/>
    <x v="2"/>
    <m/>
    <s v="SI"/>
    <m/>
    <m/>
    <x v="2"/>
    <x v="0"/>
    <s v="Incumplimiento obligaciones"/>
    <x v="0"/>
    <m/>
    <x v="0"/>
    <m/>
    <m/>
    <m/>
  </r>
  <r>
    <x v="443"/>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46"/>
    <s v="CA_Aeropuerto el Dorado"/>
    <x v="64"/>
    <x v="0"/>
    <s v="Vicepresidencia de Gestión Contractual"/>
    <s v="Luis Eduardo Gutiérrez"/>
    <x v="4"/>
    <s v="ADMINISTRATIVA"/>
    <n v="7"/>
    <x v="0"/>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x v="0"/>
    <m/>
    <m/>
    <m/>
    <m/>
    <x v="14"/>
    <n v="2"/>
    <n v="0"/>
    <s v="CUMPLIDA"/>
    <x v="0"/>
    <x v="0"/>
    <m/>
    <s v="INF 9 Rad. 2016-409-119125-2_x000a_pag. 8"/>
    <s v="N/A"/>
    <s v="No hay impacto"/>
    <x v="2"/>
    <x v="9"/>
    <s v="Desplazamiento de cronograma"/>
    <x v="10"/>
    <m/>
    <x v="0"/>
    <m/>
    <m/>
    <m/>
  </r>
  <r>
    <x v="444"/>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CA_Aeropuerto el Dorado"/>
    <x v="64"/>
    <x v="0"/>
    <s v="Vicepresidencia de Gestión Contractual - Vicepresidencia Jurídica"/>
    <s v="Luis Eduardo Gutiérrez"/>
    <x v="4"/>
    <s v="ADMINISTRATIVA"/>
    <n v="7"/>
    <x v="0"/>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x v="0"/>
    <m/>
    <m/>
    <m/>
    <m/>
    <x v="14"/>
    <n v="2"/>
    <n v="0"/>
    <s v="CUMPLIDA"/>
    <x v="0"/>
    <x v="0"/>
    <m/>
    <s v="INF 9 Rad. 2016-409-119125-2_x000a_pag. 10"/>
    <s v="N/A"/>
    <s v="No hay impacto"/>
    <x v="2"/>
    <x v="1"/>
    <s v="Gestión de redes"/>
    <x v="10"/>
    <m/>
    <x v="0"/>
    <m/>
    <m/>
    <m/>
  </r>
  <r>
    <x v="445"/>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CA_Aeropuerto el Dorado"/>
    <x v="64"/>
    <x v="0"/>
    <s v="Vicepresidencia de Gestión Contractual"/>
    <s v="Luis Eduardo Gutiérrez"/>
    <x v="4"/>
    <s v="DISCIPLINARIA Y ADMINISTRATIVA"/>
    <n v="6"/>
    <x v="0"/>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x v="0"/>
    <m/>
    <m/>
    <m/>
    <m/>
    <x v="14"/>
    <n v="2"/>
    <n v="0"/>
    <s v="CUMPLIDA"/>
    <x v="0"/>
    <x v="2"/>
    <m/>
    <s v="Estudio I_x000a__x000a_ INF 2 Rad. 2016-409-054482 pag. 11_x000a__x000a_INF 9 Rad. 2016-409-119125-2_x000a_pag. 4_x000a__x000a_CONCEPTO JURÍDICO_x000a_Rad. 2016-409-117442-2"/>
    <s v="SI"/>
    <s v="De ajuste al plan"/>
    <x v="1"/>
    <x v="0"/>
    <s v="Pago no debido con recursos del proyecto"/>
    <x v="10"/>
    <m/>
    <x v="0"/>
    <m/>
    <m/>
    <m/>
  </r>
  <r>
    <x v="446"/>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6"/>
    <s v="CA_Aeropuerto el Dorado"/>
    <x v="64"/>
    <x v="0"/>
    <s v="Vicepresidencia de Gestión Contractual"/>
    <s v="Luis Eduardo Gutiérrez"/>
    <x v="4"/>
    <s v="ADMINISTRATIVA"/>
    <n v="7"/>
    <x v="0"/>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x v="0"/>
    <m/>
    <m/>
    <m/>
    <m/>
    <x v="14"/>
    <n v="2"/>
    <n v="0"/>
    <s v="CUMPLIDA"/>
    <x v="0"/>
    <x v="0"/>
    <m/>
    <s v="INF 9 Rad. 2016-409-119125-2_x000a_pag. 12"/>
    <s v="N/A"/>
    <s v="No hay impacto"/>
    <x v="1"/>
    <x v="1"/>
    <s v="Funcionamiento áreas de servicio"/>
    <x v="10"/>
    <m/>
    <x v="0"/>
    <m/>
    <m/>
    <m/>
  </r>
  <r>
    <x v="447"/>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6"/>
    <s v="CA_Aeropuerto el Dorado"/>
    <x v="64"/>
    <x v="0"/>
    <s v="Vicepresidencia de Gestión Contractual"/>
    <s v="Luis Eduardo Gutiérrez"/>
    <x v="4"/>
    <s v="ADMINISTRATIVA"/>
    <n v="6"/>
    <x v="0"/>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x v="0"/>
    <m/>
    <m/>
    <m/>
    <m/>
    <x v="14"/>
    <n v="2"/>
    <n v="0"/>
    <s v="CUMPLIDA"/>
    <x v="0"/>
    <x v="0"/>
    <m/>
    <s v="INF 9 Rad. 2016-409-119125-2_x000a_pag. 13"/>
    <s v="N/A"/>
    <s v="No hay impacto"/>
    <x v="1"/>
    <x v="1"/>
    <s v="Obligaciones interventoría"/>
    <x v="10"/>
    <m/>
    <x v="0"/>
    <m/>
    <m/>
    <m/>
  </r>
  <r>
    <x v="448"/>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8"/>
    <s v="CA_Aeropuerto el Dorado"/>
    <x v="64"/>
    <x v="0"/>
    <s v="Vicepresidencia de Gestión Contractual"/>
    <s v=" Luis Eduardo Gutiérrez"/>
    <x v="0"/>
    <s v="ADMINISTRATIVA"/>
    <n v="3"/>
    <x v="0"/>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x v="0"/>
    <m/>
    <m/>
    <m/>
    <m/>
    <x v="14"/>
    <n v="2"/>
    <n v="0"/>
    <s v="CUMPLIDA"/>
    <x v="0"/>
    <x v="0"/>
    <s v="2017-409-097363-2 del 12-sep-2017"/>
    <s v="INF 9 Rad. 2016-409-119125-2_x000a_pag. 14"/>
    <s v="N/A"/>
    <s v="No hay impacto"/>
    <x v="0"/>
    <x v="1"/>
    <s v="Falta integración sistemas de información"/>
    <x v="10"/>
    <m/>
    <x v="0"/>
    <m/>
    <m/>
    <m/>
  </r>
  <r>
    <x v="449"/>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46"/>
    <s v="CA_Aeropuerto el Dorado"/>
    <x v="64"/>
    <x v="0"/>
    <s v="Vicepresidencia de Gestión Contractual"/>
    <s v="Luis Eduardo Gutiérrez"/>
    <x v="4"/>
    <s v="ADMINISTRATIVA"/>
    <n v="7"/>
    <x v="0"/>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x v="0"/>
    <m/>
    <m/>
    <m/>
    <m/>
    <x v="14"/>
    <n v="2"/>
    <n v="0"/>
    <s v="CUMPLIDA"/>
    <x v="0"/>
    <x v="0"/>
    <m/>
    <s v="INF 9 Rad. 2016-409-119125-2_x000a_pag. 16"/>
    <s v="N/A"/>
    <s v="No hay impacto"/>
    <x v="2"/>
    <x v="1"/>
    <s v="Falta de coordinación entre actores"/>
    <x v="10"/>
    <m/>
    <x v="0"/>
    <m/>
    <m/>
    <m/>
  </r>
  <r>
    <x v="450"/>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CA_Aeropuerto el Dorado"/>
    <x v="64"/>
    <x v="0"/>
    <s v="Vicepresidencia de Gestión Contractual"/>
    <s v="Luis Eduardo Gutiérrez"/>
    <x v="4"/>
    <s v="ADMINISTRATIVA"/>
    <n v="7"/>
    <x v="0"/>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x v="0"/>
    <m/>
    <m/>
    <m/>
    <m/>
    <x v="14"/>
    <n v="2"/>
    <n v="0"/>
    <s v="CUMPLIDA"/>
    <x v="0"/>
    <x v="0"/>
    <m/>
    <s v="INF 9 Rad. 2016-409-119125-2_x000a_pag. 17"/>
    <s v="N/A"/>
    <s v="No hay impacto"/>
    <x v="1"/>
    <x v="1"/>
    <s v="Entrega información concesionario"/>
    <x v="10"/>
    <m/>
    <x v="0"/>
    <m/>
    <m/>
    <m/>
  </r>
  <r>
    <x v="451"/>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3"/>
    <s v="CA_Aeropuerto el Dorado"/>
    <x v="64"/>
    <x v="0"/>
    <s v="Vicepresidencia de Gestión Contractual"/>
    <s v="Luis Eduardo Gutiérrez"/>
    <x v="4"/>
    <s v="ADMINISTRATIVA"/>
    <n v="3"/>
    <x v="0"/>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x v="0"/>
    <m/>
    <m/>
    <m/>
    <m/>
    <x v="14"/>
    <n v="2"/>
    <n v="0"/>
    <s v="CUMPLIDA"/>
    <x v="0"/>
    <x v="0"/>
    <m/>
    <s v="INF 9 Rad. 2016-409-119125-2_x000a_pag. 18"/>
    <s v="N/A"/>
    <s v="No hay impacto"/>
    <x v="2"/>
    <x v="1"/>
    <s v="Funcionamiento áreas de servicio"/>
    <x v="10"/>
    <m/>
    <x v="0"/>
    <m/>
    <m/>
    <m/>
  </r>
  <r>
    <x v="452"/>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CA_Aeropuerto el Dorado"/>
    <x v="64"/>
    <x v="0"/>
    <s v="Vicepresidencia de Gestión Contractual"/>
    <s v="Luis Eduardo Gutiérrez"/>
    <x v="4"/>
    <s v="ADMINISTRATIVA"/>
    <n v="9"/>
    <x v="0"/>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x v="0"/>
    <m/>
    <m/>
    <m/>
    <m/>
    <x v="14"/>
    <n v="2"/>
    <n v="0"/>
    <s v="CUMPLIDA"/>
    <x v="0"/>
    <x v="0"/>
    <m/>
    <s v="INF 9 Rad. 2016-409-119125-2_x000a_pag. 19"/>
    <s v="N/A"/>
    <s v="No hay impacto"/>
    <x v="1"/>
    <x v="1"/>
    <s v="Obligaciones interventoría"/>
    <x v="10"/>
    <m/>
    <x v="0"/>
    <m/>
    <m/>
    <m/>
  </r>
  <r>
    <x v="453"/>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CA_Aeropuerto el Dorado"/>
    <x v="64"/>
    <x v="0"/>
    <s v="Vicepresidencia de Gestión Contractual - Vicepresidencia Jurídica"/>
    <s v="Luis Eduardo Gutiérrez"/>
    <x v="4"/>
    <s v="DISCIPLINARIA Y ADMINISTRATIVA"/>
    <n v="5"/>
    <x v="0"/>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x v="0"/>
    <m/>
    <m/>
    <m/>
    <m/>
    <x v="14"/>
    <n v="2"/>
    <n v="0"/>
    <s v="CUMPLIDA"/>
    <x v="0"/>
    <x v="2"/>
    <m/>
    <s v="INF 9 Rad. 2016-409-119125-2_x000a_pag. 6"/>
    <s v="N/A"/>
    <s v="No hay impacto"/>
    <x v="2"/>
    <x v="0"/>
    <s v="Incumplimiento obligaciones"/>
    <x v="10"/>
    <m/>
    <x v="0"/>
    <m/>
    <m/>
    <m/>
  </r>
  <r>
    <x v="454"/>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CA_Aeropuerto el Dorado"/>
    <x v="64"/>
    <x v="0"/>
    <s v="Vicepresidencia de Gestión Contractual"/>
    <s v="Luis Eduardo Gutiérrez"/>
    <x v="4"/>
    <s v="FISCAL, DISCIPLINARIA Y ADMINISTRATIVA"/>
    <n v="6"/>
    <x v="0"/>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1"/>
    <x v="3"/>
    <s v="Rendimientos financieros"/>
    <x v="10"/>
    <m/>
    <x v="0"/>
    <m/>
    <m/>
    <m/>
  </r>
  <r>
    <x v="455"/>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8"/>
    <s v="CA_Aeropuerto el Dorado"/>
    <x v="64"/>
    <x v="0"/>
    <s v="Vicepresidencia de Gestión Contractual"/>
    <s v=" Luis Eduardo Gutiérrez"/>
    <x v="0"/>
    <s v="ADMINISTRATIVA"/>
    <n v="3"/>
    <x v="0"/>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m/>
    <x v="0"/>
    <m/>
    <m/>
    <m/>
    <m/>
    <x v="14"/>
    <n v="2"/>
    <n v="0"/>
    <s v="CUMPLIDA"/>
    <x v="0"/>
    <x v="0"/>
    <s v="2017-409-097363-2 del 12-sep-2017"/>
    <s v="INF 9 Rad. 2016-409-119125-2_x000a_pag. 22"/>
    <s v="N/A"/>
    <s v="No hay impacto"/>
    <x v="0"/>
    <x v="0"/>
    <s v="Cobros adicionales"/>
    <x v="10"/>
    <m/>
    <x v="0"/>
    <m/>
    <m/>
    <m/>
  </r>
  <r>
    <x v="456"/>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3"/>
    <s v="CR_Transversal de las Américas - Sector 1"/>
    <x v="65"/>
    <x v="0"/>
    <s v="Vicepresidencia de Gestión Contractual"/>
    <s v="Luis Eduardo Gutiérrez"/>
    <x v="4"/>
    <s v="DISCIPLINARIA Y ADMINISTRATIVA"/>
    <n v="6"/>
    <x v="0"/>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x v="0"/>
    <m/>
    <m/>
    <m/>
    <m/>
    <x v="14"/>
    <n v="2"/>
    <n v="0"/>
    <s v="CUMPLIDA"/>
    <x v="0"/>
    <x v="2"/>
    <m/>
    <s v="INF. 8 MM&amp;D Rad. No. 2016-409-100777-2 Pag. 14"/>
    <s v="SI"/>
    <s v="De ajuste al plan"/>
    <x v="2"/>
    <x v="9"/>
    <s v="Desplazamiento de cronograma"/>
    <x v="0"/>
    <m/>
    <x v="0"/>
    <m/>
    <m/>
    <m/>
  </r>
  <r>
    <x v="457"/>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CR_Transversal de las Américas - Sector 1"/>
    <x v="65"/>
    <x v="0"/>
    <s v="Vicepresidencia de Gestión Contractual"/>
    <s v="Luis Eduardo Gutiérrez"/>
    <x v="4"/>
    <s v="ADMINISTRATIVA"/>
    <n v="7"/>
    <x v="0"/>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x v="0"/>
    <m/>
    <m/>
    <m/>
    <m/>
    <x v="14"/>
    <n v="2"/>
    <n v="0"/>
    <s v="CUMPLIDA"/>
    <x v="0"/>
    <x v="0"/>
    <m/>
    <s v="INF. 8 MM&amp;D Rad. No. 2016-409-100777-2 Pag.16"/>
    <s v="NO"/>
    <s v="De ajuste al plan"/>
    <x v="2"/>
    <x v="5"/>
    <s v="Mayores recursos para riesgo predial"/>
    <x v="0"/>
    <m/>
    <x v="0"/>
    <m/>
    <m/>
    <m/>
  </r>
  <r>
    <x v="458"/>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3"/>
    <s v="CR_Transversal de las Américas - Sector 1"/>
    <x v="65"/>
    <x v="0"/>
    <s v="Vicepresidencia de Gestión Contractual - Vicepresidencia de Planeación, Riesgos y Entorno"/>
    <s v="Luis Eduardo Gutiérrez"/>
    <x v="4"/>
    <s v="DISCIPLINARIA Y ADMINISTRATIVA"/>
    <n v="4"/>
    <x v="0"/>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x v="0"/>
    <m/>
    <m/>
    <m/>
    <m/>
    <x v="14"/>
    <n v="2"/>
    <n v="0"/>
    <s v="CUMPLIDA"/>
    <x v="0"/>
    <x v="2"/>
    <m/>
    <s v="INF. 8 MM&amp;D Rad. No. 2016-409-100777-2 Pag. 17"/>
    <s v="NO"/>
    <s v="De ajuste al plan"/>
    <x v="2"/>
    <x v="5"/>
    <s v="Demora en gestión predial"/>
    <x v="0"/>
    <m/>
    <x v="0"/>
    <m/>
    <m/>
    <m/>
  </r>
  <r>
    <x v="459"/>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8"/>
    <s v="CR_Transversal de las Américas - Sector 1"/>
    <x v="65"/>
    <x v="0"/>
    <s v="Vicepresidencia de Gestión Contractual - Vicepresidencia de Planeación, Riesgos y Entorno"/>
    <s v="Luis Eduardo Gutiérrez"/>
    <x v="4"/>
    <s v="ADMINISTRATIVA"/>
    <n v="4"/>
    <x v="0"/>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x v="0"/>
    <m/>
    <m/>
    <m/>
    <m/>
    <x v="14"/>
    <n v="2"/>
    <n v="0"/>
    <s v="CUMPLIDA"/>
    <x v="0"/>
    <x v="0"/>
    <m/>
    <s v="INF. 8 MM&amp;D Rad. No. 2016-409-100777-2 Pag. 20"/>
    <s v="SI"/>
    <s v="De ajuste al plan"/>
    <x v="2"/>
    <x v="5"/>
    <s v="Diferencia avalúo"/>
    <x v="0"/>
    <m/>
    <x v="0"/>
    <m/>
    <m/>
    <m/>
  </r>
  <r>
    <x v="460"/>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CR_Transversal de las Américas - Sector 1"/>
    <x v="65"/>
    <x v="0"/>
    <s v="Vicepresidencia de Gestión Contractual - Vicepresidencia de Planeación, Riesgos y Entorno"/>
    <s v="Luis Eduardo Gutiérrez"/>
    <x v="4"/>
    <s v="ADMINISTRATIVA"/>
    <n v="4"/>
    <x v="0"/>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x v="0"/>
    <m/>
    <m/>
    <m/>
    <m/>
    <x v="14"/>
    <n v="2"/>
    <n v="0"/>
    <s v="CUMPLIDA"/>
    <x v="0"/>
    <x v="0"/>
    <m/>
    <s v="INF. 8 MM&amp;D Rad. No. 2016-409-100777-2 Pag. 21"/>
    <s v="NO"/>
    <s v="De ajuste al plan"/>
    <x v="2"/>
    <x v="5"/>
    <s v="Predios no requeridos"/>
    <x v="0"/>
    <m/>
    <x v="0"/>
    <m/>
    <m/>
    <m/>
  </r>
  <r>
    <x v="461"/>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8"/>
    <s v="CR_Transversal de las Américas - Sector 1"/>
    <x v="65"/>
    <x v="0"/>
    <s v="Vicepresidencia de Gestión Contractual - Vicepresidencia de Planeación, Riesgos y Entorno"/>
    <s v="Luis Eduardo Gutiérrez"/>
    <x v="4"/>
    <s v="DISCIPLINARIA Y ADMINISTRATIVA"/>
    <n v="6"/>
    <x v="0"/>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x v="0"/>
    <m/>
    <m/>
    <m/>
    <m/>
    <x v="14"/>
    <n v="2"/>
    <n v="0"/>
    <s v="CUMPLIDA"/>
    <x v="0"/>
    <x v="2"/>
    <m/>
    <s v="INF. 8 MM&amp;D Rad. No. 2016-409-100777-2 Pag. 23"/>
    <s v="SI"/>
    <s v="De ajuste al plan"/>
    <x v="2"/>
    <x v="5"/>
    <s v="Metodología avalúo"/>
    <x v="0"/>
    <m/>
    <x v="0"/>
    <m/>
    <m/>
    <m/>
  </r>
  <r>
    <x v="462"/>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8"/>
    <s v="CR_Transversal de las Américas - Sector 1"/>
    <x v="65"/>
    <x v="0"/>
    <s v="Vicepresidencia de Gestión Contractual - Vicepresidencia de Planeación, Riesgos y Entorno"/>
    <s v="Luis Eduardo Gutiérrez"/>
    <x v="4"/>
    <s v="DISCIPLINARIA Y ADMINISTRATIVA"/>
    <n v="7"/>
    <x v="0"/>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x v="0"/>
    <m/>
    <m/>
    <m/>
    <m/>
    <x v="14"/>
    <n v="2"/>
    <n v="0"/>
    <s v="CUMPLIDA"/>
    <x v="0"/>
    <x v="2"/>
    <m/>
    <s v="INF. 8 MM&amp;D Rad. No. 2016-409-100777-2 Pag. 25"/>
    <s v="SI"/>
    <s v="De ajuste al plan"/>
    <x v="2"/>
    <x v="0"/>
    <s v="Incumplimiento obligaciones"/>
    <x v="0"/>
    <m/>
    <x v="0"/>
    <m/>
    <m/>
    <m/>
  </r>
  <r>
    <x v="463"/>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40"/>
    <s v="CR_Transversal de las Américas - Sector 1"/>
    <x v="65"/>
    <x v="0"/>
    <s v="Vicepresidencia de Gestión Contractual - Vicepresidencia de Planeación, Riesgos y Entorno"/>
    <s v="Luis Eduardo Gutiérrez"/>
    <x v="4"/>
    <s v="ADMINISTRATIVA"/>
    <n v="2"/>
    <x v="9"/>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m/>
    <m/>
    <x v="0"/>
    <m/>
    <m/>
    <m/>
    <m/>
    <x v="14"/>
    <n v="0"/>
    <n v="1"/>
    <s v="EN TERMINO"/>
    <x v="2"/>
    <x v="0"/>
    <m/>
    <s v="INF. 8 MM&amp;D Rad. No. 2016-409-100777-2 Pag. 26"/>
    <s v="SI"/>
    <s v="De ajuste al plan"/>
    <x v="2"/>
    <x v="5"/>
    <s v="Demora en gestión predial"/>
    <x v="0"/>
    <s v="Predial"/>
    <x v="0"/>
    <m/>
    <m/>
    <m/>
  </r>
  <r>
    <x v="464"/>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8"/>
    <s v="CR_Transversal de las Américas - Sector 1"/>
    <x v="65"/>
    <x v="0"/>
    <s v="Vicepresidencia de Gestión Contractual"/>
    <s v="Luis Eduardo Gutiérrez"/>
    <x v="4"/>
    <s v="ADMINISTRATIVA"/>
    <n v="5"/>
    <x v="0"/>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x v="0"/>
    <m/>
    <m/>
    <m/>
    <m/>
    <x v="14"/>
    <n v="2"/>
    <n v="0"/>
    <s v="CUMPLIDA"/>
    <x v="0"/>
    <x v="0"/>
    <m/>
    <s v="INF. 8 MM&amp;D Rad. No. 2016-409-100777-2 Pag. 28"/>
    <s v="NO"/>
    <s v="De ajuste al plan"/>
    <x v="2"/>
    <x v="1"/>
    <s v="Obligaciones interventoría"/>
    <x v="0"/>
    <m/>
    <x v="0"/>
    <m/>
    <m/>
    <m/>
  </r>
  <r>
    <x v="465"/>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3"/>
    <s v="CR_Transversal de las Américas - Sector 1"/>
    <x v="65"/>
    <x v="0"/>
    <s v="Vicepresidencia de Gestión Contractual"/>
    <s v="Luis Eduardo Gutiérrez"/>
    <x v="4"/>
    <s v="ADMINISTRATIVA"/>
    <n v="2"/>
    <x v="0"/>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x v="0"/>
    <m/>
    <m/>
    <m/>
    <m/>
    <x v="14"/>
    <n v="2"/>
    <n v="0"/>
    <s v="CUMPLIDA"/>
    <x v="0"/>
    <x v="0"/>
    <m/>
    <s v="INF. 8 MM&amp;D Rad. No. 2016-409-100777-2 Pag. 30"/>
    <s v="NO"/>
    <s v="De ajuste al plan"/>
    <x v="2"/>
    <x v="1"/>
    <s v="Señalización"/>
    <x v="0"/>
    <m/>
    <x v="0"/>
    <m/>
    <m/>
    <m/>
  </r>
  <r>
    <x v="466"/>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3"/>
    <s v="CR_Malla Vial del Meta"/>
    <x v="66"/>
    <x v="0"/>
    <s v="Vicepresidencia de Gestión Contractual"/>
    <s v="Luis Eduardo Gutiérrez"/>
    <x v="4"/>
    <s v="FISCAL, DISCIPLINARIA Y ADMINISTRATIVA"/>
    <n v="5"/>
    <x v="0"/>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x v="0"/>
    <m/>
    <m/>
    <m/>
    <m/>
    <x v="14"/>
    <n v="2"/>
    <n v="0"/>
    <s v="CUMPLIDA"/>
    <x v="0"/>
    <x v="3"/>
    <m/>
    <s v="Estudio II_x000a__x000a_INF 2 Rad. 2016-409-054482 pag. 33_x000a__x000a_INF.4_x000a_RADICADO NO. 2016-409-077657-2 Pag. 28"/>
    <s v="SI"/>
    <s v="No hay impacto"/>
    <x v="2"/>
    <x v="1"/>
    <s v="Dotación Policía de Carreteras"/>
    <x v="0"/>
    <m/>
    <x v="0"/>
    <m/>
    <m/>
    <m/>
  </r>
  <r>
    <x v="467"/>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3"/>
    <s v="CR_Malla Vial del Meta"/>
    <x v="66"/>
    <x v="0"/>
    <s v="Vicepresidencia de Gestión Contractual"/>
    <s v="Luis Eduardo Gutiérrez"/>
    <x v="4"/>
    <s v="FISCAL, DISCIPLINARIA Y ADMINISTRATIVA"/>
    <n v="5"/>
    <x v="0"/>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x v="0"/>
    <m/>
    <m/>
    <m/>
    <m/>
    <x v="14"/>
    <n v="2"/>
    <n v="0"/>
    <s v="CUMPLIDA"/>
    <x v="0"/>
    <x v="3"/>
    <m/>
    <s v="Estudio II_x000a__x000a_INF 2 Rad. 2016-409-054482 pag. 35_x000a__x000a_INF.4_x000a_RADICADO NO. 2016-409-077657-2 pag. 32"/>
    <s v="N/A"/>
    <s v="No hay impacto"/>
    <x v="2"/>
    <x v="0"/>
    <s v="Incumplimiento obligaciones"/>
    <x v="0"/>
    <m/>
    <x v="0"/>
    <m/>
    <m/>
    <m/>
  </r>
  <r>
    <x v="468"/>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7"/>
    <s v="CR_Malla Vial del Meta"/>
    <x v="66"/>
    <x v="0"/>
    <s v="Vicepresidencia de Gestión Contractual"/>
    <s v="Luis Eduardo Gutiérrez"/>
    <x v="4"/>
    <s v="DISCIPLINARIA Y ADMINISTRATIVA"/>
    <n v="4"/>
    <x v="0"/>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x v="0"/>
    <m/>
    <m/>
    <m/>
    <m/>
    <x v="14"/>
    <n v="2"/>
    <n v="0"/>
    <s v="CUMPLIDA"/>
    <x v="0"/>
    <x v="2"/>
    <m/>
    <s v="INF 5 MM&amp;D Rad. No. 2016-409-089295-2 Pag. 12"/>
    <s v="SI"/>
    <s v="De ajuste al plan"/>
    <x v="2"/>
    <x v="0"/>
    <s v="Reversiones"/>
    <x v="0"/>
    <m/>
    <x v="0"/>
    <m/>
    <m/>
    <m/>
  </r>
  <r>
    <x v="469"/>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s v="CR_Malla Vial del Meta"/>
    <x v="66"/>
    <x v="0"/>
    <s v="Vicepresidencia de Gestión Contractual"/>
    <s v=" Luis Eduardo Gutiérrez"/>
    <x v="0"/>
    <s v="ADMINISTRATIVA"/>
    <n v="3"/>
    <x v="0"/>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m/>
    <x v="0"/>
    <m/>
    <m/>
    <m/>
    <m/>
    <x v="14"/>
    <n v="2"/>
    <n v="0"/>
    <s v="CUMPLIDA"/>
    <x v="0"/>
    <x v="0"/>
    <s v="2017-409-097363-2 del 12-sep-2017"/>
    <s v="INF 5 MM&amp;D Rad. No. 2016-409-089295-2 Pag. 14"/>
    <s v="SI"/>
    <s v="De ajuste al plan"/>
    <x v="0"/>
    <x v="1"/>
    <s v="Señalización"/>
    <x v="0"/>
    <m/>
    <x v="0"/>
    <m/>
    <m/>
    <m/>
  </r>
  <r>
    <x v="470"/>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s v="CR_Malla Vial del Meta"/>
    <x v="66"/>
    <x v="0"/>
    <s v="Vicepresidencia de Gestión Contractual"/>
    <s v=" Luis Eduardo Gutiérrez"/>
    <x v="0"/>
    <s v="ADMINISTRATIVA"/>
    <n v="3"/>
    <x v="0"/>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m/>
    <x v="0"/>
    <m/>
    <m/>
    <m/>
    <m/>
    <x v="14"/>
    <n v="2"/>
    <n v="0"/>
    <s v="CUMPLIDA"/>
    <x v="0"/>
    <x v="0"/>
    <s v="2017-409-097363-2 del 12-sep-2017"/>
    <s v="INF 5 MM&amp;D Rad. No. 2016-409-089295-2 Pag. 16"/>
    <s v="SI"/>
    <s v="De ajuste al plan"/>
    <x v="0"/>
    <x v="1"/>
    <s v="Señalización"/>
    <x v="0"/>
    <m/>
    <x v="0"/>
    <m/>
    <m/>
    <m/>
  </r>
  <r>
    <x v="471"/>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9"/>
    <s v="CR_Zona Metropolitana de Bucaramanga"/>
    <x v="7"/>
    <x v="1"/>
    <s v="Vicepresidencia Ejecutiva"/>
    <s v="Carlos García"/>
    <x v="1"/>
    <s v="FISCAL, DISCIPLINARIA Y ADMINISTRATIVA"/>
    <n v="8"/>
    <x v="0"/>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x v="0"/>
    <m/>
    <m/>
    <m/>
    <m/>
    <x v="14"/>
    <n v="2"/>
    <n v="0"/>
    <s v="CUMPLIDA"/>
    <x v="0"/>
    <x v="3"/>
    <m/>
    <s v="Estudio III_x000a_INF 1 MM&amp;D Rad. RADICADO NO. 2016-409-054480-2 pag. 4_x000a__x000a_INF 6. rad. No. 2016-409-089297-2 pag. 20"/>
    <s v="NO"/>
    <s v="De ajuste al plan"/>
    <x v="1"/>
    <x v="11"/>
    <s v="Fondeo de interventoría"/>
    <x v="0"/>
    <m/>
    <x v="0"/>
    <m/>
    <m/>
    <m/>
  </r>
  <r>
    <x v="472"/>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9"/>
    <s v="CR_Zona Metropolitana de Bucaramanga"/>
    <x v="7"/>
    <x v="1"/>
    <s v="Vicepresidencia Ejecutiva"/>
    <s v="Carlos García"/>
    <x v="1"/>
    <s v="ADMINISTRATIVA"/>
    <n v="8"/>
    <x v="0"/>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x v="0"/>
    <m/>
    <m/>
    <m/>
    <m/>
    <x v="14"/>
    <n v="2"/>
    <n v="0"/>
    <s v="CUMPLIDA"/>
    <x v="0"/>
    <x v="0"/>
    <m/>
    <s v="SI _x000a__x000a_INF 6. rad. No. 2016-409-089297-2 pag. 22"/>
    <s v="NO"/>
    <s v="De ajuste al plan"/>
    <x v="1"/>
    <x v="1"/>
    <s v="Deficiencias en la supervisión contractual"/>
    <x v="0"/>
    <m/>
    <x v="0"/>
    <m/>
    <m/>
    <m/>
  </r>
  <r>
    <x v="473"/>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51"/>
    <s v="CR_Zona Metropolitana de Bucaramanga"/>
    <x v="7"/>
    <x v="1"/>
    <s v="Vicepresidencia Ejecutiva"/>
    <s v="Carlos García"/>
    <x v="1"/>
    <s v="DISCIPLINARIA Y ADMINISTRATIVA"/>
    <n v="8"/>
    <x v="0"/>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x v="0"/>
    <m/>
    <m/>
    <m/>
    <m/>
    <x v="14"/>
    <n v="2"/>
    <n v="0"/>
    <s v="CUMPLIDA"/>
    <x v="0"/>
    <x v="2"/>
    <m/>
    <s v="SI _x000a_INF 6. rad. No. 2016-409-089297-2 pag. 24"/>
    <s v="NO"/>
    <s v="De ajuste al plan"/>
    <x v="1"/>
    <x v="5"/>
    <s v="Custodia de áreas remanentes"/>
    <x v="0"/>
    <s v="Predial"/>
    <x v="0"/>
    <m/>
    <m/>
    <m/>
  </r>
  <r>
    <x v="474"/>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1"/>
    <s v="Vicepresidencia Ejecutiva"/>
    <s v="Carlos García"/>
    <x v="1"/>
    <s v="FISCAL, DISCIPLINARIA Y ADMINISTRATIVA"/>
    <n v="6"/>
    <x v="0"/>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x v="0"/>
    <m/>
    <m/>
    <m/>
    <m/>
    <x v="14"/>
    <n v="2"/>
    <n v="0"/>
    <s v="CUMPLIDA"/>
    <x v="0"/>
    <x v="3"/>
    <m/>
    <s v="Estudio III_x000a_INF 1 MM&amp;D Rad. 2016-409-054480-2 pag. 5_x000a__x000a_INF 6. rad. No. 2016-409-089297-2 pag. 27"/>
    <s v="NO"/>
    <s v="De ajuste al plan"/>
    <x v="2"/>
    <x v="1"/>
    <s v="Dotación policía de carreteras"/>
    <x v="0"/>
    <m/>
    <x v="0"/>
    <m/>
    <m/>
    <m/>
  </r>
  <r>
    <x v="475"/>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8"/>
    <s v="CR_Zona Metropolitana de Bucaramanga"/>
    <x v="7"/>
    <x v="1"/>
    <s v="Vicepresidencia Ejecutiva"/>
    <s v="Fernando Mejía"/>
    <x v="6"/>
    <s v="ADMINISTRATIVA"/>
    <n v="6"/>
    <x v="0"/>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s v="INF 6. rad. No. 2016-409-089297-2 pag. 28"/>
    <s v="NO"/>
    <s v="De ajuste al plan"/>
    <x v="0"/>
    <x v="3"/>
    <s v="Terminación anticipada del contrato"/>
    <x v="0"/>
    <m/>
    <x v="0"/>
    <m/>
    <m/>
    <m/>
  </r>
  <r>
    <x v="476"/>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CR_Zona Metropolitana de Bucaramanga"/>
    <x v="7"/>
    <x v="1"/>
    <s v="Vicepresidencia Ejecutiva"/>
    <s v="Carlos García"/>
    <x v="1"/>
    <s v="DISCIPLINARIA Y ADMINISTRATIVA"/>
    <n v="7"/>
    <x v="0"/>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s v="SI _x000a_INF 6. rad. No. 2016-409-089297-2 pag. 30"/>
    <s v="SI"/>
    <s v="De ajuste al plan"/>
    <x v="2"/>
    <x v="3"/>
    <s v="Terminación anticipada del contrato"/>
    <x v="0"/>
    <m/>
    <x v="0"/>
    <m/>
    <m/>
    <m/>
  </r>
  <r>
    <x v="477"/>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9"/>
    <s v="CR_Zona Metropolitana de Bucaramanga"/>
    <x v="7"/>
    <x v="1"/>
    <s v="Vicepresidencia Ejecutiva"/>
    <s v="Carlos García"/>
    <x v="1"/>
    <s v="ADMINISTRATIVA"/>
    <n v="7"/>
    <x v="0"/>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x v="0"/>
    <m/>
    <m/>
    <m/>
    <m/>
    <x v="14"/>
    <n v="2"/>
    <n v="0"/>
    <s v="CUMPLIDA"/>
    <x v="0"/>
    <x v="0"/>
    <m/>
    <s v="INF 6. rad. No. 2016-409-089297-2 pag. 32"/>
    <s v="N/A"/>
    <s v="No hay impacto"/>
    <x v="1"/>
    <x v="1"/>
    <s v="Deficiencias en la supervisión contractual"/>
    <x v="0"/>
    <m/>
    <x v="0"/>
    <m/>
    <m/>
    <m/>
  </r>
  <r>
    <x v="478"/>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1"/>
    <s v="Vicepresidencia Ejecutiva"/>
    <s v="Carlos García"/>
    <x v="1"/>
    <s v="ADMINISTRATIVA"/>
    <n v="6"/>
    <x v="0"/>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s v="INF 6. rad. No. 2016-409-089297-2 pag. 34"/>
    <s v="NO"/>
    <s v="De ajuste al plan"/>
    <x v="2"/>
    <x v="3"/>
    <s v="Terminación anticipada del contrato"/>
    <x v="0"/>
    <m/>
    <x v="0"/>
    <m/>
    <m/>
    <m/>
  </r>
  <r>
    <x v="479"/>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8"/>
    <s v="CR_Zona Metropolitana de Bucaramanga"/>
    <x v="7"/>
    <x v="1"/>
    <s v="Vicepresidencia Ejecutiva"/>
    <s v="Fernando Mejía"/>
    <x v="6"/>
    <s v="DISCIPLINARIA Y ADMINISTRATIVA"/>
    <n v="8"/>
    <x v="0"/>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s v="2017-409-097363-2 del 12-sep-2017"/>
    <s v="INF 6. rad. No. 2016-409-089297-2 pag. 35"/>
    <s v="NO"/>
    <s v="De ajuste al plan"/>
    <x v="0"/>
    <x v="3"/>
    <s v="Terminación anticipada del contrato"/>
    <x v="0"/>
    <m/>
    <x v="0"/>
    <m/>
    <m/>
    <m/>
  </r>
  <r>
    <x v="480"/>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8"/>
    <s v="CR_Zona Metropolitana de Bucaramanga"/>
    <x v="7"/>
    <x v="1"/>
    <s v="Vicepresidencia Ejecutiva"/>
    <s v="Fernando Mejía"/>
    <x v="6"/>
    <s v="DISCIPLINARIA Y ADMINISTRATIVA"/>
    <n v="5"/>
    <x v="0"/>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s v="2017-409-097363-2 del 12-sep-2017"/>
    <s v="INF 6. rad. No. 2016-409-089297-2 pag. 37"/>
    <s v="NO"/>
    <s v="De ajuste al plan"/>
    <x v="0"/>
    <x v="3"/>
    <s v="Terminación anticipada del contrato"/>
    <x v="0"/>
    <m/>
    <x v="0"/>
    <m/>
    <m/>
    <m/>
  </r>
  <r>
    <x v="481"/>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CR_Zona Metropolitana de Bucaramanga"/>
    <x v="7"/>
    <x v="1"/>
    <s v="Vicepresidencia Ejecutiva"/>
    <s v="Carlos García"/>
    <x v="1"/>
    <s v="DISCIPLINARIA Y ADMINISTRATIVA"/>
    <n v="7"/>
    <x v="0"/>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s v="INF 6. rad. No. 2016-409-089297-2 pag. 39"/>
    <s v="NO"/>
    <s v="De ajuste al plan"/>
    <x v="2"/>
    <x v="3"/>
    <s v="Terminación anticipada del contrato"/>
    <x v="0"/>
    <m/>
    <x v="0"/>
    <m/>
    <m/>
    <m/>
  </r>
  <r>
    <x v="482"/>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CR_Zona Metropolitana de Bucaramanga"/>
    <x v="7"/>
    <x v="1"/>
    <s v="Vicepresidencia Ejecutiva"/>
    <s v="Carlos García"/>
    <x v="1"/>
    <s v="FISCAL, DISCIPLINARIA Y ADMINISTRATIVA"/>
    <n v="6"/>
    <x v="0"/>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x v="0"/>
    <m/>
    <m/>
    <m/>
    <m/>
    <x v="14"/>
    <n v="2"/>
    <n v="0"/>
    <s v="CUMPLIDA"/>
    <x v="0"/>
    <x v="3"/>
    <m/>
    <s v="Estudio II_x000a_INF 1 MM&amp;D Rad. 2016-409-054480-2 pag. 7_x000a_INF.4_x000a_RADICADO NO. 2016-409-077657-2 Pag. 70"/>
    <s v="N/A"/>
    <s v="No hay impacto"/>
    <x v="2"/>
    <x v="9"/>
    <s v="Desplazamiento de cronograma"/>
    <x v="0"/>
    <m/>
    <x v="0"/>
    <m/>
    <m/>
    <m/>
  </r>
  <r>
    <x v="483"/>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8"/>
    <s v="CR_Neiva-Espinal-Girardot"/>
    <x v="67"/>
    <x v="0"/>
    <s v="Vicepresidencia de Gestión Contractual"/>
    <s v=" Luis Eduardo Gutiérrez"/>
    <x v="0"/>
    <s v="DISCIPLINARIA Y ADMINISTRATIVA"/>
    <n v="4"/>
    <x v="0"/>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m/>
    <x v="0"/>
    <m/>
    <m/>
    <m/>
    <m/>
    <x v="14"/>
    <n v="2"/>
    <n v="0"/>
    <s v="CUMPLIDA"/>
    <x v="0"/>
    <x v="2"/>
    <s v="2017-409-097363-2 del 12-sep-2017"/>
    <s v="INF. 7_x000a_MM&amp;D_x000a_Rad. No. 2016-409-092155-2 Pag. 17"/>
    <s v="SI"/>
    <s v="De ajuste al plan"/>
    <x v="0"/>
    <x v="7"/>
    <s v="Índice de estado"/>
    <x v="0"/>
    <m/>
    <x v="0"/>
    <m/>
    <m/>
    <m/>
  </r>
  <r>
    <x v="484"/>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CR_Neiva-Espinal-Girardot"/>
    <x v="67"/>
    <x v="0"/>
    <s v="Vicepresidencia de Gestión Contractual"/>
    <s v="Luis Eduardo Gutiérrez"/>
    <x v="4"/>
    <s v="DISCIPLINARIA Y ADMINISTRATIVA"/>
    <n v="9"/>
    <x v="0"/>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x v="0"/>
    <m/>
    <m/>
    <m/>
    <m/>
    <x v="14"/>
    <n v="2"/>
    <n v="0"/>
    <s v="CUMPLIDA"/>
    <x v="0"/>
    <x v="2"/>
    <m/>
    <s v="INF. 7_x000a_MM&amp;D_x000a_Rad. No. 2016-409-092155-2 Pag. 18"/>
    <s v="SI"/>
    <s v="De ajuste al plan"/>
    <x v="1"/>
    <x v="0"/>
    <s v="Incumplimiento obligaciones"/>
    <x v="0"/>
    <m/>
    <x v="0"/>
    <m/>
    <m/>
    <m/>
  </r>
  <r>
    <x v="485"/>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s v="CR_Neiva-Espinal-Girardot"/>
    <x v="67"/>
    <x v="0"/>
    <s v="Vicepresidencia de Gestión Contractual"/>
    <s v=" Luis Eduardo Gutiérrez"/>
    <x v="0"/>
    <s v="DISCIPLINARIA Y ADMINISTRATIVA"/>
    <n v="3"/>
    <x v="0"/>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x v="0"/>
    <m/>
    <m/>
    <m/>
    <m/>
    <x v="14"/>
    <n v="2"/>
    <n v="0"/>
    <s v="CUMPLIDA"/>
    <x v="0"/>
    <x v="2"/>
    <s v="2017-409-097363-2 del 12-sep-2017"/>
    <s v="INF. 7_x000a_MM&amp;D_x000a_Rad. No. 2016-409-092155-2 Pag. 19"/>
    <s v="NO"/>
    <s v="De ajuste al plan"/>
    <x v="0"/>
    <x v="1"/>
    <s v="Señalización"/>
    <x v="0"/>
    <m/>
    <x v="0"/>
    <m/>
    <m/>
    <m/>
  </r>
  <r>
    <x v="486"/>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CR_Neiva-Espinal-Girardot"/>
    <x v="67"/>
    <x v="0"/>
    <s v="Vicepresidencia de Gestión Contractual"/>
    <s v="Luis Eduardo Gutiérrez"/>
    <x v="4"/>
    <s v="DISCIPLINARIA Y ADMINISTRATIVA"/>
    <n v="9"/>
    <x v="0"/>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x v="0"/>
    <m/>
    <m/>
    <m/>
    <m/>
    <x v="14"/>
    <n v="2"/>
    <n v="0"/>
    <s v="CUMPLIDA"/>
    <x v="0"/>
    <x v="2"/>
    <m/>
    <s v="INF. 7_x000a_MM&amp;D_x000a_Rad. No. 2016-409-092155-2 Pag. 21"/>
    <s v="SI"/>
    <s v="De ajuste al plan"/>
    <x v="1"/>
    <x v="5"/>
    <s v="Custodia de áreas remanentes"/>
    <x v="0"/>
    <m/>
    <x v="0"/>
    <m/>
    <m/>
    <m/>
  </r>
  <r>
    <x v="487"/>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s v="CR_Neiva-Espinal-Girardot"/>
    <x v="67"/>
    <x v="0"/>
    <s v="Vicepresidencia de Gestión Contractual"/>
    <s v=" Luis Eduardo Gutiérrez"/>
    <x v="0"/>
    <s v="ADMINISTRATIVA"/>
    <n v="2"/>
    <x v="0"/>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x v="0"/>
    <m/>
    <m/>
    <m/>
    <m/>
    <x v="14"/>
    <n v="2"/>
    <n v="0"/>
    <s v="CUMPLIDA"/>
    <x v="0"/>
    <x v="0"/>
    <s v="2017-409-097363-2 del 12-sep-2017"/>
    <s v="INF. 7_x000a_MM&amp;D_x000a_Rad. No. 2016-409-092155-2 Pag. 22"/>
    <s v="NO"/>
    <s v="De ajuste al plan"/>
    <x v="0"/>
    <x v="1"/>
    <s v="Funcionamiento áreas de servicio"/>
    <x v="0"/>
    <m/>
    <x v="0"/>
    <m/>
    <m/>
    <m/>
  </r>
  <r>
    <x v="488"/>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s v="CR_Neiva-Espinal-Girardot"/>
    <x v="67"/>
    <x v="0"/>
    <s v="Vicepresidencia de Gestión Contractual"/>
    <s v=" Luis Eduardo Gutiérrez"/>
    <x v="0"/>
    <s v="ADMINISTRATIVA"/>
    <n v="2"/>
    <x v="0"/>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m/>
    <x v="0"/>
    <m/>
    <m/>
    <m/>
    <m/>
    <x v="14"/>
    <n v="2"/>
    <n v="0"/>
    <s v="CUMPLIDA"/>
    <x v="0"/>
    <x v="0"/>
    <s v="2017-409-097363-2 del 12-sep-2017"/>
    <s v="INF. 7_x000a_MM&amp;D_x000a_Rad. No. 2016-409-092155-2 Pag. 24"/>
    <s v="NO"/>
    <s v="De ajuste al plan"/>
    <x v="0"/>
    <x v="1"/>
    <s v="Funcionamiento áreas de servicio"/>
    <x v="0"/>
    <m/>
    <x v="0"/>
    <m/>
    <m/>
    <m/>
  </r>
  <r>
    <x v="489"/>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s v="CR_Neiva-Espinal-Girardot"/>
    <x v="67"/>
    <x v="0"/>
    <s v="Vicepresidencia de Gestión Contractual"/>
    <s v=" Luis Eduardo Gutiérrez"/>
    <x v="0"/>
    <s v="ADMINISTRATIVA"/>
    <n v="2"/>
    <x v="0"/>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x v="0"/>
    <m/>
    <m/>
    <m/>
    <m/>
    <x v="14"/>
    <n v="2"/>
    <n v="0"/>
    <s v="CUMPLIDA"/>
    <x v="0"/>
    <x v="0"/>
    <s v="2017-409-097363-2 del 12-sep-2017"/>
    <s v="INF. 7_x000a_MM&amp;D_x000a_Rad. No. 2016-409-092155-2 Pag. 25"/>
    <s v="NO"/>
    <s v="De ajuste al plan"/>
    <x v="0"/>
    <x v="1"/>
    <s v="Funcionamiento áreas de servicio"/>
    <x v="0"/>
    <m/>
    <x v="0"/>
    <m/>
    <m/>
    <m/>
  </r>
  <r>
    <x v="490"/>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9"/>
    <s v="CR_Neiva-Espinal-Girardot"/>
    <x v="67"/>
    <x v="0"/>
    <s v="Vicepresidencia de Gestión Contractual"/>
    <s v="Luis Eduardo Gutiérrez"/>
    <x v="4"/>
    <s v="ADMINISTRATIVA"/>
    <n v="6"/>
    <x v="0"/>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x v="0"/>
    <m/>
    <m/>
    <m/>
    <m/>
    <x v="14"/>
    <n v="2"/>
    <n v="0"/>
    <s v="CUMPLIDA"/>
    <x v="0"/>
    <x v="0"/>
    <m/>
    <s v="INF. 7_x000a_MM&amp;D_x000a_Rad. No. 2016-409-092155-2 Pag. 26"/>
    <s v="SI"/>
    <s v="De ajuste al plan"/>
    <x v="1"/>
    <x v="1"/>
    <s v="Obligaciones interventoría"/>
    <x v="0"/>
    <m/>
    <x v="0"/>
    <m/>
    <m/>
    <m/>
  </r>
  <r>
    <x v="491"/>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CR_Neiva-Espinal-Girardot"/>
    <x v="67"/>
    <x v="0"/>
    <s v="Vicepresidencia de Gestión Contractual"/>
    <s v="Luis Eduardo Gutiérrez"/>
    <x v="4"/>
    <s v="DISCIPLINARIA Y ADMINISTRATIVA"/>
    <n v="2"/>
    <x v="0"/>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x v="0"/>
    <m/>
    <m/>
    <m/>
    <m/>
    <x v="14"/>
    <n v="2"/>
    <n v="0"/>
    <s v="CUMPLIDA"/>
    <x v="0"/>
    <x v="2"/>
    <m/>
    <s v="INF. 7_x000a_MM&amp;D_x000a_Rad. No. 2016-409-092155-2 Pag. 28"/>
    <s v="NO"/>
    <s v="De ajuste al plan"/>
    <x v="1"/>
    <x v="1"/>
    <s v="Conservación de la vía"/>
    <x v="0"/>
    <m/>
    <x v="0"/>
    <m/>
    <m/>
    <m/>
  </r>
  <r>
    <x v="492"/>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8"/>
    <s v="CR_Neiva-Espinal-Girardot"/>
    <x v="67"/>
    <x v="0"/>
    <s v="Vicepresidencia de Gestión Contractual"/>
    <s v=" Luis Eduardo Gutiérrez"/>
    <x v="0"/>
    <s v="DISCIPLINARIA Y ADMINISTRATIVA"/>
    <n v="3"/>
    <x v="0"/>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m/>
    <x v="0"/>
    <m/>
    <m/>
    <m/>
    <m/>
    <x v="14"/>
    <n v="2"/>
    <n v="0"/>
    <s v="CUMPLIDA"/>
    <x v="0"/>
    <x v="2"/>
    <s v="2017-409-097363-2 del 12-sep-2017"/>
    <s v="INF. 7_x000a_MM&amp;D_x000a_Rad. N,. 2016-409-092155-2 Pag. 28"/>
    <s v="SI"/>
    <s v="De ajuste al plan"/>
    <x v="0"/>
    <x v="0"/>
    <s v="Incumplimiento obligaciónes"/>
    <x v="0"/>
    <m/>
    <x v="0"/>
    <m/>
    <m/>
    <m/>
  </r>
  <r>
    <x v="493"/>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3"/>
    <s v="CR_Ruta del Sol - Sector 1"/>
    <x v="40"/>
    <x v="1"/>
    <s v="Vicepresidencia Ejecutiva"/>
    <s v="Carlos García"/>
    <x v="1"/>
    <s v="FISCAL, DISCIPLINARIA Y ADMINISTRATIVA"/>
    <n v="5"/>
    <x v="0"/>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s v="Estudio II_x000a_INF 1 MM&amp;D Rad. RADICADO NO. 2016-409-054480-2 pag. 9_x000a__x000a_INF.4_x000a_RADICADO NO. 2016-409-077657-2_x000a__x000a_CONCEPTO JURÍDICO_x000a_Rad. _x000a_2016-409-118081-2_x000a_"/>
    <s v="NO"/>
    <s v="De gran impacto"/>
    <x v="2"/>
    <x v="10"/>
    <s v="Rendimientos financieros"/>
    <x v="0"/>
    <m/>
    <x v="0"/>
    <m/>
    <m/>
    <m/>
  </r>
  <r>
    <x v="494"/>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CR_Ruta del Sol - Sector 1"/>
    <x v="40"/>
    <x v="1"/>
    <s v="Vicepresidencia Ejecutiva"/>
    <s v="Carlos García"/>
    <x v="1"/>
    <s v="FISCAL, DISCIPLINARIA Y ADMINISTRATIVA"/>
    <n v="3"/>
    <x v="0"/>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s v="Fiscal"/>
    <x v="1"/>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s v="Estudio III_x000a_INF 1 MM&amp;D Rad. RADICADO NO. 2016-409-054480-2 pag. 11_x000a__x000a_Inf. 8 pag. 34"/>
    <s v="NO"/>
    <s v="De ajuste al plan"/>
    <x v="1"/>
    <x v="0"/>
    <s v="Desequilibrio contractual"/>
    <x v="0"/>
    <m/>
    <x v="0"/>
    <m/>
    <m/>
    <m/>
  </r>
  <r>
    <x v="495"/>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3"/>
    <s v="CR_Ruta del Sol - Sector 1"/>
    <x v="40"/>
    <x v="1"/>
    <s v="Vicepresidencia Ejecutiva"/>
    <s v="Carlos García"/>
    <x v="1"/>
    <s v="FISCAL, DISCIPLINARIA Y ADMINISTRATIVA"/>
    <n v="5"/>
    <x v="0"/>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x v="0"/>
    <m/>
    <m/>
    <m/>
    <m/>
    <x v="14"/>
    <n v="2"/>
    <n v="0"/>
    <s v="CUMPLIDA"/>
    <x v="0"/>
    <x v="3"/>
    <m/>
    <s v="Estudio II_x000a_INF 1 MM&amp;D Rad. RADICADO NO. 2016-409-054480-2 pag. 12_x000a_INF.4_x000a_RADICADO NO. 2016-409-077657-2 pag. 75"/>
    <s v="SI"/>
    <s v="De ajuste al plan"/>
    <x v="2"/>
    <x v="13"/>
    <s v="Panel de expertos"/>
    <x v="0"/>
    <m/>
    <x v="0"/>
    <m/>
    <m/>
    <m/>
  </r>
  <r>
    <x v="496"/>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3"/>
    <s v="CR_Ruta del Sol - Sector 1"/>
    <x v="40"/>
    <x v="1"/>
    <s v="Vicepresidencia Ejecutiva"/>
    <s v="Carlos García"/>
    <x v="1"/>
    <s v="FISCAL, DISCIPLINARIA Y ADMINISTRATIVA"/>
    <n v="5"/>
    <x v="0"/>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x v="0"/>
    <m/>
    <m/>
    <m/>
    <m/>
    <x v="14"/>
    <n v="2"/>
    <n v="0"/>
    <s v="CUMPLIDA"/>
    <x v="0"/>
    <x v="3"/>
    <m/>
    <s v="Estudio III_x000a__x000a_INF 1 MM&amp;D Rad. RADICADO NO. 2016-409-054480-2 pag. 14_x000a__x000a_INF. 8 MM&amp;D Rad. No. 2016-409-100777-2 Pag. 35_x000a__x000a_"/>
    <s v="NO"/>
    <s v="De ajuste al plan"/>
    <x v="2"/>
    <x v="11"/>
    <s v="Fondeo de interventoría"/>
    <x v="0"/>
    <m/>
    <x v="0"/>
    <m/>
    <m/>
    <m/>
  </r>
  <r>
    <x v="497"/>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3"/>
    <s v="CR_Ruta del Sol - Sector 1,CR_Ruta del Sol - Sector 3"/>
    <x v="68"/>
    <x v="1"/>
    <s v="Vicepresidencia Ejecutiva"/>
    <s v="Carlos García"/>
    <x v="1"/>
    <s v="DISCIPLINARIA Y ADMINISTRATIVA"/>
    <n v="6"/>
    <x v="0"/>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x v="0"/>
    <m/>
    <m/>
    <m/>
    <m/>
    <x v="14"/>
    <n v="2"/>
    <n v="0"/>
    <s v="CUMPLIDA"/>
    <x v="0"/>
    <x v="2"/>
    <m/>
    <s v="INF. 8 MM&amp;D Rad. No. 2016-409-100777-2 Pag. 37"/>
    <s v="N/A"/>
    <s v="No hay impacto"/>
    <x v="2"/>
    <x v="0"/>
    <s v="Fallas gestión garantías"/>
    <x v="0"/>
    <m/>
    <x v="0"/>
    <m/>
    <m/>
    <m/>
  </r>
  <r>
    <x v="498"/>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CR_Ruta del Sol - Sector 1,CR_Ruta del Sol - Sector 2,CR_Ruta del Sol - Sector 3"/>
    <x v="69"/>
    <x v="1"/>
    <s v="Vicepresidencia Ejecutiva - Vicepresidencia Jurídica"/>
    <s v="Carlos García"/>
    <x v="1"/>
    <s v="DISCIPLINARIA Y ADMINISTRATIVA"/>
    <n v="5"/>
    <x v="0"/>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x v="0"/>
    <m/>
    <m/>
    <m/>
    <m/>
    <x v="14"/>
    <n v="2"/>
    <n v="0"/>
    <s v="CUMPLIDA"/>
    <x v="0"/>
    <x v="2"/>
    <m/>
    <m/>
    <m/>
    <m/>
    <x v="1"/>
    <x v="0"/>
    <s v="Incumplimiento normatividad"/>
    <x v="0"/>
    <m/>
    <x v="0"/>
    <m/>
    <m/>
    <m/>
  </r>
  <r>
    <x v="499"/>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8"/>
    <s v="CR_Ruta del Sol - Sector 1"/>
    <x v="40"/>
    <x v="1"/>
    <s v="Vicepresidencia Ejecutiva"/>
    <s v="Fernando Mejía"/>
    <x v="6"/>
    <s v="ADMINISTRATIVA"/>
    <n v="3"/>
    <x v="0"/>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m/>
    <x v="0"/>
    <m/>
    <m/>
    <m/>
    <m/>
    <x v="14"/>
    <n v="2"/>
    <n v="0"/>
    <s v="CUMPLIDA"/>
    <x v="0"/>
    <x v="0"/>
    <s v="2017-409-097363-2 del 12-sep-2017"/>
    <s v="INF. 8 MM&amp;D Rad. No. 2016-409-100777-2 Pag. 38"/>
    <s v="NO"/>
    <s v="De ajuste al plan"/>
    <x v="0"/>
    <x v="0"/>
    <s v="Indebidas justificaciones"/>
    <x v="0"/>
    <m/>
    <x v="0"/>
    <m/>
    <m/>
    <m/>
  </r>
  <r>
    <x v="500"/>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13"/>
    <s v="CR_Ruta del Sol - Sector 2"/>
    <x v="41"/>
    <x v="1"/>
    <s v="Vicepresidencia Ejecutiva"/>
    <s v="Carlos García"/>
    <x v="1"/>
    <s v="FISCAL, DISCIPLINARIA Y ADMINISTRATIVA"/>
    <n v="7"/>
    <x v="0"/>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s v="Estudio II_x000a__x000a_INF 2 Rad. 2016-409-054482 pag. 15_x000a__x000a_INF.4_x000a_RADICADO NO. 2016-409-077657-2 Pag. 35_x000a__x000a_CONCEPTO JURÍDICO_x000a_Rad._x000a_2016-409-118085-2 "/>
    <s v="SI"/>
    <s v="De gran impacto"/>
    <x v="2"/>
    <x v="10"/>
    <s v="Rendimientos financieros"/>
    <x v="0"/>
    <m/>
    <x v="0"/>
    <m/>
    <m/>
    <m/>
  </r>
  <r>
    <x v="501"/>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3"/>
    <s v="CR_Ruta del Sol - Sector 2"/>
    <x v="41"/>
    <x v="1"/>
    <s v="Vicepresidencia Ejecutiva"/>
    <s v="Carlos García"/>
    <x v="1"/>
    <s v="FISCAL, DISCIPLINARIA Y ADMINISTRATIVA"/>
    <n v="4"/>
    <x v="0"/>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x v="0"/>
    <m/>
    <m/>
    <m/>
    <m/>
    <x v="14"/>
    <n v="2"/>
    <n v="0"/>
    <s v="CUMPLIDA"/>
    <x v="0"/>
    <x v="3"/>
    <m/>
    <s v="Estudio II_x000a__x000a_INF 2 Rad. 2016-409-054482 pag.16_x000a__x000a_ INF.4_x000a_RADICADO NO. 2016-409-077657-2 Pag. 39_x000a__x000a_CONCEPTO JURÍDICO_x000a_Rad. _x000a_2016-409-115771-2"/>
    <s v="NO"/>
    <s v="De gran impacto"/>
    <x v="2"/>
    <x v="13"/>
    <s v="Panel de expertos"/>
    <x v="0"/>
    <m/>
    <x v="0"/>
    <m/>
    <m/>
    <m/>
  </r>
  <r>
    <x v="502"/>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6-06-01T00:00:00"/>
    <x v="52"/>
    <s v="CR_Ruta del Sol - Sector 2"/>
    <x v="41"/>
    <x v="1"/>
    <s v="Vicepresidencia Ejecutiva"/>
    <s v="Carlos García"/>
    <x v="1"/>
    <s v="FISCAL, DISCIPLINARIA Y ADMINISTRATIVA"/>
    <n v="2"/>
    <x v="2"/>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s v="Indagación Preliminar"/>
    <x v="2"/>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0"/>
    <n v="1"/>
    <s v="EN TERMINO"/>
    <x v="2"/>
    <x v="3"/>
    <m/>
    <s v="Estudio III_x000a__x000a_ INF 2 Rad. 2016-409-054482 pag. 18 _x000a__x000a_INF. 8 MM&amp;D Rad. No. 2016-409-100777-2 Pag. 11"/>
    <s v="NO"/>
    <s v="De ajuste al plan"/>
    <x v="1"/>
    <x v="11"/>
    <s v="Fondeo de interventoría"/>
    <x v="0"/>
    <m/>
    <x v="0"/>
    <m/>
    <m/>
    <m/>
  </r>
  <r>
    <x v="503"/>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8"/>
    <s v="CR_Ruta del Sol - Sector 3"/>
    <x v="70"/>
    <x v="1"/>
    <s v="Vicepresidencia Ejecutiva - Vicepresidencia de Planeación, Riesgos y Entorno"/>
    <s v="Fernando Mejía"/>
    <x v="6"/>
    <s v="DISCIPLINARIA Y ADMINISTRATIVA"/>
    <n v="6"/>
    <x v="0"/>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m/>
    <x v="0"/>
    <m/>
    <m/>
    <m/>
    <m/>
    <x v="14"/>
    <n v="2"/>
    <n v="0"/>
    <s v="CUMPLIDA"/>
    <x v="0"/>
    <x v="2"/>
    <s v="2017-409-097363-2 del 12-sep-2017"/>
    <s v="INF 8 MM&amp;D Rad No. 2016-409-100777-2 Pag 40"/>
    <s v="SI"/>
    <s v="De ajuste al plan"/>
    <x v="0"/>
    <x v="5"/>
    <s v="Diferencia avalúo "/>
    <x v="0"/>
    <m/>
    <x v="0"/>
    <m/>
    <m/>
    <m/>
  </r>
  <r>
    <x v="504"/>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8"/>
    <s v="CR_Ruta del Sol - Sector 3"/>
    <x v="70"/>
    <x v="1"/>
    <s v="Vicepresidencia Ejecutiva - Vicepresidencia de Planeación, Riesgos y Entorno"/>
    <s v="Fernando Mejía"/>
    <x v="6"/>
    <s v="ADMINISTRATIVA"/>
    <n v="7"/>
    <x v="0"/>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m/>
    <x v="0"/>
    <m/>
    <m/>
    <m/>
    <m/>
    <x v="14"/>
    <n v="2"/>
    <n v="0"/>
    <s v="CUMPLIDA"/>
    <x v="0"/>
    <x v="0"/>
    <s v="2017-409-097363-2 del 12-sep-2017"/>
    <s v="INF 8 MM&amp;D Rad No. 2016-409-100777-2 Pag 42"/>
    <s v="N/A"/>
    <s v="No hay impacto"/>
    <x v="0"/>
    <x v="1"/>
    <s v="Obligaciones interventoría"/>
    <x v="0"/>
    <m/>
    <x v="0"/>
    <m/>
    <m/>
    <m/>
  </r>
  <r>
    <x v="505"/>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3"/>
    <s v="CR_Ruta del Sol - Sector 3"/>
    <x v="70"/>
    <x v="1"/>
    <s v="Vicepresidencia Ejecutiva"/>
    <s v="Carlos García"/>
    <x v="1"/>
    <s v="FISCAL, DISCIPLINARIA Y ADMINISTRATIVA"/>
    <n v="5"/>
    <x v="0"/>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x v="0"/>
    <m/>
    <m/>
    <m/>
    <m/>
    <x v="14"/>
    <n v="2"/>
    <n v="0"/>
    <s v="CUMPLIDA"/>
    <x v="0"/>
    <x v="3"/>
    <m/>
    <s v="Estudio III_x000a_INF 1 MM&amp;D Rad. RADICADO NO. 2016-409-054480-2 pag. 15_x000a__x000a_INF 8 MM&amp;D Rad No. 2016-409-100777-2 Pag 43"/>
    <s v="NO"/>
    <s v="De ajuste al plan"/>
    <x v="2"/>
    <x v="11"/>
    <s v="Fondeo de interventoría"/>
    <x v="0"/>
    <m/>
    <x v="0"/>
    <m/>
    <m/>
    <m/>
  </r>
  <r>
    <x v="506"/>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CR_Ruta del Sol - Sector 3"/>
    <x v="70"/>
    <x v="1"/>
    <s v="Vicepresidencia Ejecutiva"/>
    <s v="Carlos García"/>
    <x v="1"/>
    <s v="DISCIPLINARIA Y ADMINISTRATIVA"/>
    <n v="4"/>
    <x v="0"/>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x v="0"/>
    <m/>
    <m/>
    <m/>
    <m/>
    <x v="14"/>
    <n v="2"/>
    <n v="0"/>
    <s v="CUMPLIDA"/>
    <x v="0"/>
    <x v="2"/>
    <m/>
    <s v="SI_x000a_INF 1 MM&amp;D Rad. RADICADO NO. 2016-409-054480-2 pag. 17_x000a__x000a_INF 8 MM&amp;D Rad No. 2016-409-100777-2 Pag 46_x000a_"/>
    <s v="SI"/>
    <s v="De ajuste al plan"/>
    <x v="2"/>
    <x v="13"/>
    <s v="Panel de expertos"/>
    <x v="0"/>
    <m/>
    <x v="0"/>
    <m/>
    <m/>
    <m/>
  </r>
  <r>
    <x v="507"/>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CF_Concesión Férrea Atlantico"/>
    <x v="1"/>
    <x v="1"/>
    <s v="Vicepresidencia Ejecutiva"/>
    <s v="Carlos García"/>
    <x v="1"/>
    <s v="ADMINISTRATIVA"/>
    <n v="4"/>
    <x v="0"/>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x v="0"/>
    <m/>
    <m/>
    <m/>
    <m/>
    <x v="14"/>
    <n v="2"/>
    <n v="0"/>
    <s v="CUMPLIDA"/>
    <x v="0"/>
    <x v="0"/>
    <m/>
    <m/>
    <m/>
    <m/>
    <x v="2"/>
    <x v="0"/>
    <s v="Incumplimiento obligaciones"/>
    <x v="1"/>
    <m/>
    <x v="0"/>
    <m/>
    <m/>
    <m/>
  </r>
  <r>
    <x v="508"/>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CF_Concesión Férrea Atlantico"/>
    <x v="1"/>
    <x v="1"/>
    <s v="Vicepresidencia Ejecutiva"/>
    <s v="Carlos García"/>
    <x v="1"/>
    <s v="ADMINISTRATIVA"/>
    <n v="3"/>
    <x v="0"/>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x v="0"/>
    <m/>
    <m/>
    <m/>
    <m/>
    <x v="14"/>
    <n v="2"/>
    <n v="0"/>
    <s v="CUMPLIDA"/>
    <x v="0"/>
    <x v="0"/>
    <m/>
    <m/>
    <m/>
    <m/>
    <x v="2"/>
    <x v="0"/>
    <s v="Incumplimiento obligaciones"/>
    <x v="1"/>
    <m/>
    <x v="0"/>
    <m/>
    <m/>
    <m/>
  </r>
  <r>
    <x v="509"/>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CF_Concesión Férrea Atlantico"/>
    <x v="1"/>
    <x v="1"/>
    <s v="Vicepresidencia Ejecutiva"/>
    <s v="Carlos García"/>
    <x v="1"/>
    <s v="FISCAL, DISCIPLINARIA Y ADMINISTRATIVA"/>
    <n v="4"/>
    <x v="0"/>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x v="0"/>
    <m/>
    <m/>
    <m/>
    <m/>
    <x v="14"/>
    <n v="2"/>
    <n v="0"/>
    <s v="CUMPLIDA"/>
    <x v="0"/>
    <x v="3"/>
    <m/>
    <s v="Estudio III INF 2 Rad. 2016-409-054482 pag. 20"/>
    <s v="N/A"/>
    <s v="No hay impacto"/>
    <x v="2"/>
    <x v="1"/>
    <s v="Sustitución de rieles"/>
    <x v="1"/>
    <m/>
    <x v="0"/>
    <m/>
    <m/>
    <m/>
  </r>
  <r>
    <x v="510"/>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CF_Concesión Férrea Atlantico"/>
    <x v="1"/>
    <x v="1"/>
    <s v="Vicepresidencia Ejecutiva"/>
    <s v="Carlos García"/>
    <x v="1"/>
    <s v="DISCIPLINARIA Y ADMINISTRATIVA"/>
    <n v="3"/>
    <x v="0"/>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x v="0"/>
    <m/>
    <m/>
    <m/>
    <m/>
    <x v="14"/>
    <n v="2"/>
    <n v="0"/>
    <s v="CUMPLIDA"/>
    <x v="0"/>
    <x v="2"/>
    <m/>
    <m/>
    <m/>
    <m/>
    <x v="2"/>
    <x v="0"/>
    <s v="Incumplimiento obligaciones"/>
    <x v="1"/>
    <m/>
    <x v="0"/>
    <m/>
    <m/>
    <m/>
  </r>
  <r>
    <x v="511"/>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CF_Concesión Férrea Atlantico"/>
    <x v="1"/>
    <x v="1"/>
    <s v="Vicepresidencia Ejecutiva"/>
    <s v="Carlos García"/>
    <x v="1"/>
    <s v="ADMINISTRATIVA"/>
    <n v="3"/>
    <x v="0"/>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x v="0"/>
    <m/>
    <m/>
    <m/>
    <m/>
    <x v="14"/>
    <n v="2"/>
    <n v="0"/>
    <s v="CUMPLIDA"/>
    <x v="0"/>
    <x v="0"/>
    <m/>
    <m/>
    <m/>
    <m/>
    <x v="2"/>
    <x v="0"/>
    <s v="Incumplimiento obligaciones"/>
    <x v="1"/>
    <m/>
    <x v="0"/>
    <m/>
    <m/>
    <m/>
  </r>
  <r>
    <x v="512"/>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s v="CF_Concesión Férrea Atlantico"/>
    <x v="1"/>
    <x v="0"/>
    <s v="Vicepresidencia de Gestión Contractual"/>
    <s v=" Luis Eduardo Gutiérrez"/>
    <x v="0"/>
    <s v="DISCIPLINARIA Y ADMINISTRATIVA"/>
    <n v="3"/>
    <x v="0"/>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x v="0"/>
    <m/>
    <m/>
    <m/>
    <m/>
    <x v="14"/>
    <n v="2"/>
    <n v="0"/>
    <s v="CUMPLIDA"/>
    <x v="0"/>
    <x v="2"/>
    <s v="2017-409-097363-2 del 12-sep-2017"/>
    <m/>
    <m/>
    <m/>
    <x v="0"/>
    <x v="0"/>
    <s v="Incumplimiento especificaciones"/>
    <x v="1"/>
    <m/>
    <x v="0"/>
    <m/>
    <m/>
    <m/>
  </r>
  <r>
    <x v="513"/>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CF_Concesión Férrea Atlantico"/>
    <x v="1"/>
    <x v="1"/>
    <s v="Vicepresidencia Ejecutiva"/>
    <s v="Carlos García"/>
    <x v="1"/>
    <s v="DISCIPLINARIA Y ADMINISTRATIVA"/>
    <n v="2"/>
    <x v="0"/>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x v="0"/>
    <m/>
    <m/>
    <m/>
    <m/>
    <x v="14"/>
    <n v="2"/>
    <n v="0"/>
    <s v="CUMPLIDA"/>
    <x v="0"/>
    <x v="2"/>
    <m/>
    <m/>
    <m/>
    <m/>
    <x v="2"/>
    <x v="0"/>
    <s v="Incumplimiento obligaciones"/>
    <x v="1"/>
    <m/>
    <x v="0"/>
    <m/>
    <m/>
    <m/>
  </r>
  <r>
    <x v="514"/>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CF_Concesión Férrea Atlantico"/>
    <x v="1"/>
    <x v="1"/>
    <s v="Vicepresidencia Ejecutiva"/>
    <s v="Carlos García"/>
    <x v="1"/>
    <s v="FISCAL, DISCIPLINARIA Y ADMINISTRATIVA"/>
    <n v="2"/>
    <x v="0"/>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x v="6"/>
    <m/>
    <m/>
    <m/>
    <m/>
    <x v="14"/>
    <n v="2"/>
    <n v="0"/>
    <s v="CUMPLIDA"/>
    <x v="0"/>
    <x v="3"/>
    <m/>
    <s v="Estudio III INF 2 Rad. 2016-409-054482 pag. 21"/>
    <s v="N/A"/>
    <s v="No hay impacto"/>
    <x v="2"/>
    <x v="1"/>
    <s v="Falta integración sistemas de información"/>
    <x v="1"/>
    <m/>
    <x v="0"/>
    <m/>
    <m/>
    <m/>
  </r>
  <r>
    <x v="515"/>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9"/>
    <s v="CF_Concesión Férrea Pacifico"/>
    <x v="2"/>
    <x v="0"/>
    <s v="Vicepresidencia de Gestión Contractual"/>
    <s v="Andrés Figueredo"/>
    <x v="0"/>
    <s v="DISCIPLINARIA Y ADMINISTRATIVA"/>
    <n v="7"/>
    <x v="17"/>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1"/>
    <x v="2"/>
    <m/>
    <m/>
    <m/>
    <m/>
    <x v="1"/>
    <x v="0"/>
    <s v="Renovación y ampliación garantías"/>
    <x v="1"/>
    <m/>
    <x v="1"/>
    <s v="1132-3"/>
    <m/>
    <m/>
  </r>
  <r>
    <x v="516"/>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9"/>
    <s v="CF_Concesión Férrea Pacifico"/>
    <x v="2"/>
    <x v="0"/>
    <s v="Vicepresidencia de Gestión Contractual"/>
    <s v="Andrés Figueredo"/>
    <x v="0"/>
    <s v="ADMINISTRATIVA"/>
    <n v="2"/>
    <x v="15"/>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x v="0"/>
    <m/>
    <m/>
    <m/>
    <m/>
    <x v="14"/>
    <n v="0"/>
    <n v="0"/>
    <s v="VENCIDA"/>
    <x v="1"/>
    <x v="0"/>
    <m/>
    <m/>
    <m/>
    <m/>
    <x v="2"/>
    <x v="0"/>
    <s v="Incumplimiento obligaciones"/>
    <x v="1"/>
    <m/>
    <x v="1"/>
    <s v="1132-3"/>
    <m/>
    <m/>
  </r>
  <r>
    <x v="517"/>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1"/>
    <x v="1"/>
    <s v="Vicepresidencia Ejecutiva"/>
    <s v="Carlos García"/>
    <x v="1"/>
    <s v="ADMINISTRATIVA"/>
    <n v="4"/>
    <x v="0"/>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x v="0"/>
    <m/>
    <m/>
    <m/>
    <m/>
    <x v="14"/>
    <n v="2"/>
    <n v="0"/>
    <s v="CUMPLIDA"/>
    <x v="0"/>
    <x v="0"/>
    <m/>
    <m/>
    <m/>
    <m/>
    <x v="2"/>
    <x v="0"/>
    <s v="Incumplimiento obligaciones"/>
    <x v="1"/>
    <m/>
    <x v="0"/>
    <m/>
    <m/>
    <m/>
  </r>
  <r>
    <x v="518"/>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31"/>
    <s v="CR_Briceño-Tunja-Sogamoso"/>
    <x v="4"/>
    <x v="1"/>
    <s v="Vicepresidencia Ejecutiva"/>
    <s v="Carlos García"/>
    <x v="1"/>
    <s v="ADMINISTRATIVA"/>
    <n v="5"/>
    <x v="0"/>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x v="0"/>
    <m/>
    <m/>
    <m/>
    <m/>
    <x v="14"/>
    <n v="2"/>
    <n v="0"/>
    <s v="CUMPLIDA"/>
    <x v="0"/>
    <x v="0"/>
    <m/>
    <m/>
    <m/>
    <m/>
    <x v="1"/>
    <x v="1"/>
    <s v="Conservación de la vía"/>
    <x v="1"/>
    <m/>
    <x v="0"/>
    <m/>
    <m/>
    <m/>
  </r>
  <r>
    <x v="519"/>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CF_Concesión Férrea Atlantico"/>
    <x v="1"/>
    <x v="1"/>
    <s v="Vicepresidencia Ejecutiva"/>
    <s v="Carlos García"/>
    <x v="1"/>
    <s v="DISCIPLINARIA Y 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x v="0"/>
    <m/>
    <m/>
    <m/>
    <m/>
    <x v="14"/>
    <n v="2"/>
    <n v="0"/>
    <s v="CUMPLIDA"/>
    <x v="0"/>
    <x v="2"/>
    <m/>
    <m/>
    <m/>
    <m/>
    <x v="2"/>
    <x v="0"/>
    <s v="Incumplimiento obligaciones"/>
    <x v="1"/>
    <m/>
    <x v="0"/>
    <m/>
    <m/>
    <m/>
  </r>
  <r>
    <x v="520"/>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CF_Concesión Férrea Atlantico"/>
    <x v="1"/>
    <x v="1"/>
    <s v="Vicepresidencia Ejecutiva"/>
    <s v="Carlos García"/>
    <x v="1"/>
    <s v="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x v="0"/>
    <m/>
    <m/>
    <m/>
    <m/>
    <x v="14"/>
    <n v="2"/>
    <n v="0"/>
    <s v="CUMPLIDA"/>
    <x v="0"/>
    <x v="0"/>
    <m/>
    <m/>
    <m/>
    <m/>
    <x v="2"/>
    <x v="0"/>
    <s v="Incumplimiento especificaciones"/>
    <x v="1"/>
    <m/>
    <x v="0"/>
    <m/>
    <m/>
    <m/>
  </r>
  <r>
    <x v="521"/>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CF_Concesión Férrea Atlantico"/>
    <x v="1"/>
    <x v="1"/>
    <s v="Vicepresidencia Ejecutiva"/>
    <s v="Carlos García"/>
    <x v="1"/>
    <s v="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x v="0"/>
    <m/>
    <m/>
    <m/>
    <m/>
    <x v="14"/>
    <n v="2"/>
    <n v="0"/>
    <s v="CUMPLIDA"/>
    <x v="0"/>
    <x v="0"/>
    <m/>
    <m/>
    <m/>
    <m/>
    <x v="2"/>
    <x v="1"/>
    <s v="Deficiencias en la supervisión contractual"/>
    <x v="1"/>
    <m/>
    <x v="0"/>
    <m/>
    <m/>
    <m/>
  </r>
  <r>
    <x v="522"/>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s v="CF_Concesión Férrea Atlantico"/>
    <x v="1"/>
    <x v="0"/>
    <s v="Vicepresidencia de Gestión Contractual"/>
    <s v=" Luis Eduardo Gutiérrez"/>
    <x v="0"/>
    <s v="FISCAL, DISCIPLINARIA Y ADMINISTRATIVA"/>
    <n v="5"/>
    <x v="0"/>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m/>
    <x v="0"/>
    <m/>
    <m/>
    <m/>
    <m/>
    <x v="14"/>
    <n v="2"/>
    <n v="0"/>
    <s v="CUMPLIDA"/>
    <x v="0"/>
    <x v="3"/>
    <s v="2017-409-097363-2 del 12-sep-2017"/>
    <s v="Estudio III_x000a__x000a_INF 2 MM&amp;D Rad. No. 2016-409-054482-2 Pag. 26"/>
    <s v="N/A"/>
    <s v="No hay impacto"/>
    <x v="0"/>
    <x v="1"/>
    <s v="Obligaciones interventoría"/>
    <x v="1"/>
    <m/>
    <x v="0"/>
    <m/>
    <m/>
    <m/>
  </r>
  <r>
    <x v="523"/>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CF_Concesión Férrea Atlantico"/>
    <x v="1"/>
    <x v="1"/>
    <s v="Vicepresidencia Ejecutiva"/>
    <s v="Carlos García"/>
    <x v="1"/>
    <s v="DISCIPLINARIA Y 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x v="0"/>
    <m/>
    <m/>
    <m/>
    <m/>
    <x v="14"/>
    <n v="2"/>
    <n v="0"/>
    <s v="CUMPLIDA"/>
    <x v="0"/>
    <x v="2"/>
    <m/>
    <m/>
    <m/>
    <m/>
    <x v="2"/>
    <x v="0"/>
    <s v="Incumplimiento especificaciones"/>
    <x v="1"/>
    <m/>
    <x v="0"/>
    <m/>
    <m/>
    <m/>
  </r>
  <r>
    <x v="524"/>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1"/>
    <x v="1"/>
    <s v="Vicepresidencia Ejecutiva"/>
    <s v="Carlos García"/>
    <x v="1"/>
    <s v="ADMINISTRATIVA"/>
    <n v="4"/>
    <x v="0"/>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x v="0"/>
    <m/>
    <m/>
    <m/>
    <m/>
    <x v="14"/>
    <n v="2"/>
    <n v="0"/>
    <s v="CUMPLIDA"/>
    <x v="0"/>
    <x v="0"/>
    <m/>
    <m/>
    <m/>
    <m/>
    <x v="2"/>
    <x v="0"/>
    <s v="Incumplimiento especificaciones"/>
    <x v="1"/>
    <m/>
    <x v="0"/>
    <m/>
    <m/>
    <m/>
  </r>
  <r>
    <x v="525"/>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s v="CF_Concesión Férrea Atlantico"/>
    <x v="1"/>
    <x v="0"/>
    <s v="Vicepresidencia de Gestión Contractual"/>
    <s v=" Luis Eduardo Gutiérrez"/>
    <x v="0"/>
    <s v="ADMINISTRATIVA"/>
    <n v="4"/>
    <x v="0"/>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m/>
    <x v="0"/>
    <m/>
    <m/>
    <m/>
    <m/>
    <x v="14"/>
    <n v="2"/>
    <n v="0"/>
    <s v="CUMPLIDA"/>
    <x v="0"/>
    <x v="0"/>
    <s v="2017-409-097363-2 del 12-sep-2017"/>
    <m/>
    <m/>
    <m/>
    <x v="0"/>
    <x v="0"/>
    <s v="Incumplimiento especificaciones"/>
    <x v="1"/>
    <m/>
    <x v="0"/>
    <m/>
    <m/>
    <m/>
  </r>
  <r>
    <x v="526"/>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8"/>
    <s v="CA_Aeropuerto el Dorado"/>
    <x v="64"/>
    <x v="0"/>
    <s v="Vicepresidencia de Gestión Contractual - Vicepresidencia de Planeación, Riesgos y Entorno"/>
    <s v=" Luis Eduardo Gutiérrez"/>
    <x v="0"/>
    <s v="DISCIPLINARIA Y ADMINISTRATIVA"/>
    <n v="4"/>
    <x v="0"/>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x v="0"/>
    <m/>
    <m/>
    <m/>
    <m/>
    <x v="14"/>
    <n v="2"/>
    <n v="0"/>
    <s v="CUMPLIDA"/>
    <x v="0"/>
    <x v="2"/>
    <s v="2017-409-097363-2 del 12-sep-2017"/>
    <s v="INF 9 Rad. 2016-409-119125-2_x000a_pag. 7"/>
    <s v="N/A"/>
    <s v="No hay impacto"/>
    <x v="0"/>
    <x v="1"/>
    <s v="Plan de manejo ambiental"/>
    <x v="10"/>
    <m/>
    <x v="0"/>
    <m/>
    <m/>
    <m/>
  </r>
  <r>
    <x v="527"/>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8"/>
    <s v="CR_Zona Metropolitana de Bucaramanga"/>
    <x v="7"/>
    <x v="1"/>
    <s v="Vicepresidencia Ejecutiva"/>
    <s v="Fernando Mejía"/>
    <x v="6"/>
    <s v="ADMINISTRATIVA"/>
    <n v="4"/>
    <x v="0"/>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m/>
    <x v="0"/>
    <m/>
    <m/>
    <m/>
    <m/>
    <x v="14"/>
    <n v="2"/>
    <n v="0"/>
    <s v="CUMPLIDA"/>
    <x v="0"/>
    <x v="0"/>
    <s v="2017-409-097363-2 del 12-sep-2017"/>
    <s v="INF 6. rad. No. 2016-409-089297-2 pag. 41"/>
    <s v="NO"/>
    <s v="De ajuste al plan"/>
    <x v="0"/>
    <x v="1"/>
    <s v="Obligaciones interventoría"/>
    <x v="0"/>
    <m/>
    <x v="0"/>
    <m/>
    <m/>
    <m/>
  </r>
  <r>
    <x v="528"/>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8"/>
    <s v="CR_Zona Metropolitana de Bucaramanga"/>
    <x v="7"/>
    <x v="1"/>
    <s v="Vicepresidencia Ejecutiva - Vicepresidencia de Planeación, Riesgos y Entorno"/>
    <s v="Fernando Mejía"/>
    <x v="6"/>
    <s v="ADMINISTRATIVA"/>
    <n v="8"/>
    <x v="0"/>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m/>
    <x v="0"/>
    <m/>
    <m/>
    <m/>
    <m/>
    <x v="14"/>
    <n v="2"/>
    <n v="0"/>
    <s v="CUMPLIDA"/>
    <x v="0"/>
    <x v="0"/>
    <s v="2017-409-097363-2 del 12-sep-2017"/>
    <s v="INF 6. rad. No. 2016-409-089297-2 pag. 42"/>
    <s v="NO"/>
    <s v="De ajuste al plan"/>
    <x v="0"/>
    <x v="0"/>
    <s v="Incumplimiento obligaciónes"/>
    <x v="0"/>
    <m/>
    <x v="0"/>
    <m/>
    <m/>
    <m/>
  </r>
  <r>
    <x v="529"/>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CF_Concesión Férrea Atlantico"/>
    <x v="1"/>
    <x v="1"/>
    <s v="Vicepresidencia Ejecutiva"/>
    <s v="Carlos García"/>
    <x v="1"/>
    <s v="DISCIPLINARIA Y ADMINISTRATIVA"/>
    <n v="4"/>
    <x v="0"/>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x v="0"/>
    <m/>
    <m/>
    <m/>
    <m/>
    <x v="14"/>
    <n v="2"/>
    <n v="0"/>
    <s v="CUMPLIDA"/>
    <x v="0"/>
    <x v="2"/>
    <m/>
    <m/>
    <m/>
    <m/>
    <x v="2"/>
    <x v="1"/>
    <s v="Señalización"/>
    <x v="1"/>
    <m/>
    <x v="0"/>
    <m/>
    <m/>
    <m/>
  </r>
  <r>
    <x v="530"/>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8"/>
    <s v="CR_Neiva-Espinal-Girardot"/>
    <x v="67"/>
    <x v="0"/>
    <s v="Vicepresidencia de Gestión Contractual - Vicepresidencia de Planeación, Riesgos y Entorno"/>
    <s v=" Luis Eduardo Gutiérrez"/>
    <x v="0"/>
    <s v="DISCIPLINARIA Y ADMINISTRATIVA"/>
    <n v="4"/>
    <x v="0"/>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m/>
    <x v="0"/>
    <m/>
    <m/>
    <m/>
    <m/>
    <x v="14"/>
    <n v="2"/>
    <n v="0"/>
    <s v="CUMPLIDA"/>
    <x v="0"/>
    <x v="2"/>
    <s v="2017-409-097363-2 del 12-sep-2017"/>
    <s v="INF. 7_x000a_MM&amp;D_x000a_Rad. No. 2016-409-092155-2 Pag. 29 "/>
    <s v="SI"/>
    <s v="De ajuste al plan"/>
    <x v="0"/>
    <x v="1"/>
    <s v="Plan de manejo ambiental"/>
    <x v="0"/>
    <m/>
    <x v="0"/>
    <m/>
    <m/>
    <m/>
  </r>
  <r>
    <x v="531"/>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CR_Neiva-Espinal-Girardot"/>
    <x v="67"/>
    <x v="0"/>
    <s v="Vicepresidencia de Gestión Contractual"/>
    <s v="Luis Eduardo Gutiérrez"/>
    <x v="4"/>
    <s v="DISCIPLINARIA Y ADMINISTRATIVA"/>
    <n v="6"/>
    <x v="0"/>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x v="0"/>
    <m/>
    <m/>
    <m/>
    <m/>
    <x v="14"/>
    <n v="2"/>
    <n v="0"/>
    <s v="CUMPLIDA"/>
    <x v="0"/>
    <x v="2"/>
    <m/>
    <s v="INF. 7_x000a_MM&amp;D_x000a_Rad. No. 2016-409-092155-2 Pag.31_x000a__x000a_Concepto Jurídico_x000a_Rad._x000a_2017- 409-012639-2"/>
    <s v="SI"/>
    <s v="De ajuste al plan"/>
    <x v="2"/>
    <x v="0"/>
    <s v="Incumplimiento obligaciones"/>
    <x v="0"/>
    <m/>
    <x v="0"/>
    <m/>
    <m/>
    <m/>
  </r>
  <r>
    <x v="532"/>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8"/>
    <s v="CR_Neiva-Espinal-Girardot"/>
    <x v="67"/>
    <x v="0"/>
    <s v="Vicepresidencia de Gestión Contractual - Vicepresidencia de Planeación, Riesgos y Entorno"/>
    <s v=" Luis Eduardo Gutiérrez"/>
    <x v="0"/>
    <s v="DISCIPLINARIA Y ADMINISTRATIVA"/>
    <n v="5"/>
    <x v="0"/>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m/>
    <x v="0"/>
    <m/>
    <m/>
    <m/>
    <m/>
    <x v="14"/>
    <n v="2"/>
    <n v="0"/>
    <s v="CUMPLIDA"/>
    <x v="0"/>
    <x v="2"/>
    <s v="2017-409-097363-2 del 12-sep-2017"/>
    <s v="INF. 7_x000a_MM&amp;D_x000a_Rad. No. 2016-409-092155-2 Pag. 32"/>
    <s v="SI"/>
    <s v="De ajuste al plan"/>
    <x v="0"/>
    <x v="0"/>
    <s v="Incumplimiento obligaciónes"/>
    <x v="0"/>
    <m/>
    <x v="0"/>
    <m/>
    <m/>
    <m/>
  </r>
  <r>
    <x v="533"/>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s v="CR_Neiva-Espinal-Girardot"/>
    <x v="67"/>
    <x v="0"/>
    <s v="Vicepresidencia de Gestión Contractual"/>
    <s v=" Luis Eduardo Gutiérrez"/>
    <x v="0"/>
    <s v="DISCIPLINARIA Y ADMINISTRATIVA"/>
    <n v="3"/>
    <x v="0"/>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m/>
    <x v="0"/>
    <m/>
    <m/>
    <m/>
    <m/>
    <x v="14"/>
    <n v="2"/>
    <n v="0"/>
    <s v="CUMPLIDA"/>
    <x v="0"/>
    <x v="2"/>
    <s v="2017-409-097363-2 del 12-sep-2017"/>
    <s v="INF. 7_x000a_MM&amp;D_x000a_Rad. No. 2016-409-092155-2 Pag. 34"/>
    <s v="NO"/>
    <s v="De ajuste al plan"/>
    <x v="0"/>
    <x v="1"/>
    <s v="Fallas en la gestión ambiental"/>
    <x v="0"/>
    <m/>
    <x v="0"/>
    <m/>
    <m/>
    <m/>
  </r>
  <r>
    <x v="534"/>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1"/>
    <x v="0"/>
    <s v="Vicepresidencia de Gestión Contractual"/>
    <s v=" Luis Eduardo Gutiérrez"/>
    <x v="0"/>
    <s v="DISCIPLINARIA Y ADMINISTRATIVA"/>
    <n v="4"/>
    <x v="0"/>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m/>
    <x v="0"/>
    <m/>
    <m/>
    <m/>
    <m/>
    <x v="14"/>
    <n v="2"/>
    <n v="0"/>
    <s v="CUMPLIDA"/>
    <x v="0"/>
    <x v="2"/>
    <s v="2017-409-097363-2 del 12-sep-2017"/>
    <m/>
    <m/>
    <m/>
    <x v="0"/>
    <x v="0"/>
    <s v="Incumplimiento obligaciónes"/>
    <x v="1"/>
    <m/>
    <x v="0"/>
    <m/>
    <m/>
    <m/>
  </r>
  <r>
    <x v="535"/>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CF_Concesión Férrea Atlantico"/>
    <x v="1"/>
    <x v="1"/>
    <s v="Vicepresidencia Ejecutiva - Vicepresidencia de Planeación, Riesgos y Entorno"/>
    <s v="Carlos García"/>
    <x v="1"/>
    <s v="DISCIPLINARIA Y ADMINISTRATIVA"/>
    <n v="4"/>
    <x v="0"/>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x v="0"/>
    <m/>
    <m/>
    <m/>
    <m/>
    <x v="14"/>
    <n v="2"/>
    <n v="0"/>
    <s v="CUMPLIDA"/>
    <x v="0"/>
    <x v="2"/>
    <m/>
    <m/>
    <m/>
    <m/>
    <x v="2"/>
    <x v="1"/>
    <s v="Plan de manejo ambiental"/>
    <x v="1"/>
    <m/>
    <x v="0"/>
    <m/>
    <m/>
    <m/>
  </r>
  <r>
    <x v="536"/>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CF_Concesión Férrea Atlantico"/>
    <x v="1"/>
    <x v="1"/>
    <s v="Vicepresidencia Ejecutiva"/>
    <s v="Carlos García"/>
    <x v="1"/>
    <s v="DISCIPLINARIA Y 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x v="0"/>
    <m/>
    <m/>
    <m/>
    <m/>
    <x v="14"/>
    <n v="2"/>
    <n v="0"/>
    <s v="CUMPLIDA"/>
    <x v="0"/>
    <x v="2"/>
    <m/>
    <m/>
    <m/>
    <m/>
    <x v="2"/>
    <x v="0"/>
    <s v="Incumplimiento obligaciones"/>
    <x v="1"/>
    <m/>
    <x v="0"/>
    <m/>
    <m/>
    <m/>
  </r>
  <r>
    <x v="537"/>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1"/>
    <x v="0"/>
    <s v="Vicepresidencia de Gestión Contractual"/>
    <s v=" Luis Eduardo Gutiérrez"/>
    <x v="0"/>
    <s v="DISCIPLINARIA Y ADMINISTRATIVA"/>
    <n v="4"/>
    <x v="0"/>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m/>
    <x v="0"/>
    <m/>
    <m/>
    <m/>
    <m/>
    <x v="14"/>
    <n v="2"/>
    <n v="0"/>
    <s v="CUMPLIDA"/>
    <x v="0"/>
    <x v="2"/>
    <s v="2017-409-097363-2 del 12-sep-2017"/>
    <m/>
    <m/>
    <m/>
    <x v="0"/>
    <x v="0"/>
    <s v="Incumplimiento obligaciónes"/>
    <x v="1"/>
    <m/>
    <x v="0"/>
    <m/>
    <m/>
    <m/>
  </r>
  <r>
    <x v="538"/>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s v="CF_Concesión Férrea Atlantico"/>
    <x v="1"/>
    <x v="0"/>
    <s v="Vicepresidencia de Gestión Contractual"/>
    <s v=" Luis Eduardo Gutiérrez"/>
    <x v="0"/>
    <s v="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x v="0"/>
    <m/>
    <m/>
    <m/>
    <m/>
    <x v="14"/>
    <n v="2"/>
    <n v="0"/>
    <s v="CUMPLIDA"/>
    <x v="0"/>
    <x v="0"/>
    <s v="2017-409-097363-2 del 12-sep-2017"/>
    <m/>
    <m/>
    <m/>
    <x v="0"/>
    <x v="1"/>
    <s v="Obligaciones interventoría"/>
    <x v="1"/>
    <m/>
    <x v="0"/>
    <m/>
    <m/>
    <m/>
  </r>
  <r>
    <x v="539"/>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CF_Concesión Férrea Atlantico"/>
    <x v="1"/>
    <x v="1"/>
    <s v="Vicepresidencia Ejecutiva"/>
    <s v="Carlos García"/>
    <x v="1"/>
    <s v="FISCAL, DISCIPLINARIA Y ADMINISTRATIVA"/>
    <n v="6"/>
    <x v="0"/>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s v="Indagación Preliminar"/>
    <x v="1"/>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s v="Estudio III INF 2 Rad. 2016-409-054482 pag. 27 "/>
    <s v="N/A"/>
    <s v="No hay impacto"/>
    <x v="2"/>
    <x v="11"/>
    <s v="Planeación contractual"/>
    <x v="1"/>
    <m/>
    <x v="0"/>
    <m/>
    <m/>
    <m/>
  </r>
  <r>
    <x v="540"/>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10"/>
    <s v="Gestión Jurídica"/>
    <x v="19"/>
    <x v="2"/>
    <s v="Vicepresidencia Jurídica-Vicepresidencia de Gestión Contractual-Vicepresidencia Ejecutiva"/>
    <s v="Fernando Ramírez"/>
    <x v="8"/>
    <s v="DISCIPLINARIA Y ADMINISTRATIVA"/>
    <n v="4"/>
    <x v="18"/>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m/>
    <m/>
    <x v="0"/>
    <m/>
    <m/>
    <m/>
    <m/>
    <x v="14"/>
    <n v="0"/>
    <n v="1"/>
    <s v="EN TERMINO"/>
    <x v="2"/>
    <x v="2"/>
    <m/>
    <m/>
    <m/>
    <m/>
    <x v="2"/>
    <x v="1"/>
    <s v="Deficiencias liquidación contractual"/>
    <x v="4"/>
    <m/>
    <x v="0"/>
    <m/>
    <m/>
    <m/>
  </r>
  <r>
    <x v="541"/>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CF_Concesión Férrea Atlantico"/>
    <x v="1"/>
    <x v="1"/>
    <s v="Vicepresidencia Ejecutiva"/>
    <s v="Carlos García"/>
    <x v="1"/>
    <s v="DISCIPLINARIA Y ADMINISTRATIVA"/>
    <n v="3"/>
    <x v="0"/>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x v="0"/>
    <m/>
    <m/>
    <m/>
    <m/>
    <x v="14"/>
    <n v="2"/>
    <n v="0"/>
    <s v="CUMPLIDA"/>
    <x v="0"/>
    <x v="2"/>
    <m/>
    <m/>
    <m/>
    <m/>
    <x v="2"/>
    <x v="11"/>
    <s v="Planeación contractual"/>
    <x v="1"/>
    <m/>
    <x v="0"/>
    <m/>
    <m/>
    <m/>
  </r>
  <r>
    <x v="542"/>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CR_Santa Marta-Riohacha-Paraguachón"/>
    <x v="21"/>
    <x v="1"/>
    <s v="Vicepresidencia Ejecutiva"/>
    <s v="Carlos García"/>
    <x v="1"/>
    <s v="FISCAL, DISCIPLINARIA Y ADMINISTRATIVA"/>
    <n v="5"/>
    <x v="0"/>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x v="0"/>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s v="Estudio II_x000a_INF 2 Rad. 2016-409-054482 pag. INF.4_x000a_RADICADO NO. 2016-409-077657-2 Pag. 45"/>
    <s v="N/A"/>
    <s v="No hay impacto"/>
    <x v="2"/>
    <x v="8"/>
    <s v="Pago de intereses por laudo"/>
    <x v="0"/>
    <m/>
    <x v="0"/>
    <m/>
    <m/>
    <m/>
  </r>
  <r>
    <x v="543"/>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Gestión Jurídica"/>
    <x v="19"/>
    <x v="2"/>
    <s v="Vicepresidencia Jurídica"/>
    <s v="Fernando Ramírez"/>
    <x v="8"/>
    <s v="DISCIPLINARIA Y ADMINISTRATIVA"/>
    <n v="3"/>
    <x v="0"/>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x v="0"/>
    <m/>
    <m/>
    <m/>
    <m/>
    <x v="14"/>
    <n v="2"/>
    <n v="0"/>
    <s v="CUMPLIDA"/>
    <x v="0"/>
    <x v="2"/>
    <m/>
    <s v="SI"/>
    <m/>
    <m/>
    <x v="2"/>
    <x v="1"/>
    <s v="Deficiencias en la gestión interna judicial"/>
    <x v="4"/>
    <m/>
    <x v="0"/>
    <m/>
    <m/>
    <m/>
  </r>
  <r>
    <x v="544"/>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CR_Rumichaca - Pasto - Chachagui - Aeropuerto"/>
    <x v="13"/>
    <x v="1"/>
    <s v="Vicepresidencia Ejecutiva"/>
    <s v="Carlos García"/>
    <x v="1"/>
    <s v="PENAL, FISCAL, DISCIPLINARIA Y ADMINISTRATIVA"/>
    <n v="7"/>
    <x v="0"/>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1"/>
    <m/>
    <s v="Estudio II_x000a__x000a_INF 1 MM&amp;D Rad. RADICADO NO. 2016-409-054480-2 pag. 19_x000a__x000a_INF.4_x000a_RADICADO NO. 2016-409-077657-2 Pag. 91_x000a__x000a_Concepto Jurídico _x000a_MM&amp;D Rad. 2016-409-118083-2"/>
    <s v="SI"/>
    <s v="De gran impacto"/>
    <x v="2"/>
    <x v="10"/>
    <s v="Rendimientos financieros"/>
    <x v="0"/>
    <m/>
    <x v="0"/>
    <m/>
    <m/>
    <m/>
  </r>
  <r>
    <x v="545"/>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s v="Evaluación y Control Institucional"/>
    <x v="71"/>
    <x v="8"/>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2"/>
    <s v="ADMINISTRATIVA"/>
    <n v="12"/>
    <x v="0"/>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x v="0"/>
    <m/>
    <m/>
    <m/>
    <m/>
    <x v="14"/>
    <n v="2"/>
    <n v="0"/>
    <s v="CUMPLIDA"/>
    <x v="0"/>
    <x v="0"/>
    <m/>
    <m/>
    <m/>
    <m/>
    <x v="1"/>
    <x v="1"/>
    <s v="Deficiencias Plan de Mejoramiento Institucional"/>
    <x v="11"/>
    <m/>
    <x v="1"/>
    <s v="1083-47"/>
    <m/>
    <m/>
  </r>
  <r>
    <x v="546"/>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Sistema Estratégico de Planeación y Gestión"/>
    <x v="11"/>
    <x v="3"/>
    <s v="Vicepresidencia de Planeación, Riesgos y Entorno"/>
    <s v="Fernando Ramírez"/>
    <x v="5"/>
    <s v="ADMINISTRATIVA"/>
    <n v="9"/>
    <x v="0"/>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x v="0"/>
    <m/>
    <m/>
    <m/>
    <m/>
    <x v="15"/>
    <n v="2"/>
    <n v="0"/>
    <s v="CUMPLIDA"/>
    <x v="0"/>
    <x v="0"/>
    <m/>
    <m/>
    <m/>
    <m/>
    <x v="2"/>
    <x v="11"/>
    <s v="Incumplimiento metas PND y PAA"/>
    <x v="8"/>
    <m/>
    <x v="0"/>
    <m/>
    <m/>
    <m/>
  </r>
  <r>
    <x v="547"/>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3"/>
    <s v="Gestión Administrativa y Financiera"/>
    <x v="62"/>
    <x v="4"/>
    <s v="Vicepresidencia Administrativa y Financiera"/>
    <s v="Elizabeth Gómez"/>
    <x v="9"/>
    <s v="DISCIPLINARIA Y ADMINISTRATIVA"/>
    <n v="4"/>
    <x v="14"/>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_x000a__x000a_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
    <s v="Disciplinario"/>
    <x v="2"/>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0"/>
    <n v="1"/>
    <s v="EN TERMINO"/>
    <x v="2"/>
    <x v="2"/>
    <m/>
    <m/>
    <m/>
    <m/>
    <x v="1"/>
    <x v="12"/>
    <s v="Fallas en planeación y ejecución del presupuesto ANI"/>
    <x v="9"/>
    <m/>
    <x v="0"/>
    <m/>
    <m/>
    <m/>
  </r>
  <r>
    <x v="548"/>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54"/>
    <s v="Sistema Estratégico de Planeación y Gestión"/>
    <x v="11"/>
    <x v="3"/>
    <s v="Vicepresidencia de Planeación, Riesgos y Entorno"/>
    <s v="Fernando Ramírez"/>
    <x v="5"/>
    <s v="ADMINISTRATIVA"/>
    <n v="7"/>
    <x v="0"/>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m/>
    <s v="Indagación Preliminar"/>
    <x v="2"/>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1"/>
    <s v="CUMPLIDA"/>
    <x v="0"/>
    <x v="0"/>
    <m/>
    <m/>
    <m/>
    <m/>
    <x v="1"/>
    <x v="12"/>
    <s v="No asignación de recursos por MHCP"/>
    <x v="8"/>
    <s v="Riesgos"/>
    <x v="0"/>
    <m/>
    <m/>
    <m/>
  </r>
  <r>
    <x v="549"/>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9"/>
    <s v="Gestión Jurídica"/>
    <x v="19"/>
    <x v="2"/>
    <s v="Vicepresidencia Jurídica"/>
    <s v="Fernando Ramírez"/>
    <x v="8"/>
    <s v="ADMINISTRATIVA"/>
    <n v="3"/>
    <x v="0"/>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m/>
    <x v="0"/>
    <m/>
    <m/>
    <m/>
    <m/>
    <x v="15"/>
    <n v="2"/>
    <n v="0"/>
    <s v="CUMPLIDA"/>
    <x v="0"/>
    <x v="0"/>
    <m/>
    <m/>
    <m/>
    <m/>
    <x v="2"/>
    <x v="12"/>
    <s v="Información incompleta para registro contable oportuno"/>
    <x v="4"/>
    <m/>
    <x v="0"/>
    <m/>
    <m/>
    <m/>
  </r>
  <r>
    <x v="550"/>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8"/>
    <s v="CR_Ruta del Sol - Sector 1"/>
    <x v="40"/>
    <x v="1"/>
    <s v="Vicepresidencia Ejecutiva "/>
    <s v="Fernando Mejía"/>
    <x v="6"/>
    <s v="ADMINISTRATIVA"/>
    <n v="4"/>
    <x v="0"/>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m/>
    <x v="0"/>
    <m/>
    <m/>
    <m/>
    <m/>
    <x v="15"/>
    <n v="2"/>
    <n v="0"/>
    <s v="CUMPLIDA"/>
    <x v="0"/>
    <x v="0"/>
    <s v="2017-409-097363-2 del 12-sep-2017"/>
    <m/>
    <m/>
    <m/>
    <x v="0"/>
    <x v="12"/>
    <s v="Información incompleta para registro contable oportuno"/>
    <x v="0"/>
    <m/>
    <x v="0"/>
    <m/>
    <m/>
    <m/>
  </r>
  <r>
    <x v="551"/>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53"/>
    <s v="Sistema Estratégico de Planeación y Gestión"/>
    <x v="11"/>
    <x v="3"/>
    <s v="Vicepresidencia de Planeación, Riesgos y Entorno - Vicepresidencia Administrativa y Financiera"/>
    <s v="Fernando Ramírez"/>
    <x v="5"/>
    <s v="ADMINISTRATIVA"/>
    <n v="0"/>
    <x v="10"/>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m/>
    <x v="0"/>
    <m/>
    <m/>
    <m/>
    <m/>
    <x v="15"/>
    <n v="0"/>
    <n v="1"/>
    <s v="EN TERMINO"/>
    <x v="2"/>
    <x v="0"/>
    <m/>
    <m/>
    <m/>
    <m/>
    <x v="1"/>
    <x v="12"/>
    <s v="Información incompleta para registro contable oportuno"/>
    <x v="9"/>
    <s v="Planeación"/>
    <x v="0"/>
    <m/>
    <m/>
    <m/>
  </r>
  <r>
    <x v="552"/>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53"/>
    <s v="Sistema Estratégico de Planeación y Gestión"/>
    <x v="11"/>
    <x v="3"/>
    <s v="Vicepresidencia de Planeación, Riesgos y Entorno - Vicepresidencia Administrativa y Financiera"/>
    <s v="Fernando Ramírez"/>
    <x v="5"/>
    <s v="ADMINISTRATIVA"/>
    <n v="0"/>
    <x v="10"/>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m/>
    <x v="0"/>
    <m/>
    <m/>
    <m/>
    <m/>
    <x v="15"/>
    <n v="0"/>
    <n v="1"/>
    <s v="EN TERMINO"/>
    <x v="2"/>
    <x v="0"/>
    <m/>
    <m/>
    <m/>
    <m/>
    <x v="1"/>
    <x v="12"/>
    <s v="Fallas en planeación y ejecución del presupuesto ANI"/>
    <x v="8"/>
    <s v="Planeación"/>
    <x v="0"/>
    <m/>
    <m/>
    <m/>
  </r>
  <r>
    <x v="553"/>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s v="Gestión Contractual y Seguimiento de Proyectos de Infraestructura de Transporte"/>
    <x v="9"/>
    <x v="5"/>
    <s v="Vicepresidencia de Gestión Contractual - Vicepresidencia Ejecutiva"/>
    <s v="Luis Eduardo Gutiérrez"/>
    <x v="2"/>
    <s v="DISCIPLINARIA Y ADMINISTRATIVA"/>
    <n v="3"/>
    <x v="0"/>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m/>
    <x v="0"/>
    <m/>
    <m/>
    <m/>
    <m/>
    <x v="15"/>
    <n v="2"/>
    <n v="0"/>
    <s v="CUMPLIDA"/>
    <x v="0"/>
    <x v="2"/>
    <m/>
    <m/>
    <m/>
    <m/>
    <x v="2"/>
    <x v="12"/>
    <s v="Fallas en planeación y ejecución del presupuesto ANI"/>
    <x v="0"/>
    <m/>
    <x v="0"/>
    <m/>
    <m/>
    <m/>
  </r>
  <r>
    <x v="554"/>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Gestión Contractual y Seguimiento de Proyectos de Infraestructura de Transporte"/>
    <x v="9"/>
    <x v="5"/>
    <s v="Vicepresidencia de Gestión Contractual - Vicepresidencia Ejecutiva"/>
    <s v="Luis Eduardo Gutiérrez - Carlos García"/>
    <x v="2"/>
    <s v="DISCIPLINARIA Y ADMINISTRATIVA"/>
    <n v="6"/>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2"/>
    <m/>
    <s v="CONCEPTO JURÍDICO _x000a_MM&amp;D Rad. 2016-409-118083-2"/>
    <m/>
    <s v="De gran impacto"/>
    <x v="2"/>
    <x v="10"/>
    <s v="Rendimientos financieros"/>
    <x v="0"/>
    <m/>
    <x v="0"/>
    <m/>
    <m/>
    <m/>
  </r>
  <r>
    <x v="555"/>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3"/>
    <s v="CR_Bogotá-Villavicencio"/>
    <x v="28"/>
    <x v="1"/>
    <s v="Vicepresidencia Ejecutiva"/>
    <s v="Carlos García"/>
    <x v="1"/>
    <s v="ADMINISTRATIVA"/>
    <n v="5"/>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x v="0"/>
    <m/>
    <m/>
    <m/>
    <m/>
    <x v="15"/>
    <n v="2"/>
    <n v="0"/>
    <s v="CUMPLIDA"/>
    <x v="0"/>
    <x v="0"/>
    <m/>
    <m/>
    <m/>
    <m/>
    <x v="2"/>
    <x v="0"/>
    <s v="Incumplimiento obligaciones"/>
    <x v="0"/>
    <m/>
    <x v="0"/>
    <m/>
    <m/>
    <m/>
  </r>
  <r>
    <x v="556"/>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3"/>
    <s v="CR_Bogotá-Villavicencio"/>
    <x v="28"/>
    <x v="1"/>
    <s v="Vicepresidencia Ejecutiva"/>
    <s v="Carlos García"/>
    <x v="1"/>
    <s v="ADMINISTRATIVA"/>
    <n v="5"/>
    <x v="0"/>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x v="0"/>
    <m/>
    <m/>
    <m/>
    <m/>
    <x v="15"/>
    <n v="2"/>
    <n v="0"/>
    <s v="CUMPLIDA"/>
    <x v="0"/>
    <x v="0"/>
    <m/>
    <m/>
    <m/>
    <m/>
    <x v="2"/>
    <x v="0"/>
    <s v="Incumplimiento obligaciones"/>
    <x v="0"/>
    <m/>
    <x v="0"/>
    <m/>
    <m/>
    <m/>
  </r>
  <r>
    <x v="557"/>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6"/>
    <s v="CR_Bogotá-Villavicencio"/>
    <x v="28"/>
    <x v="1"/>
    <s v="Vicepresidencia Ejecutiva"/>
    <s v="Carlos García"/>
    <x v="1"/>
    <s v="ADMINISTRATIVA"/>
    <n v="5"/>
    <x v="0"/>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x v="0"/>
    <m/>
    <m/>
    <m/>
    <m/>
    <x v="15"/>
    <n v="2"/>
    <n v="0"/>
    <s v="CUMPLIDA"/>
    <x v="0"/>
    <x v="0"/>
    <m/>
    <m/>
    <m/>
    <m/>
    <x v="2"/>
    <x v="9"/>
    <s v="Desplazamiento de cronograma"/>
    <x v="0"/>
    <m/>
    <x v="0"/>
    <m/>
    <m/>
    <m/>
  </r>
  <r>
    <x v="558"/>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3"/>
    <s v="CR_Bogotá-Villavicencio"/>
    <x v="28"/>
    <x v="1"/>
    <s v="Vicepresidencia Ejecutiva"/>
    <s v="Carlos García"/>
    <x v="1"/>
    <s v="ADMINISTRATIVA"/>
    <n v="6"/>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x v="0"/>
    <m/>
    <m/>
    <m/>
    <m/>
    <x v="15"/>
    <n v="2"/>
    <n v="0"/>
    <s v="CUMPLIDA"/>
    <x v="0"/>
    <x v="0"/>
    <m/>
    <m/>
    <m/>
    <m/>
    <x v="2"/>
    <x v="1"/>
    <s v="Falta de coordinación entre actores"/>
    <x v="0"/>
    <m/>
    <x v="0"/>
    <m/>
    <m/>
    <m/>
  </r>
  <r>
    <x v="559"/>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CR_Bogotá-Villavicencio"/>
    <x v="28"/>
    <x v="1"/>
    <s v="Vicepresidencia Ejecutiva - Vicepresidencia de Planeación, Riesgos y Entorno"/>
    <s v="Carlos García"/>
    <x v="1"/>
    <s v="ADMINISTRATIVA"/>
    <n v="4"/>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x v="0"/>
    <m/>
    <m/>
    <m/>
    <m/>
    <x v="15"/>
    <n v="2"/>
    <n v="0"/>
    <s v="CUMPLIDA"/>
    <x v="0"/>
    <x v="0"/>
    <m/>
    <m/>
    <m/>
    <m/>
    <x v="2"/>
    <x v="5"/>
    <s v="Demora en gestión predial"/>
    <x v="0"/>
    <m/>
    <x v="0"/>
    <m/>
    <m/>
    <m/>
  </r>
  <r>
    <x v="560"/>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3"/>
    <s v="CR_Bogotá-Villavicencio"/>
    <x v="28"/>
    <x v="1"/>
    <s v="Vicepresidencia Ejecutiva"/>
    <s v="Carlos García"/>
    <x v="1"/>
    <s v="ADMINISTRATIVA"/>
    <n v="4"/>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x v="0"/>
    <m/>
    <m/>
    <m/>
    <m/>
    <x v="15"/>
    <n v="2"/>
    <n v="0"/>
    <s v="CUMPLIDA"/>
    <x v="0"/>
    <x v="0"/>
    <m/>
    <m/>
    <m/>
    <m/>
    <x v="2"/>
    <x v="0"/>
    <s v="Incremento recursos para riesgos contingentes"/>
    <x v="0"/>
    <m/>
    <x v="0"/>
    <m/>
    <m/>
    <m/>
  </r>
  <r>
    <x v="561"/>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CR_Ruta Caribe"/>
    <x v="25"/>
    <x v="0"/>
    <s v="Vicepresidencia de Gestión Contractual"/>
    <s v="Luis Eduardo Gutiérrez"/>
    <x v="4"/>
    <s v="DISCIPLINARIA Y ADMINISTRATIVA"/>
    <n v="8"/>
    <x v="0"/>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x v="0"/>
    <m/>
    <m/>
    <m/>
    <m/>
    <x v="15"/>
    <n v="2"/>
    <n v="0"/>
    <s v="CUMPLIDA"/>
    <x v="0"/>
    <x v="2"/>
    <m/>
    <m/>
    <m/>
    <m/>
    <x v="1"/>
    <x v="9"/>
    <s v="Desplazamiento de cronograma"/>
    <x v="0"/>
    <m/>
    <x v="0"/>
    <m/>
    <m/>
    <m/>
  </r>
  <r>
    <x v="562"/>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8"/>
    <s v="CR_Ruta Caribe"/>
    <x v="25"/>
    <x v="1"/>
    <s v="Vicepresidencia Ejecutiva"/>
    <s v="Fernando Mejía"/>
    <x v="6"/>
    <s v="DISCIPLINARIA Y ADMINISTRATIVA"/>
    <n v="3"/>
    <x v="0"/>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m/>
    <x v="0"/>
    <m/>
    <m/>
    <m/>
    <m/>
    <x v="15"/>
    <n v="2"/>
    <n v="0"/>
    <s v="CUMPLIDA"/>
    <x v="0"/>
    <x v="2"/>
    <s v="2017-409-097363-2 del 12-sep-2017"/>
    <m/>
    <m/>
    <m/>
    <x v="0"/>
    <x v="0"/>
    <s v="Incumplimiento obligaciónes"/>
    <x v="0"/>
    <m/>
    <x v="0"/>
    <m/>
    <m/>
    <m/>
  </r>
  <r>
    <x v="563"/>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CR_Bogotá-Siberia-La Punta-El Vino-La Vega-Villeta"/>
    <x v="10"/>
    <x v="1"/>
    <s v="Vicepresidencia Ejecutiva"/>
    <s v="Carlos García"/>
    <x v="1"/>
    <s v="FISCAL, DISCIPLINARIA Y ADMINISTRATIVA"/>
    <n v="4"/>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x v="0"/>
    <m/>
    <m/>
    <m/>
    <m/>
    <x v="15"/>
    <n v="2"/>
    <n v="0"/>
    <s v="CUMPLIDA"/>
    <x v="0"/>
    <x v="3"/>
    <m/>
    <m/>
    <m/>
    <m/>
    <x v="2"/>
    <x v="1"/>
    <s v="Inconsistencia cobro de peajes"/>
    <x v="0"/>
    <m/>
    <x v="0"/>
    <m/>
    <m/>
    <m/>
  </r>
  <r>
    <x v="564"/>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CR_Bogotá-Siberia-La Punta-El Vino-La Vega-Villeta"/>
    <x v="10"/>
    <x v="1"/>
    <s v="Vicepresidencia Ejecutiva"/>
    <s v="Carlos García"/>
    <x v="1"/>
    <s v="ADMINISTRATIVA"/>
    <n v="9"/>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x v="0"/>
    <m/>
    <m/>
    <m/>
    <m/>
    <x v="15"/>
    <n v="2"/>
    <n v="0"/>
    <s v="CUMPLIDA"/>
    <x v="0"/>
    <x v="0"/>
    <m/>
    <m/>
    <m/>
    <m/>
    <x v="1"/>
    <x v="1"/>
    <s v="Plan de manejo ambiental"/>
    <x v="0"/>
    <m/>
    <x v="0"/>
    <m/>
    <m/>
    <m/>
  </r>
  <r>
    <x v="565"/>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10"/>
    <s v="CR_Bogotá-Siberia-La Punta-El Vino-La Vega-Villeta"/>
    <x v="10"/>
    <x v="1"/>
    <s v="Vicepresidencia Ejecutiva"/>
    <s v="Carlos García"/>
    <x v="1"/>
    <s v="ADMINISTRATIVA"/>
    <n v="5"/>
    <x v="7"/>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m/>
    <s v="Fiscal"/>
    <x v="2"/>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0"/>
    <n v="1"/>
    <s v="EN TERMINO"/>
    <x v="2"/>
    <x v="0"/>
    <m/>
    <m/>
    <m/>
    <m/>
    <x v="1"/>
    <x v="0"/>
    <s v="Incremento recursos para riesgos contingentes"/>
    <x v="0"/>
    <m/>
    <x v="0"/>
    <m/>
    <m/>
    <m/>
  </r>
  <r>
    <x v="566"/>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CR_Bogotá-Siberia-La Punta-El Vino-La Vega-Villeta"/>
    <x v="10"/>
    <x v="1"/>
    <s v="Vicepresidencia Ejecutiva"/>
    <s v="Carlos García"/>
    <x v="1"/>
    <s v="ADMINISTRATIVA"/>
    <n v="8"/>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x v="0"/>
    <m/>
    <m/>
    <m/>
    <m/>
    <x v="15"/>
    <n v="2"/>
    <n v="0"/>
    <s v="CUMPLIDA"/>
    <x v="0"/>
    <x v="0"/>
    <m/>
    <m/>
    <m/>
    <m/>
    <x v="1"/>
    <x v="9"/>
    <s v="Desplazamiento de cronograma"/>
    <x v="0"/>
    <m/>
    <x v="0"/>
    <m/>
    <m/>
    <m/>
  </r>
  <r>
    <x v="567"/>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51"/>
    <s v="CR_Pacífico 1"/>
    <x v="72"/>
    <x v="1"/>
    <s v="Vicepresidencia Ejecutiva"/>
    <s v="Carlos García"/>
    <x v="1"/>
    <s v="ADMINISTRATIVA"/>
    <n v="10"/>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x v="0"/>
    <m/>
    <m/>
    <m/>
    <m/>
    <x v="15"/>
    <n v="2"/>
    <n v="0"/>
    <s v="CUMPLIDA"/>
    <x v="0"/>
    <x v="0"/>
    <m/>
    <m/>
    <m/>
    <m/>
    <x v="2"/>
    <x v="0"/>
    <s v="Incumplimiento obligaciones"/>
    <x v="0"/>
    <m/>
    <x v="0"/>
    <m/>
    <m/>
    <m/>
  </r>
  <r>
    <x v="568"/>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42"/>
    <s v="CR_Pacífico 1, CR_Pacífico 2, CR_Pacífico 3"/>
    <x v="73"/>
    <x v="1"/>
    <s v="Vicepresidencia Ejecutiva"/>
    <s v="Carlos García"/>
    <x v="1"/>
    <s v="DISCIPLINARIA Y ADMINISTRATIVA"/>
    <n v="8"/>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x v="0"/>
    <m/>
    <m/>
    <m/>
    <m/>
    <x v="15"/>
    <n v="2"/>
    <n v="0"/>
    <s v="CUMPLIDA"/>
    <x v="0"/>
    <x v="2"/>
    <m/>
    <m/>
    <m/>
    <m/>
    <x v="2"/>
    <x v="0"/>
    <s v="Pago contribución fondo seguridad y convivencia ciudadana"/>
    <x v="0"/>
    <m/>
    <x v="0"/>
    <m/>
    <m/>
    <m/>
  </r>
  <r>
    <x v="569"/>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7"/>
    <s v=" CR_Pacífico 2, CR_Pacífico 3"/>
    <x v="74"/>
    <x v="1"/>
    <s v="Vicepresidencia Ejecutiva - Vicepresidencia de Estructuración"/>
    <s v="Fernando Mejía"/>
    <x v="6"/>
    <s v="ADMINISTRATIVA"/>
    <n v="2"/>
    <x v="0"/>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m/>
    <x v="0"/>
    <m/>
    <m/>
    <m/>
    <m/>
    <x v="15"/>
    <n v="2"/>
    <n v="0"/>
    <s v="CUMPLIDA"/>
    <x v="0"/>
    <x v="0"/>
    <s v="2017-409-097363-2 del 12-sep-2017"/>
    <m/>
    <m/>
    <m/>
    <x v="0"/>
    <x v="0"/>
    <s v="Modificaciones en la estructuración del proyecto inicial"/>
    <x v="0"/>
    <m/>
    <x v="0"/>
    <m/>
    <m/>
    <m/>
  </r>
  <r>
    <x v="570"/>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3"/>
    <s v="CR_Pacífico 1, CR_Pacífico 2"/>
    <x v="75"/>
    <x v="1"/>
    <s v="Vicepresidencia Ejecutiva - Vicepresidencia de Gestión Contractual - Vicepresidencia de Estructuración"/>
    <s v="Carlos García"/>
    <x v="1"/>
    <s v="ADMINISTRATIVA"/>
    <n v="4"/>
    <x v="0"/>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x v="0"/>
    <m/>
    <m/>
    <m/>
    <m/>
    <x v="15"/>
    <n v="2"/>
    <n v="0"/>
    <s v="CUMPLIDA"/>
    <x v="0"/>
    <x v="0"/>
    <m/>
    <m/>
    <m/>
    <m/>
    <x v="2"/>
    <x v="11"/>
    <s v="Proyección deficiente adquisición de predios"/>
    <x v="0"/>
    <m/>
    <x v="0"/>
    <m/>
    <m/>
    <m/>
  </r>
  <r>
    <x v="571"/>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8"/>
    <s v="CR_Pacífico 3"/>
    <x v="76"/>
    <x v="0"/>
    <s v="Vicepresidencia de Gestión Contractual"/>
    <s v=" Luis Eduardo Gutiérrez"/>
    <x v="0"/>
    <s v="DISCIPLINARIA Y ADMINISTRATIVA"/>
    <n v="5"/>
    <x v="0"/>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m/>
    <s v="Indagación Preliminar"/>
    <x v="2"/>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2"/>
    <s v="2017-409-097363-2 del 12-sep-2017"/>
    <m/>
    <m/>
    <m/>
    <x v="0"/>
    <x v="1"/>
    <s v="Fallas en la gestión ambiental"/>
    <x v="0"/>
    <m/>
    <x v="0"/>
    <m/>
    <m/>
    <m/>
  </r>
  <r>
    <x v="572"/>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s v="CR_Pacífico 3"/>
    <x v="76"/>
    <x v="1"/>
    <s v="Vicepresidencia Ejecutiva"/>
    <s v="Carlos García"/>
    <x v="1"/>
    <s v="ADMINISTRATIVA"/>
    <n v="7"/>
    <x v="0"/>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x v="0"/>
    <m/>
    <m/>
    <m/>
    <m/>
    <x v="15"/>
    <n v="2"/>
    <n v="0"/>
    <s v="CUMPLIDA"/>
    <x v="0"/>
    <x v="0"/>
    <m/>
    <m/>
    <m/>
    <m/>
    <x v="1"/>
    <x v="1"/>
    <s v="Funcionamiento áreas de servicio"/>
    <x v="0"/>
    <m/>
    <x v="0"/>
    <m/>
    <m/>
    <m/>
  </r>
  <r>
    <x v="573"/>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8"/>
    <s v="CR_Pacífico 3"/>
    <x v="76"/>
    <x v="0"/>
    <s v="Vicepresidencia de Gestión Contractual"/>
    <s v=" Luis Eduardo Gutiérrez"/>
    <x v="0"/>
    <s v="DISCIPLINARIA Y ADMINISTRATIVA"/>
    <n v="7"/>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m/>
    <x v="0"/>
    <m/>
    <m/>
    <m/>
    <m/>
    <x v="15"/>
    <n v="2"/>
    <n v="0"/>
    <s v="CUMPLIDA"/>
    <x v="0"/>
    <x v="2"/>
    <s v="2017-409-097363-2 del 12-sep-2017"/>
    <m/>
    <m/>
    <m/>
    <x v="0"/>
    <x v="1"/>
    <s v="Deficiencias en el Sistema de gestión y seguridad en el trabajo"/>
    <x v="0"/>
    <m/>
    <x v="0"/>
    <m/>
    <m/>
    <m/>
  </r>
  <r>
    <x v="574"/>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8"/>
    <s v="CR_Pacífico 3"/>
    <x v="76"/>
    <x v="0"/>
    <s v="Vicepresidencia de Gestión Contractual"/>
    <s v=" Luis Eduardo Gutiérrez"/>
    <x v="0"/>
    <s v="DISCIPLINARIA Y ADMINISTRATIVA"/>
    <n v="4"/>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m/>
    <x v="0"/>
    <m/>
    <m/>
    <m/>
    <m/>
    <x v="15"/>
    <n v="2"/>
    <n v="0"/>
    <s v="CUMPLIDA"/>
    <x v="0"/>
    <x v="2"/>
    <s v="2017-409-097363-2 del 12-sep-2017"/>
    <m/>
    <m/>
    <m/>
    <x v="0"/>
    <x v="1"/>
    <s v="Riesgo de colapso"/>
    <x v="0"/>
    <m/>
    <x v="0"/>
    <m/>
    <m/>
    <m/>
  </r>
  <r>
    <x v="575"/>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CR_Pacífico 3"/>
    <x v="76"/>
    <x v="1"/>
    <s v="Vicepresidencia Ejecutiva"/>
    <s v="Carlos García"/>
    <x v="1"/>
    <s v="ADMINISTRATIVA"/>
    <n v="8"/>
    <x v="0"/>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x v="0"/>
    <m/>
    <m/>
    <m/>
    <m/>
    <x v="15"/>
    <n v="2"/>
    <n v="0"/>
    <s v="CUMPLIDA"/>
    <x v="0"/>
    <x v="0"/>
    <m/>
    <m/>
    <m/>
    <m/>
    <x v="1"/>
    <x v="1"/>
    <s v="Conservación de la vía"/>
    <x v="0"/>
    <m/>
    <x v="0"/>
    <m/>
    <m/>
    <m/>
  </r>
  <r>
    <x v="576"/>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46"/>
    <s v="CR_Pacífico 3"/>
    <x v="76"/>
    <x v="1"/>
    <s v="Vicepresidencia Ejecutiva"/>
    <s v="Carlos García"/>
    <x v="1"/>
    <s v="ADMINISTRATIVA"/>
    <n v="4"/>
    <x v="0"/>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x v="0"/>
    <m/>
    <m/>
    <m/>
    <m/>
    <x v="15"/>
    <n v="2"/>
    <n v="0"/>
    <s v="CUMPLIDA"/>
    <x v="0"/>
    <x v="0"/>
    <m/>
    <m/>
    <m/>
    <m/>
    <x v="2"/>
    <x v="1"/>
    <s v="Funcionamiento áreas de servicio"/>
    <x v="0"/>
    <m/>
    <x v="0"/>
    <m/>
    <m/>
    <m/>
  </r>
  <r>
    <x v="577"/>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7"/>
    <s v="CR_Pacífico 3"/>
    <x v="76"/>
    <x v="0"/>
    <s v="Vicepresidencia de Gestión Contractual - Vicepresidencia de Estructuración"/>
    <s v=" Luis Eduardo Gutiérrez"/>
    <x v="0"/>
    <s v="DISCIPLINARIA Y ADMINISTRATIVA"/>
    <n v="2"/>
    <x v="0"/>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m/>
    <x v="0"/>
    <m/>
    <m/>
    <m/>
    <m/>
    <x v="15"/>
    <n v="2"/>
    <n v="0"/>
    <s v="CUMPLIDA"/>
    <x v="0"/>
    <x v="2"/>
    <s v="2017-409-097363-2 del 12-sep-2017"/>
    <m/>
    <m/>
    <m/>
    <x v="0"/>
    <x v="0"/>
    <s v="Modificaciones en la estructuración del proyecto inicial"/>
    <x v="0"/>
    <m/>
    <x v="0"/>
    <m/>
    <m/>
    <m/>
  </r>
  <r>
    <x v="578"/>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7"/>
    <s v="Gestión Jurídica"/>
    <x v="19"/>
    <x v="2"/>
    <s v="Vicepresidencia Administrativa y Financiera - Vicepresidencia Jurídica"/>
    <s v="Fernando Ramírez"/>
    <x v="8"/>
    <s v="ADMINISTRATIVA"/>
    <n v="5"/>
    <x v="0"/>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x v="0"/>
    <m/>
    <m/>
    <m/>
    <m/>
    <x v="15"/>
    <n v="2"/>
    <n v="0"/>
    <s v="CUMPLIDA"/>
    <x v="0"/>
    <x v="0"/>
    <m/>
    <m/>
    <m/>
    <m/>
    <x v="2"/>
    <x v="1"/>
    <s v="Deficiencias en la supervisión contractual"/>
    <x v="4"/>
    <m/>
    <x v="0"/>
    <m/>
    <m/>
    <m/>
  </r>
  <r>
    <x v="579"/>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Gestión Administrativa y Financiera"/>
    <x v="62"/>
    <x v="2"/>
    <s v="Vicepresidencia Administrativa y Financiera - Vicepresidencia Jurídica"/>
    <s v="Fernando Ramírez"/>
    <x v="8"/>
    <s v="DISCIPLINARIA Y ADMINISTRATIVA"/>
    <n v="4"/>
    <x v="0"/>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x v="0"/>
    <m/>
    <m/>
    <m/>
    <m/>
    <x v="15"/>
    <n v="2"/>
    <n v="0"/>
    <s v="CUMPLIDA"/>
    <x v="0"/>
    <x v="2"/>
    <m/>
    <m/>
    <m/>
    <m/>
    <x v="2"/>
    <x v="1"/>
    <s v="Deficiencias manejo documental"/>
    <x v="9"/>
    <m/>
    <x v="0"/>
    <m/>
    <m/>
    <m/>
  </r>
  <r>
    <x v="580"/>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Gestión Jurídica"/>
    <x v="19"/>
    <x v="2"/>
    <s v="Vicepresidencia Administrativa y Financiera - Vicepresidencia Jurídica - Vicepresidencia de Gestión Contractual"/>
    <s v="Fernando Ramírez"/>
    <x v="8"/>
    <s v="DISCIPLINARIA Y ADMINISTRATIVA"/>
    <n v="4"/>
    <x v="0"/>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x v="0"/>
    <m/>
    <m/>
    <m/>
    <m/>
    <x v="15"/>
    <n v="2"/>
    <n v="0"/>
    <s v="CUMPLIDA"/>
    <x v="0"/>
    <x v="2"/>
    <m/>
    <m/>
    <m/>
    <m/>
    <x v="2"/>
    <x v="0"/>
    <s v="Renovación y ampliación garantías"/>
    <x v="4"/>
    <m/>
    <x v="0"/>
    <m/>
    <m/>
    <m/>
  </r>
  <r>
    <x v="581"/>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55"/>
    <s v="Gestión Jurídica"/>
    <x v="19"/>
    <x v="2"/>
    <s v="Vicepresidencia Jurídica"/>
    <s v="Fernando Ramírez"/>
    <x v="8"/>
    <s v="DISCIPLINARIA Y ADMINISTRATIVA"/>
    <n v="3"/>
    <x v="0"/>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x v="0"/>
    <m/>
    <m/>
    <m/>
    <m/>
    <x v="15"/>
    <n v="2"/>
    <n v="0"/>
    <s v="CUMPLIDA"/>
    <x v="0"/>
    <x v="2"/>
    <m/>
    <m/>
    <m/>
    <m/>
    <x v="2"/>
    <x v="1"/>
    <s v="Deficiencias en la gestión interna judicial"/>
    <x v="4"/>
    <m/>
    <x v="0"/>
    <m/>
    <m/>
    <m/>
  </r>
  <r>
    <x v="582"/>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Gestión Jurídica"/>
    <x v="19"/>
    <x v="2"/>
    <s v="Vicepresidencia Jurídica"/>
    <s v="Fernando Ramírez"/>
    <x v="8"/>
    <s v="ADMINISTRATIVA"/>
    <n v="4"/>
    <x v="0"/>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x v="0"/>
    <m/>
    <m/>
    <m/>
    <m/>
    <x v="15"/>
    <n v="2"/>
    <n v="0"/>
    <s v="CUMPLIDA"/>
    <x v="0"/>
    <x v="0"/>
    <m/>
    <m/>
    <m/>
    <m/>
    <x v="2"/>
    <x v="1"/>
    <s v="Deficiencias en la gestión interna judicial"/>
    <x v="4"/>
    <m/>
    <x v="0"/>
    <m/>
    <m/>
    <m/>
  </r>
  <r>
    <x v="583"/>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31"/>
    <s v="Gestión Jurídica"/>
    <x v="19"/>
    <x v="2"/>
    <s v="Vicepresidencia Jurídica"/>
    <s v="Fernando Ramírez"/>
    <x v="8"/>
    <s v="ADMINISTRATIVA"/>
    <n v="6"/>
    <x v="0"/>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x v="0"/>
    <m/>
    <m/>
    <m/>
    <m/>
    <x v="15"/>
    <n v="2"/>
    <n v="0"/>
    <s v="CUMPLIDA"/>
    <x v="0"/>
    <x v="0"/>
    <m/>
    <m/>
    <m/>
    <m/>
    <x v="2"/>
    <x v="1"/>
    <s v="Deficiencias en la gestión interna judicial"/>
    <x v="4"/>
    <m/>
    <x v="0"/>
    <m/>
    <m/>
    <m/>
  </r>
  <r>
    <x v="584"/>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Gestión Jurídica"/>
    <x v="19"/>
    <x v="2"/>
    <s v="Vicepresidencia Jurídica"/>
    <s v="Fernando Ramírez"/>
    <x v="8"/>
    <s v="ADMINISTRATIVA"/>
    <n v="4"/>
    <x v="0"/>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x v="0"/>
    <m/>
    <m/>
    <m/>
    <m/>
    <x v="15"/>
    <n v="2"/>
    <n v="0"/>
    <s v="CUMPLIDA"/>
    <x v="0"/>
    <x v="0"/>
    <m/>
    <m/>
    <m/>
    <m/>
    <x v="2"/>
    <x v="1"/>
    <s v="Deficiencias en la gestión interna judicial"/>
    <x v="4"/>
    <m/>
    <x v="0"/>
    <m/>
    <m/>
    <m/>
  </r>
  <r>
    <x v="585"/>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CR_Desarrollo Vial del Oriente de Medellín"/>
    <x v="32"/>
    <x v="0"/>
    <s v="Vicepresidencia de Gestión Contractual"/>
    <s v="Luis Eduardo Gutiérrez"/>
    <x v="4"/>
    <s v="FISCAL, DISCIPLINARIA Y ADMINISTRATIVA"/>
    <n v="4"/>
    <x v="0"/>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s v="Proceso de responsabilidad fiscal."/>
    <x v="2"/>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0"/>
    <s v="CUMPLIDA"/>
    <x v="0"/>
    <x v="3"/>
    <m/>
    <m/>
    <m/>
    <m/>
    <x v="2"/>
    <x v="0"/>
    <s v="Ingreso Mínimo Garantizado"/>
    <x v="0"/>
    <m/>
    <x v="0"/>
    <m/>
    <m/>
    <m/>
  </r>
  <r>
    <x v="586"/>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7"/>
    <s v="CR_Desarrollo Vial del Oriente de Medellín"/>
    <x v="32"/>
    <x v="0"/>
    <s v="Vicepresidencia de Gestión Contractual"/>
    <s v="Luis Eduardo Gutiérrez"/>
    <x v="4"/>
    <s v="PENAL, DISCIPLINARIA Y ADMINISTRATIVA"/>
    <n v="12"/>
    <x v="0"/>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s v="Disciplinario"/>
    <x v="2"/>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1"/>
    <m/>
    <m/>
    <m/>
    <m/>
    <x v="2"/>
    <x v="0"/>
    <s v="Adiciones que superan el 50% del valor del contrato"/>
    <x v="0"/>
    <m/>
    <x v="0"/>
    <m/>
    <m/>
    <m/>
  </r>
  <r>
    <x v="587"/>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8"/>
    <s v="CR_Neiva-Espinal-Girardot"/>
    <x v="67"/>
    <x v="0"/>
    <s v="Vicepresidencia de Gestión Contractual"/>
    <s v=" Luis Eduardo Gutiérrez"/>
    <x v="0"/>
    <s v="ADMINISTRATIVA"/>
    <n v="5"/>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m/>
    <x v="0"/>
    <m/>
    <m/>
    <m/>
    <m/>
    <x v="15"/>
    <n v="2"/>
    <n v="0"/>
    <s v="CUMPLIDA"/>
    <x v="0"/>
    <x v="0"/>
    <s v="2017-409-097363-2 del 12-sep-2017"/>
    <m/>
    <m/>
    <m/>
    <x v="0"/>
    <x v="1"/>
    <s v="Inconsistencia cobro de peajes"/>
    <x v="0"/>
    <m/>
    <x v="0"/>
    <m/>
    <m/>
    <m/>
  </r>
  <r>
    <x v="588"/>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3"/>
    <s v="Transparencia, Participación, Servicio al Ciudadano y Comunicación"/>
    <x v="77"/>
    <x v="4"/>
    <s v="Vicepresidencia Administrativa y Financiera"/>
    <s v="Elizabeth Gómez"/>
    <x v="9"/>
    <s v="DISCIPLINARIA Y ADMINISTRATIVA"/>
    <n v="3"/>
    <x v="0"/>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m/>
    <x v="0"/>
    <m/>
    <m/>
    <m/>
    <m/>
    <x v="15"/>
    <n v="2"/>
    <n v="0"/>
    <s v="CUMPLIDA"/>
    <x v="0"/>
    <x v="2"/>
    <m/>
    <m/>
    <m/>
    <m/>
    <x v="2"/>
    <x v="1"/>
    <s v="Deficiencias manejo documental"/>
    <x v="12"/>
    <m/>
    <x v="0"/>
    <m/>
    <m/>
    <m/>
  </r>
  <r>
    <x v="589"/>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s v="Gestión Administrativa y Financiera"/>
    <x v="62"/>
    <x v="4"/>
    <s v="Vicepresidencia Administrativa y Financiera"/>
    <s v="María Clara Garrido"/>
    <x v="10"/>
    <s v="DISCIPLINARIA Y ADMINISTRATIVA"/>
    <n v="2"/>
    <x v="0"/>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m/>
    <x v="0"/>
    <m/>
    <m/>
    <m/>
    <m/>
    <x v="15"/>
    <n v="2"/>
    <n v="0"/>
    <s v="CUMPLIDA"/>
    <x v="0"/>
    <x v="2"/>
    <s v="2017-409-097363-2 del 12-sep-2017"/>
    <m/>
    <m/>
    <m/>
    <x v="0"/>
    <x v="1"/>
    <s v="Deficiencias en registros contables sistemas SINFAD y SIIF nación II"/>
    <x v="9"/>
    <m/>
    <x v="0"/>
    <m/>
    <m/>
    <m/>
  </r>
  <r>
    <x v="590"/>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m/>
    <x v="0"/>
    <m/>
    <m/>
    <m/>
    <m/>
    <x v="15"/>
    <n v="2"/>
    <n v="0"/>
    <s v="CUMPLIDA"/>
    <x v="0"/>
    <x v="0"/>
    <s v="2017-409-097363-2 del 12-sep-2017"/>
    <m/>
    <m/>
    <m/>
    <x v="0"/>
    <x v="1"/>
    <s v="Deficiencias en registros contables sistemas SINFAD y SIIF nación II"/>
    <x v="9"/>
    <m/>
    <x v="0"/>
    <m/>
    <m/>
    <m/>
  </r>
  <r>
    <x v="591"/>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m/>
    <x v="0"/>
    <m/>
    <m/>
    <m/>
    <m/>
    <x v="15"/>
    <n v="2"/>
    <n v="0"/>
    <s v="CUMPLIDA"/>
    <x v="0"/>
    <x v="0"/>
    <s v="2017-409-097363-2 del 12-sep-2017"/>
    <m/>
    <m/>
    <m/>
    <x v="0"/>
    <x v="1"/>
    <s v="Deficiencias en registros contables sistemas SINFAD y SIIF nación II"/>
    <x v="9"/>
    <m/>
    <x v="0"/>
    <m/>
    <m/>
    <m/>
  </r>
  <r>
    <x v="592"/>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s v="Evaluación y Control Institucional"/>
    <x v="71"/>
    <x v="9"/>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Elizabeth Gómez - Fernando Ramírez - Luis Eduardo Gutiérrez - Carlos García - Fernando Ramírez - Poldy Osorio"/>
    <x v="2"/>
    <s v="ADMINISTRATIVA"/>
    <n v="12"/>
    <x v="0"/>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x v="0"/>
    <m/>
    <m/>
    <m/>
    <m/>
    <x v="15"/>
    <n v="2"/>
    <n v="0"/>
    <s v="CUMPLIDA"/>
    <x v="0"/>
    <x v="0"/>
    <m/>
    <m/>
    <m/>
    <m/>
    <x v="2"/>
    <x v="1"/>
    <s v="Deficiencias Plan de Mejoramiento Institucional"/>
    <x v="11"/>
    <m/>
    <x v="2"/>
    <m/>
    <s v="1036-105"/>
    <s v="Se unifican las causas_x000a_Se unifican los efectos_x000a_Se unifican las acciones de mejormainto_x000a_Se unifican los objetivos"/>
  </r>
  <r>
    <x v="593"/>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CR_Cartagena - Barranquilla"/>
    <x v="27"/>
    <x v="0"/>
    <s v="Vicepresidencia de Gestión Contractual"/>
    <s v="Luis Eduardo Gutiérrez"/>
    <x v="4"/>
    <s v="FISCAL, DISCIPLINARIA Y ADMINISTRATIVA"/>
    <n v="4"/>
    <x v="19"/>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2"/>
    <x v="3"/>
    <m/>
    <m/>
    <m/>
    <m/>
    <x v="2"/>
    <x v="3"/>
    <s v="Desequilibrio ecuación contractual"/>
    <x v="0"/>
    <m/>
    <x v="0"/>
    <m/>
    <m/>
    <m/>
  </r>
  <r>
    <x v="594"/>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CR_Cartagena - Barranquilla"/>
    <x v="27"/>
    <x v="0"/>
    <s v="Vicepresidencia de Gestión Contractual"/>
    <s v="Luis Eduardo Gutiérrez"/>
    <x v="4"/>
    <s v="DISCIPLINARIA Y ADMINISTRATIVA"/>
    <n v="8"/>
    <x v="0"/>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x v="0"/>
    <m/>
    <m/>
    <m/>
    <m/>
    <x v="16"/>
    <n v="2"/>
    <n v="0"/>
    <s v="CUMPLIDA"/>
    <x v="0"/>
    <x v="2"/>
    <m/>
    <m/>
    <m/>
    <m/>
    <x v="2"/>
    <x v="0"/>
    <s v="Incumplimiento especificaciones"/>
    <x v="0"/>
    <m/>
    <x v="0"/>
    <m/>
    <m/>
    <m/>
  </r>
  <r>
    <x v="595"/>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CR_Cartagena - Barranquilla"/>
    <x v="27"/>
    <x v="0"/>
    <s v="Vicepresidencia de Gestión Contractual"/>
    <s v="Luis Eduardo Gutiérrez"/>
    <x v="4"/>
    <s v="DISCIPLINARIA Y ADMINISTRATIVA"/>
    <n v="5"/>
    <x v="0"/>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x v="0"/>
    <m/>
    <m/>
    <m/>
    <m/>
    <x v="16"/>
    <n v="2"/>
    <n v="0"/>
    <s v="CUMPLIDA"/>
    <x v="0"/>
    <x v="2"/>
    <m/>
    <m/>
    <m/>
    <m/>
    <x v="2"/>
    <x v="0"/>
    <s v="Incumplimiento obligaciones"/>
    <x v="0"/>
    <m/>
    <x v="0"/>
    <m/>
    <m/>
    <m/>
  </r>
  <r>
    <x v="596"/>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CR_Cartagena - Barranquilla"/>
    <x v="27"/>
    <x v="0"/>
    <s v="Vicepresidencia de Gestión Contractual"/>
    <s v="Luis Eduardo Gutiérrez"/>
    <x v="4"/>
    <s v="DISCIPLINARIA Y ADMINISTRATIVA"/>
    <n v="5"/>
    <x v="0"/>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x v="0"/>
    <m/>
    <m/>
    <m/>
    <m/>
    <x v="16"/>
    <n v="2"/>
    <n v="0"/>
    <s v="CUMPLIDA"/>
    <x v="0"/>
    <x v="2"/>
    <m/>
    <m/>
    <m/>
    <m/>
    <x v="2"/>
    <x v="7"/>
    <s v="Índice de estado"/>
    <x v="0"/>
    <m/>
    <x v="0"/>
    <m/>
    <m/>
    <m/>
  </r>
  <r>
    <x v="597"/>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CR_Cartagena - Barranquilla"/>
    <x v="27"/>
    <x v="0"/>
    <s v="Vicepresidencia de Gestión Contractual"/>
    <s v="Luis Eduardo Gutiérrez"/>
    <x v="4"/>
    <s v="DISCIPLINARIA Y ADMINISTRATIVA"/>
    <n v="6"/>
    <x v="0"/>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x v="0"/>
    <m/>
    <m/>
    <m/>
    <m/>
    <x v="16"/>
    <n v="2"/>
    <n v="0"/>
    <s v="CUMPLIDA"/>
    <x v="0"/>
    <x v="2"/>
    <m/>
    <m/>
    <m/>
    <m/>
    <x v="2"/>
    <x v="0"/>
    <s v="Incumplimiento especificaciones"/>
    <x v="0"/>
    <m/>
    <x v="0"/>
    <m/>
    <m/>
    <m/>
  </r>
  <r>
    <x v="598"/>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uis Eduardo Gutiérrez"/>
    <x v="4"/>
    <s v="DISCIPLINARIA Y ADMINISTRATIVA"/>
    <n v="5"/>
    <x v="0"/>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x v="0"/>
    <m/>
    <m/>
    <m/>
    <m/>
    <x v="16"/>
    <n v="2"/>
    <n v="0"/>
    <s v="CUMPLIDA"/>
    <x v="0"/>
    <x v="2"/>
    <m/>
    <m/>
    <m/>
    <m/>
    <x v="2"/>
    <x v="1"/>
    <s v="Fallas en la gestión ambiental"/>
    <x v="0"/>
    <m/>
    <x v="0"/>
    <m/>
    <m/>
    <m/>
  </r>
  <r>
    <x v="599"/>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CR_Cartagena - Barranquilla"/>
    <x v="27"/>
    <x v="0"/>
    <s v="Vicepresidencia de Gestión Contractual"/>
    <s v="Luis Eduardo Gutiérrez"/>
    <x v="4"/>
    <s v="FISCAL, DISCIPLINARIA Y ADMINISTRATIVA"/>
    <n v="8"/>
    <x v="0"/>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x v="0"/>
    <m/>
    <m/>
    <m/>
    <m/>
    <x v="16"/>
    <n v="2"/>
    <n v="0"/>
    <s v="CUMPLIDA"/>
    <x v="0"/>
    <x v="3"/>
    <m/>
    <m/>
    <m/>
    <m/>
    <x v="2"/>
    <x v="0"/>
    <s v="Incumplimiento especificaciones"/>
    <x v="0"/>
    <m/>
    <x v="0"/>
    <m/>
    <m/>
    <m/>
  </r>
  <r>
    <x v="600"/>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9"/>
    <s v="CR_Cartagena - Barranquilla"/>
    <x v="27"/>
    <x v="0"/>
    <s v="Vicepresidencia de Gestión Contractual"/>
    <s v="Luis Eduardo Gutiérrez"/>
    <x v="4"/>
    <s v="ADMINISTRATIVA"/>
    <n v="6"/>
    <x v="0"/>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x v="0"/>
    <m/>
    <m/>
    <m/>
    <m/>
    <x v="16"/>
    <n v="2"/>
    <n v="0"/>
    <s v="CUMPLIDA"/>
    <x v="0"/>
    <x v="0"/>
    <m/>
    <m/>
    <m/>
    <m/>
    <x v="2"/>
    <x v="1"/>
    <s v="Obligaciones interventoría"/>
    <x v="0"/>
    <m/>
    <x v="0"/>
    <m/>
    <m/>
    <m/>
  </r>
  <r>
    <x v="601"/>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uis Eduardo Gutiérrez"/>
    <x v="4"/>
    <s v="DISCIPLINARIA Y ADMINISTRATIVA"/>
    <n v="5"/>
    <x v="0"/>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x v="0"/>
    <m/>
    <m/>
    <m/>
    <m/>
    <x v="16"/>
    <n v="2"/>
    <n v="0"/>
    <s v="CUMPLIDA"/>
    <x v="0"/>
    <x v="2"/>
    <m/>
    <m/>
    <m/>
    <m/>
    <x v="2"/>
    <x v="1"/>
    <s v="Fallas en la gestión ambiental"/>
    <x v="0"/>
    <m/>
    <x v="0"/>
    <m/>
    <m/>
    <m/>
  </r>
  <r>
    <x v="602"/>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3"/>
    <s v="Gestión Contractual y Seguimiento de Proyectos de Infraestructura de Transporte"/>
    <x v="9"/>
    <x v="0"/>
    <s v="Vicepresidencia de Gestión Contractual"/>
    <s v="Luis Eduardo Gutiérrez"/>
    <x v="4"/>
    <s v="ADMINISTRATIVA"/>
    <n v="5"/>
    <x v="0"/>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x v="0"/>
    <m/>
    <m/>
    <m/>
    <m/>
    <x v="16"/>
    <n v="2"/>
    <n v="0"/>
    <s v="CUMPLIDA"/>
    <x v="0"/>
    <x v="0"/>
    <m/>
    <m/>
    <m/>
    <m/>
    <x v="2"/>
    <x v="1"/>
    <s v="Deficiencia en la supervisión contractual - Administrativo-"/>
    <x v="3"/>
    <m/>
    <x v="0"/>
    <m/>
    <m/>
    <m/>
  </r>
  <r>
    <x v="603"/>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CP_Puerto Nuevo"/>
    <x v="78"/>
    <x v="0"/>
    <s v="Vicepresidencia de Gestión Contractual"/>
    <s v="Luis Eduardo Gutiérrez"/>
    <x v="4"/>
    <s v="FISCAL, DISCIPLINARIA Y ADMINISTRATIVA"/>
    <n v="5"/>
    <x v="0"/>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x v="0"/>
    <m/>
    <m/>
    <m/>
    <m/>
    <x v="16"/>
    <n v="2"/>
    <n v="0"/>
    <s v="CUMPLIDA"/>
    <x v="0"/>
    <x v="3"/>
    <m/>
    <m/>
    <m/>
    <m/>
    <x v="2"/>
    <x v="1"/>
    <s v="Cobro intereses  mora"/>
    <x v="3"/>
    <m/>
    <x v="0"/>
    <m/>
    <m/>
    <m/>
  </r>
  <r>
    <x v="604"/>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CP_Puerto Nuevo"/>
    <x v="78"/>
    <x v="0"/>
    <s v="Vicepresidencia de Gestión Contractual"/>
    <s v="Luis Eduardo Gutiérrez"/>
    <x v="4"/>
    <s v="DISCIPLINARIA Y ADMINISTRATIVA"/>
    <n v="4"/>
    <x v="0"/>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x v="0"/>
    <m/>
    <m/>
    <m/>
    <m/>
    <x v="16"/>
    <n v="2"/>
    <n v="0"/>
    <s v="CUMPLIDA"/>
    <x v="0"/>
    <x v="2"/>
    <m/>
    <m/>
    <m/>
    <m/>
    <x v="2"/>
    <x v="1"/>
    <s v="Cobro intereses  mora"/>
    <x v="3"/>
    <m/>
    <x v="0"/>
    <m/>
    <m/>
    <m/>
  </r>
  <r>
    <x v="605"/>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CP_Puerto Nuevo"/>
    <x v="78"/>
    <x v="0"/>
    <s v="Vicepresidencia de Gestión Contractual"/>
    <s v="Luis Eduardo Gutiérrez"/>
    <x v="4"/>
    <s v="DISCIPLINARIA Y ADMINISTRATIVA"/>
    <n v="6"/>
    <x v="0"/>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x v="0"/>
    <m/>
    <m/>
    <m/>
    <m/>
    <x v="16"/>
    <n v="2"/>
    <n v="0"/>
    <s v="CUMPLIDA"/>
    <x v="0"/>
    <x v="2"/>
    <m/>
    <m/>
    <m/>
    <m/>
    <x v="2"/>
    <x v="0"/>
    <s v="Cálculo contraprestación"/>
    <x v="3"/>
    <m/>
    <x v="0"/>
    <m/>
    <m/>
    <m/>
  </r>
  <r>
    <x v="606"/>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CP_Puerto Nuevo"/>
    <x v="78"/>
    <x v="0"/>
    <s v="Vicepresidencia de Gestión Contractual"/>
    <s v="Luis Eduardo Gutiérrez"/>
    <x v="4"/>
    <s v="DISCIPLINARIA Y ADMINISTRATIVA"/>
    <n v="4"/>
    <x v="0"/>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x v="0"/>
    <m/>
    <m/>
    <m/>
    <m/>
    <x v="16"/>
    <n v="2"/>
    <n v="0"/>
    <s v="CUMPLIDA"/>
    <x v="0"/>
    <x v="2"/>
    <m/>
    <m/>
    <m/>
    <m/>
    <x v="2"/>
    <x v="11"/>
    <s v="Planeación contractual"/>
    <x v="3"/>
    <m/>
    <x v="0"/>
    <m/>
    <m/>
    <m/>
  </r>
  <r>
    <x v="607"/>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CP_Puerto Aguadulce"/>
    <x v="79"/>
    <x v="0"/>
    <s v="Vicepresidencia de Gestión Contractual"/>
    <s v="Luis Eduardo Gutiérrez"/>
    <x v="4"/>
    <s v="DISCIPLINARIA Y ADMINISTRATIVA"/>
    <n v="6"/>
    <x v="0"/>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x v="0"/>
    <m/>
    <m/>
    <m/>
    <m/>
    <x v="16"/>
    <n v="2"/>
    <n v="0"/>
    <s v="CUMPLIDA"/>
    <x v="0"/>
    <x v="2"/>
    <m/>
    <m/>
    <m/>
    <m/>
    <x v="2"/>
    <x v="0"/>
    <s v="Cálculo contraprestación"/>
    <x v="3"/>
    <m/>
    <x v="0"/>
    <m/>
    <m/>
    <m/>
  </r>
  <r>
    <x v="608"/>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3"/>
    <s v="CP_Puerto Aguadulce"/>
    <x v="79"/>
    <x v="0"/>
    <s v="Vicepresidencia de Gestión Contractual"/>
    <s v="Luis Eduardo Gutiérrez"/>
    <x v="4"/>
    <s v="ADMINISTRATIVA"/>
    <n v="3"/>
    <x v="0"/>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x v="0"/>
    <m/>
    <m/>
    <m/>
    <m/>
    <x v="16"/>
    <n v="2"/>
    <n v="0"/>
    <s v="CUMPLIDA"/>
    <x v="0"/>
    <x v="0"/>
    <m/>
    <m/>
    <m/>
    <m/>
    <x v="2"/>
    <x v="0"/>
    <s v="Reversiones"/>
    <x v="3"/>
    <m/>
    <x v="0"/>
    <m/>
    <m/>
    <m/>
  </r>
  <r>
    <x v="609"/>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31"/>
    <s v="CP_Contecar"/>
    <x v="80"/>
    <x v="0"/>
    <s v="Vicepresidencia de Gestión Contractual"/>
    <s v="Luis Eduardo Gutiérrez"/>
    <x v="4"/>
    <s v="FISCAL, DISCIPLINARIA Y ADMINISTRATIVA"/>
    <n v="4"/>
    <x v="0"/>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s v="Indagación Preliminar"/>
    <x v="2"/>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2"/>
    <n v="0"/>
    <s v="CUMPLIDA"/>
    <x v="0"/>
    <x v="3"/>
    <m/>
    <m/>
    <m/>
    <m/>
    <x v="2"/>
    <x v="0"/>
    <s v="Cálculo contraprestación"/>
    <x v="3"/>
    <m/>
    <x v="0"/>
    <m/>
    <m/>
    <m/>
  </r>
  <r>
    <x v="610"/>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31"/>
    <s v="CP_Reficar"/>
    <x v="81"/>
    <x v="0"/>
    <s v="Vicepresidencia de Gestión Contractual"/>
    <s v="Luis Eduardo Gutiérrez"/>
    <x v="4"/>
    <s v="FISCAL, DISCIPLINARIA Y ADMINISTRATIVA"/>
    <n v="5"/>
    <x v="0"/>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x v="0"/>
    <m/>
    <m/>
    <m/>
    <m/>
    <x v="16"/>
    <n v="2"/>
    <n v="0"/>
    <s v="CUMPLIDA"/>
    <x v="0"/>
    <x v="3"/>
    <m/>
    <m/>
    <m/>
    <m/>
    <x v="2"/>
    <x v="1"/>
    <s v="Cobro intereses  mora"/>
    <x v="3"/>
    <m/>
    <x v="0"/>
    <m/>
    <m/>
    <m/>
  </r>
  <r>
    <x v="611"/>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41"/>
    <s v="CP_Puerto Brisa"/>
    <x v="82"/>
    <x v="0"/>
    <s v="Vicepresidencia de Gestión Contractual"/>
    <s v="Luis Eduardo Gutiérrez"/>
    <x v="4"/>
    <s v="FISCAL, DISCIPLINARIA Y ADMINISTRATIVA"/>
    <n v="7"/>
    <x v="20"/>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m/>
    <s v="Fiscal"/>
    <x v="2"/>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0"/>
    <n v="1"/>
    <s v="EN TERMINO"/>
    <x v="2"/>
    <x v="3"/>
    <m/>
    <m/>
    <m/>
    <m/>
    <x v="2"/>
    <x v="0"/>
    <s v="Cálculo contraprestación"/>
    <x v="3"/>
    <m/>
    <x v="0"/>
    <m/>
    <m/>
    <m/>
  </r>
  <r>
    <x v="612"/>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0"/>
    <s v="CP_Zona Franca Argos"/>
    <x v="83"/>
    <x v="0"/>
    <s v="Vicepresidencia de Gestión Contractual - Vicepresidencia Jurídica"/>
    <s v="Luis Eduardo Gutiérrez"/>
    <x v="4"/>
    <s v="DISCIPLINARIA Y ADMINISTRATIVA"/>
    <n v="5"/>
    <x v="7"/>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m/>
    <m/>
    <x v="0"/>
    <m/>
    <m/>
    <m/>
    <m/>
    <x v="16"/>
    <n v="0"/>
    <n v="1"/>
    <s v="EN TERMINO"/>
    <x v="2"/>
    <x v="2"/>
    <m/>
    <m/>
    <m/>
    <m/>
    <x v="2"/>
    <x v="9"/>
    <s v="Desplazamiento de cronograma"/>
    <x v="3"/>
    <m/>
    <x v="0"/>
    <m/>
    <m/>
    <m/>
  </r>
  <r>
    <x v="613"/>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CP_Puerto Nuevo"/>
    <x v="78"/>
    <x v="0"/>
    <s v="Vicepresidencia de Gestión Contractual"/>
    <s v="Luis Eduardo Gutiérrez"/>
    <x v="4"/>
    <s v="DISCIPLINARIA Y ADMINISTRATIVA"/>
    <n v="5"/>
    <x v="0"/>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x v="0"/>
    <m/>
    <m/>
    <m/>
    <m/>
    <x v="16"/>
    <n v="2"/>
    <n v="0"/>
    <s v="CUMPLIDA"/>
    <x v="0"/>
    <x v="2"/>
    <m/>
    <m/>
    <m/>
    <m/>
    <x v="2"/>
    <x v="0"/>
    <s v="Ausencia de interventoría en los proyectos"/>
    <x v="3"/>
    <m/>
    <x v="0"/>
    <m/>
    <m/>
    <m/>
  </r>
  <r>
    <x v="614"/>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3"/>
    <s v="CP_Puerto Nuevo"/>
    <x v="78"/>
    <x v="0"/>
    <s v="Vicepresidencia de Gestión Contractual"/>
    <s v="Luis Eduardo Gutiérrez"/>
    <x v="4"/>
    <s v="ADMINISTRATIVA"/>
    <n v="3"/>
    <x v="0"/>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x v="0"/>
    <m/>
    <m/>
    <m/>
    <m/>
    <x v="16"/>
    <n v="2"/>
    <n v="0"/>
    <s v="CUMPLIDA"/>
    <x v="0"/>
    <x v="0"/>
    <m/>
    <m/>
    <m/>
    <m/>
    <x v="2"/>
    <x v="0"/>
    <s v="Fallas gestión garantías"/>
    <x v="3"/>
    <m/>
    <x v="0"/>
    <m/>
    <m/>
    <m/>
  </r>
  <r>
    <x v="615"/>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3"/>
    <s v="CP_Contecar"/>
    <x v="80"/>
    <x v="0"/>
    <s v="Vicepresidencia de Gestión Contractual"/>
    <s v="Luis Eduardo Gutiérrez"/>
    <x v="4"/>
    <s v="DISCIPLINARIA Y ADMINISTRATIVA"/>
    <n v="6"/>
    <x v="0"/>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x v="0"/>
    <m/>
    <m/>
    <m/>
    <m/>
    <x v="16"/>
    <n v="2"/>
    <n v="0"/>
    <s v="CUMPLIDA"/>
    <x v="0"/>
    <x v="2"/>
    <m/>
    <m/>
    <m/>
    <m/>
    <x v="2"/>
    <x v="0"/>
    <s v="Ausencia de interventoría en los proyectos"/>
    <x v="3"/>
    <m/>
    <x v="0"/>
    <m/>
    <m/>
    <m/>
  </r>
  <r>
    <x v="616"/>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CP_Reficar"/>
    <x v="81"/>
    <x v="0"/>
    <s v="Vicepresidencia de Gestión Contractual"/>
    <s v="Luis Eduardo Gutiérrez"/>
    <x v="4"/>
    <s v="DISCIPLINARIA Y ADMINISTRATIVA"/>
    <n v="5"/>
    <x v="0"/>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x v="0"/>
    <m/>
    <m/>
    <m/>
    <m/>
    <x v="16"/>
    <n v="2"/>
    <n v="0"/>
    <s v="CUMPLIDA"/>
    <x v="0"/>
    <x v="2"/>
    <m/>
    <m/>
    <m/>
    <m/>
    <x v="2"/>
    <x v="11"/>
    <s v="Planeación contractual"/>
    <x v="3"/>
    <m/>
    <x v="0"/>
    <m/>
    <m/>
    <m/>
  </r>
  <r>
    <x v="617"/>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CA_Aeropuerto el Dorado"/>
    <x v="64"/>
    <x v="0"/>
    <s v="Vicepresidencia de Gestión Contractual"/>
    <s v="Luis Eduardo Gutiérrez"/>
    <x v="4"/>
    <s v="ADMINISTRATIVA"/>
    <n v="7"/>
    <x v="0"/>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x v="0"/>
    <m/>
    <m/>
    <m/>
    <m/>
    <x v="16"/>
    <n v="2"/>
    <n v="0"/>
    <s v="CUMPLIDA"/>
    <x v="0"/>
    <x v="0"/>
    <m/>
    <m/>
    <m/>
    <m/>
    <x v="2"/>
    <x v="11"/>
    <s v="Plan maestro aeroportuario"/>
    <x v="10"/>
    <m/>
    <x v="0"/>
    <m/>
    <m/>
    <m/>
  </r>
  <r>
    <x v="618"/>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54"/>
    <s v="CA_Aeropuerto el Dorado"/>
    <x v="64"/>
    <x v="0"/>
    <s v="Vicepresidencia de Gestión Contractual"/>
    <s v="Luis Eduardo Gutiérrez"/>
    <x v="4"/>
    <s v="ADMINISTRATIVA"/>
    <n v="6"/>
    <x v="0"/>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x v="0"/>
    <m/>
    <m/>
    <m/>
    <m/>
    <x v="16"/>
    <n v="2"/>
    <n v="1"/>
    <s v="CUMPLIDA"/>
    <x v="0"/>
    <x v="0"/>
    <m/>
    <m/>
    <m/>
    <m/>
    <x v="2"/>
    <x v="9"/>
    <s v="Desplazamiento de cronograma"/>
    <x v="10"/>
    <m/>
    <x v="0"/>
    <m/>
    <m/>
    <m/>
  </r>
  <r>
    <x v="619"/>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CA_Aeropuerto el Dorado"/>
    <x v="64"/>
    <x v="0"/>
    <s v="Vicepresidencia de Gestión Contractual"/>
    <s v="Luis Eduardo Gutiérrez"/>
    <x v="4"/>
    <s v="ADMINISTRATIVA"/>
    <n v="6"/>
    <x v="0"/>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x v="0"/>
    <m/>
    <m/>
    <m/>
    <m/>
    <x v="16"/>
    <n v="2"/>
    <n v="0"/>
    <s v="CUMPLIDA"/>
    <x v="0"/>
    <x v="0"/>
    <m/>
    <m/>
    <m/>
    <m/>
    <x v="2"/>
    <x v="0"/>
    <s v="Incumplimiento especificaciones"/>
    <x v="10"/>
    <m/>
    <x v="0"/>
    <m/>
    <m/>
    <m/>
  </r>
  <r>
    <x v="620"/>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EJU-P-003 Imposición de multas y sanciones a concesionarios e interventorías._x000a_5. Socialización del Formato de Solicitud de inicio del Proceso Sancionatorio._x000a_INFORME DE CIERRE  _x000a_6. informe de cierre "/>
    <n v="6"/>
    <d v="2017-01-01T00:00:00"/>
    <x v="52"/>
    <s v="CA_Aeropuerto el Dorado"/>
    <x v="64"/>
    <x v="0"/>
    <s v="Vicepresidencia de Gestión Contractual - Vicepresidencia Jurídica"/>
    <s v="Luis Eduardo Gutiérrez"/>
    <x v="4"/>
    <s v="DISCIPLINARIA Y ADMINISTRATIVA"/>
    <n v="5"/>
    <x v="7"/>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m/>
    <m/>
    <x v="0"/>
    <m/>
    <m/>
    <m/>
    <m/>
    <x v="16"/>
    <n v="0"/>
    <n v="1"/>
    <s v="EN TERMINO"/>
    <x v="2"/>
    <x v="2"/>
    <m/>
    <m/>
    <m/>
    <m/>
    <x v="2"/>
    <x v="1"/>
    <s v="Deficiencias en la gestión interna judicial"/>
    <x v="10"/>
    <m/>
    <x v="0"/>
    <m/>
    <m/>
    <m/>
  </r>
  <r>
    <x v="621"/>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3"/>
    <s v="CA_Aeropuerto el Dorado"/>
    <x v="64"/>
    <x v="0"/>
    <s v="Vicepresidencia de Gestión Contractual - Vicepresidencia de Estructuración"/>
    <s v="Luis Eduardo Gutiérrez"/>
    <x v="4"/>
    <s v="DISCIPLINARIA Y ADMINISTRATIVA"/>
    <n v="5"/>
    <x v="0"/>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x v="0"/>
    <m/>
    <m/>
    <m/>
    <m/>
    <x v="16"/>
    <n v="2"/>
    <n v="0"/>
    <s v="CUMPLIDA"/>
    <x v="0"/>
    <x v="2"/>
    <m/>
    <m/>
    <m/>
    <m/>
    <x v="2"/>
    <x v="9"/>
    <s v="Desplazamiento de cronograma"/>
    <x v="10"/>
    <m/>
    <x v="0"/>
    <m/>
    <m/>
    <m/>
  </r>
  <r>
    <x v="622"/>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3"/>
    <s v="CA_Aeropuerto el Dorado"/>
    <x v="64"/>
    <x v="0"/>
    <s v="Vicepresidencia de Gestión Contractual - Vicepresidencia de Estructuración"/>
    <s v="Luis Eduardo Gutiérrez"/>
    <x v="4"/>
    <s v="ADMINISTRATIVA"/>
    <n v="5"/>
    <x v="0"/>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x v="0"/>
    <m/>
    <m/>
    <m/>
    <m/>
    <x v="16"/>
    <n v="2"/>
    <n v="0"/>
    <s v="CUMPLIDA"/>
    <x v="0"/>
    <x v="0"/>
    <m/>
    <m/>
    <m/>
    <m/>
    <x v="2"/>
    <x v="1"/>
    <s v="Falta de coordinación entre actores"/>
    <x v="10"/>
    <m/>
    <x v="0"/>
    <m/>
    <m/>
    <m/>
  </r>
  <r>
    <x v="623"/>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3"/>
    <s v="CA_Aeropuerto el Dorado"/>
    <x v="64"/>
    <x v="0"/>
    <s v="Vicepresidencia de Gestión Contractual - Vicepresidencia Jurídica"/>
    <s v="Luis Eduardo Gutiérrez"/>
    <x v="4"/>
    <s v="ADMINISTRATIVA"/>
    <n v="1"/>
    <x v="0"/>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m/>
    <m/>
    <m/>
    <x v="2"/>
    <x v="3"/>
    <s v="Costos y gastos del proceso"/>
    <x v="10"/>
    <m/>
    <x v="0"/>
    <m/>
    <m/>
    <m/>
  </r>
  <r>
    <x v="624"/>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3"/>
    <s v="CA_Aeropuerto el Dorado"/>
    <x v="64"/>
    <x v="0"/>
    <s v="Vicepresidencia de Gestión Contractual"/>
    <s v="Luis Eduardo Gutiérrez"/>
    <x v="4"/>
    <s v="ADMINISTRATIVA"/>
    <n v="3"/>
    <x v="0"/>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x v="0"/>
    <m/>
    <m/>
    <m/>
    <m/>
    <x v="16"/>
    <n v="2"/>
    <n v="0"/>
    <s v="CUMPLIDA"/>
    <x v="0"/>
    <x v="0"/>
    <m/>
    <m/>
    <m/>
    <m/>
    <x v="2"/>
    <x v="0"/>
    <s v="Modificaciones"/>
    <x v="10"/>
    <m/>
    <x v="0"/>
    <m/>
    <m/>
    <m/>
  </r>
  <r>
    <x v="625"/>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uis Eduardo Gutiérrez"/>
    <x v="4"/>
    <s v="FISCAL, DISCIPLINARIA Y ADMINISTRATIVA"/>
    <n v="3"/>
    <x v="0"/>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3"/>
    <s v="Liquidación contraprestación"/>
    <x v="10"/>
    <m/>
    <x v="0"/>
    <m/>
    <m/>
    <m/>
  </r>
  <r>
    <x v="626"/>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uis Eduardo Gutiérrez"/>
    <x v="4"/>
    <s v="FISCAL, DISCIPLINARIA Y ADMINISTRATIVA"/>
    <n v="3"/>
    <x v="0"/>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3"/>
    <s v="Liquidación contraprestación"/>
    <x v="10"/>
    <m/>
    <x v="0"/>
    <m/>
    <m/>
    <m/>
  </r>
  <r>
    <x v="627"/>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CA_Aeropuerto el Dorado"/>
    <x v="64"/>
    <x v="0"/>
    <s v="Vicepresidencia de Gestión Contractual"/>
    <s v="Luis Eduardo Gutiérrez"/>
    <x v="4"/>
    <s v="DISCIPLINARIA Y ADMINISTRATIVA"/>
    <n v="5"/>
    <x v="0"/>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x v="0"/>
    <m/>
    <m/>
    <m/>
    <m/>
    <x v="16"/>
    <n v="2"/>
    <n v="0"/>
    <s v="CUMPLIDA"/>
    <x v="0"/>
    <x v="2"/>
    <m/>
    <m/>
    <m/>
    <m/>
    <x v="2"/>
    <x v="1"/>
    <s v="Falta inventario aeropuerto"/>
    <x v="10"/>
    <m/>
    <x v="0"/>
    <m/>
    <m/>
    <m/>
  </r>
  <r>
    <x v="628"/>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CA_Aeropuerto el Dorado"/>
    <x v="64"/>
    <x v="0"/>
    <s v="Vicepresidencia de Gestión Contractual"/>
    <s v="Luis Eduardo Gutiérrez"/>
    <x v="4"/>
    <s v="DISCIPLINARIA Y ADMINISTRATIVA"/>
    <n v="5"/>
    <x v="0"/>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x v="0"/>
    <m/>
    <m/>
    <m/>
    <m/>
    <x v="16"/>
    <n v="2"/>
    <n v="0"/>
    <s v="CUMPLIDA"/>
    <x v="0"/>
    <x v="2"/>
    <m/>
    <m/>
    <m/>
    <m/>
    <x v="2"/>
    <x v="1"/>
    <s v="Obligaciones interventoría"/>
    <x v="10"/>
    <m/>
    <x v="0"/>
    <m/>
    <m/>
    <m/>
  </r>
  <r>
    <x v="629"/>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CA_Aeropuerto el Dorado"/>
    <x v="64"/>
    <x v="0"/>
    <s v="Vicepresidencia de Gestión Contractual"/>
    <s v="Luis Eduardo Gutiérrez"/>
    <x v="4"/>
    <s v="FISCAL, DISCIPLINARIA Y ADMINISTRATIVA"/>
    <n v="5"/>
    <x v="0"/>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x v="0"/>
    <m/>
    <m/>
    <m/>
    <m/>
    <x v="16"/>
    <n v="2"/>
    <n v="0"/>
    <s v="CUMPLIDA"/>
    <x v="0"/>
    <x v="3"/>
    <m/>
    <m/>
    <m/>
    <m/>
    <x v="2"/>
    <x v="9"/>
    <s v="Desplazamiento de cronograma"/>
    <x v="10"/>
    <m/>
    <x v="0"/>
    <m/>
    <m/>
    <m/>
  </r>
  <r>
    <x v="630"/>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CA_Aeropuerto el Dorado"/>
    <x v="64"/>
    <x v="0"/>
    <s v="Vicepresidencia de Gestión Contractual"/>
    <s v="Luis Eduardo Gutiérrez"/>
    <x v="4"/>
    <s v="DISCIPLINARIA Y ADMINISTRATIVA"/>
    <n v="7"/>
    <x v="0"/>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x v="0"/>
    <m/>
    <m/>
    <m/>
    <m/>
    <x v="16"/>
    <n v="2"/>
    <n v="0"/>
    <s v="CUMPLIDA"/>
    <x v="0"/>
    <x v="2"/>
    <m/>
    <m/>
    <m/>
    <m/>
    <x v="2"/>
    <x v="0"/>
    <s v="Incumplimiento obligaciones"/>
    <x v="10"/>
    <m/>
    <x v="0"/>
    <m/>
    <m/>
    <m/>
  </r>
  <r>
    <x v="631"/>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a final de liquidación unilateral_x000a_MEDIDAS PREVENTIVAS_x000a_5. Manual de Interventoría y Supervisión_x000a_INFORME DE CIERRE_x000a_6. informe de cierre_x000a_7. Alcance del informe de cierre"/>
    <n v="7"/>
    <d v="2017-01-01T00:00:00"/>
    <x v="53"/>
    <s v="CA_Aeropuerto el Dorado"/>
    <x v="64"/>
    <x v="0"/>
    <s v="Vicepresidencia de Gestión Contractual - Vicepresidencia Jurídica"/>
    <s v="Luis Eduardo Gutiérrez"/>
    <x v="4"/>
    <s v="FISCAL, DISCIPLINARIA Y ADMINISTRATIVA"/>
    <n v="6"/>
    <x v="3"/>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m/>
    <m/>
    <x v="0"/>
    <m/>
    <m/>
    <m/>
    <m/>
    <x v="16"/>
    <n v="0"/>
    <n v="1"/>
    <s v="EN TERMINO"/>
    <x v="2"/>
    <x v="3"/>
    <m/>
    <m/>
    <m/>
    <m/>
    <x v="2"/>
    <x v="0"/>
    <s v="Incumplimiento obligaciones"/>
    <x v="10"/>
    <m/>
    <x v="0"/>
    <m/>
    <m/>
    <m/>
  </r>
  <r>
    <x v="632"/>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CA_Aeropuerto el Dorado"/>
    <x v="64"/>
    <x v="0"/>
    <s v="Vicepresidencia de Gestión Contractual"/>
    <s v="Luis Eduardo Gutiérrez"/>
    <x v="4"/>
    <s v="FISCAL, DISCIPLINARIA Y ADMINISTRATIVA"/>
    <n v="7"/>
    <x v="0"/>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s v="Fiscal"/>
    <x v="1"/>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0"/>
    <s v="CUMPLIDA"/>
    <x v="0"/>
    <x v="3"/>
    <m/>
    <m/>
    <m/>
    <m/>
    <x v="2"/>
    <x v="9"/>
    <s v="Desplazamiento de cronograma"/>
    <x v="10"/>
    <m/>
    <x v="0"/>
    <m/>
    <m/>
    <m/>
  </r>
  <r>
    <x v="633"/>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56"/>
    <s v="CA_Aeropuerto el Dorado"/>
    <x v="64"/>
    <x v="0"/>
    <s v="Vicepresidencia de Gestión Contractual"/>
    <s v="Luis Eduardo Gutiérrez"/>
    <x v="4"/>
    <s v="FISCAL, DISCIPLINARIA Y ADMINISTRATIVA"/>
    <n v="4"/>
    <x v="18"/>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m/>
    <x v="0"/>
    <m/>
    <m/>
    <m/>
    <m/>
    <x v="16"/>
    <n v="0"/>
    <n v="1"/>
    <s v="EN TERMINO"/>
    <x v="2"/>
    <x v="3"/>
    <m/>
    <m/>
    <m/>
    <m/>
    <x v="2"/>
    <x v="0"/>
    <s v="Incumplimiento obligaciones"/>
    <x v="10"/>
    <m/>
    <x v="0"/>
    <m/>
    <m/>
    <m/>
  </r>
  <r>
    <x v="634"/>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CA_Aeropuerto el Dorado"/>
    <x v="64"/>
    <x v="0"/>
    <s v="Vicepresidencia de Gestión Contractual"/>
    <s v="Luis Eduardo Gutiérrez"/>
    <x v="4"/>
    <s v="DISCIPLINARIA Y ADMINISTRATIVA"/>
    <n v="5"/>
    <x v="0"/>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x v="0"/>
    <m/>
    <m/>
    <m/>
    <m/>
    <x v="16"/>
    <n v="2"/>
    <n v="0"/>
    <s v="CUMPLIDA"/>
    <x v="0"/>
    <x v="2"/>
    <m/>
    <m/>
    <m/>
    <m/>
    <x v="2"/>
    <x v="1"/>
    <s v="Fallas en la gestión ambiental"/>
    <x v="10"/>
    <m/>
    <x v="0"/>
    <m/>
    <m/>
    <m/>
  </r>
  <r>
    <x v="635"/>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CA_Aeropuerto el Dorado"/>
    <x v="64"/>
    <x v="0"/>
    <s v="Vicepresidencia de Gestión Contractual"/>
    <s v="Luis Eduardo Gutiérrez"/>
    <x v="4"/>
    <s v="DISCIPLINARIA Y ADMINISTRATIVA"/>
    <n v="5"/>
    <x v="0"/>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x v="0"/>
    <m/>
    <m/>
    <m/>
    <m/>
    <x v="16"/>
    <n v="2"/>
    <n v="0"/>
    <s v="CUMPLIDA"/>
    <x v="0"/>
    <x v="2"/>
    <m/>
    <m/>
    <m/>
    <m/>
    <x v="2"/>
    <x v="1"/>
    <s v="Obligaciones interventoría"/>
    <x v="10"/>
    <m/>
    <x v="0"/>
    <m/>
    <m/>
    <m/>
  </r>
  <r>
    <x v="636"/>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51"/>
    <s v="CA_Aeropuerto el Dorado"/>
    <x v="64"/>
    <x v="0"/>
    <s v="Vicepresidencia de Gestión Contractual"/>
    <s v="Luis Eduardo Gutiérrez"/>
    <x v="4"/>
    <s v="FISCAL, DISCIPLINARIA Y ADMINISTRATIVA"/>
    <n v="4"/>
    <x v="0"/>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x v="0"/>
    <m/>
    <m/>
    <m/>
    <m/>
    <x v="16"/>
    <n v="2"/>
    <n v="0"/>
    <s v="CUMPLIDA"/>
    <x v="0"/>
    <x v="3"/>
    <m/>
    <m/>
    <m/>
    <m/>
    <x v="2"/>
    <x v="0"/>
    <s v="Incumplimiento especificaciones"/>
    <x v="10"/>
    <m/>
    <x v="0"/>
    <m/>
    <m/>
    <m/>
  </r>
  <r>
    <x v="637"/>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CA_Aeropuerto el Dorado"/>
    <x v="64"/>
    <x v="0"/>
    <s v="Vicepresidencia de Gestión Contractual"/>
    <s v="Luis Eduardo Gutiérrez"/>
    <x v="4"/>
    <s v="DISCIPLINARIA Y ADMINISTRATIVA"/>
    <n v="6"/>
    <x v="0"/>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m/>
    <x v="0"/>
    <m/>
    <m/>
    <m/>
    <m/>
    <x v="16"/>
    <n v="2"/>
    <n v="0"/>
    <s v="CUMPLIDA"/>
    <x v="0"/>
    <x v="2"/>
    <m/>
    <m/>
    <m/>
    <m/>
    <x v="2"/>
    <x v="0"/>
    <s v="Ausencia soportes documentales"/>
    <x v="10"/>
    <m/>
    <x v="0"/>
    <m/>
    <m/>
    <m/>
  </r>
  <r>
    <x v="638"/>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CR_Bosa-Granada-Girardot"/>
    <x v="5"/>
    <x v="1"/>
    <s v="Vicepresidencia Ejecutiva"/>
    <s v="Carlos García"/>
    <x v="1"/>
    <s v="FISCAL, DISCIPLINARIA Y ADMINISTRATIVA"/>
    <n v="4"/>
    <x v="0"/>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m/>
    <m/>
    <m/>
    <x v="2"/>
    <x v="0"/>
    <s v="Deficiencias en análisis modificaciones contractuales"/>
    <x v="0"/>
    <m/>
    <x v="0"/>
    <m/>
    <m/>
    <m/>
  </r>
  <r>
    <x v="639"/>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Vicepresidencia de Estructuración"/>
    <s v="Fernando Ramírez"/>
    <x v="5"/>
    <s v="ADMINISTRATIVA"/>
    <n v="9"/>
    <x v="0"/>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x v="0"/>
    <m/>
    <m/>
    <m/>
    <m/>
    <x v="18"/>
    <n v="2"/>
    <n v="0"/>
    <s v="CUMPLIDA"/>
    <x v="0"/>
    <x v="0"/>
    <m/>
    <m/>
    <m/>
    <m/>
    <x v="2"/>
    <x v="11"/>
    <s v="Incumplimiento metas PND y PAA"/>
    <x v="8"/>
    <m/>
    <x v="0"/>
    <m/>
    <m/>
    <m/>
  </r>
  <r>
    <x v="640"/>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31"/>
    <s v="Sistema Estratégico de Planeación y Gestión"/>
    <x v="11"/>
    <x v="3"/>
    <s v="Vicepresidencia de Planeación, Riesgos y Entorno - Vicepresidencia de Gestión Contractual -  Vicepresidencia Ejecutiva"/>
    <s v="Fernando Ramírez"/>
    <x v="5"/>
    <s v="ADMINISTRATIVA"/>
    <n v="5"/>
    <x v="0"/>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x v="0"/>
    <m/>
    <m/>
    <m/>
    <m/>
    <x v="18"/>
    <n v="2"/>
    <n v="0"/>
    <s v="CUMPLIDA"/>
    <x v="0"/>
    <x v="0"/>
    <m/>
    <m/>
    <m/>
    <m/>
    <x v="2"/>
    <x v="11"/>
    <s v="Incumplimiento metas PND y PAA"/>
    <x v="8"/>
    <m/>
    <x v="0"/>
    <m/>
    <m/>
    <m/>
  </r>
  <r>
    <x v="641"/>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57"/>
    <s v="CF_Concesión Férrea Pacifico"/>
    <x v="2"/>
    <x v="1"/>
    <s v="Vicepresidencia Ejecutiva - _x000a_Vicepresidencia Jurídica"/>
    <s v="Carlos García"/>
    <x v="1"/>
    <s v="DISCIPLINARIA Y ADMINISTRATIVA"/>
    <n v="6"/>
    <x v="14"/>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2"/>
    <x v="2"/>
    <m/>
    <s v="SI_x000a_INF 2 Rad. 2016-409-054482 pag.  31"/>
    <s v="N/A"/>
    <s v="No hay impacto"/>
    <x v="2"/>
    <x v="0"/>
    <s v="Incumplimiento obligaciónes"/>
    <x v="1"/>
    <m/>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x v="642"/>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s v="Fernando Ramírez"/>
    <x v="5"/>
    <s v="ADMINISTRATIVA"/>
    <n v="9"/>
    <x v="0"/>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x v="0"/>
    <m/>
    <m/>
    <m/>
    <m/>
    <x v="18"/>
    <n v="2"/>
    <n v="0"/>
    <s v="CUMPLIDA"/>
    <x v="0"/>
    <x v="0"/>
    <m/>
    <m/>
    <m/>
    <m/>
    <x v="2"/>
    <x v="11"/>
    <s v="Incumplimiento metas PND y PAA"/>
    <x v="8"/>
    <m/>
    <x v="0"/>
    <m/>
    <m/>
    <m/>
  </r>
  <r>
    <x v="643"/>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s v="Gestión Administrativa y Financiera"/>
    <x v="62"/>
    <x v="4"/>
    <s v="Vicepresidencia Administrativa y Financiera"/>
    <s v="Elizabeth Gómez"/>
    <x v="10"/>
    <s v="ADMINISTRATIVA"/>
    <n v="3"/>
    <x v="0"/>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x v="0"/>
    <m/>
    <m/>
    <m/>
    <m/>
    <x v="18"/>
    <n v="2"/>
    <n v="0"/>
    <s v="CUMPLIDA"/>
    <x v="0"/>
    <x v="0"/>
    <s v="2018-409-062229-2 del 22-jun-2018"/>
    <m/>
    <m/>
    <m/>
    <x v="0"/>
    <x v="12"/>
    <s v="Problemas gestión financiera"/>
    <x v="9"/>
    <m/>
    <x v="0"/>
    <m/>
    <m/>
    <m/>
  </r>
  <r>
    <x v="644"/>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58"/>
    <s v="CR_Ruta del Sol - Sector 2"/>
    <x v="41"/>
    <x v="1"/>
    <s v="Vicepresidencia Ejecutiva"/>
    <s v="Carlos García"/>
    <x v="1"/>
    <s v="ADMINISTRATIVA"/>
    <n v="2"/>
    <x v="0"/>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m/>
    <x v="0"/>
    <m/>
    <m/>
    <m/>
    <m/>
    <x v="18"/>
    <n v="2"/>
    <n v="0"/>
    <s v="CUMPLIDA"/>
    <x v="0"/>
    <x v="0"/>
    <m/>
    <m/>
    <m/>
    <m/>
    <x v="1"/>
    <x v="12"/>
    <s v="Problemas gestión financiera"/>
    <x v="0"/>
    <m/>
    <x v="0"/>
    <m/>
    <m/>
    <m/>
  </r>
  <r>
    <x v="645"/>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s v="Sistema Estratégico de Planeación y Gestión"/>
    <x v="11"/>
    <x v="3"/>
    <s v="Vicepresidencia de Planeación, Riesgos y Entorno - Vicepresidencia Ejecutiva - Vicepresidencia Administrativa y Financiera"/>
    <s v="Fernando Ramírez"/>
    <x v="5"/>
    <s v="ADMINISTRATIVA"/>
    <n v="4"/>
    <x v="0"/>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m/>
    <x v="0"/>
    <m/>
    <m/>
    <m/>
    <m/>
    <x v="18"/>
    <n v="2"/>
    <n v="0"/>
    <s v="CUMPLIDA"/>
    <x v="0"/>
    <x v="0"/>
    <m/>
    <m/>
    <m/>
    <m/>
    <x v="2"/>
    <x v="12"/>
    <s v="No asignación de recursos por MHCP"/>
    <x v="8"/>
    <m/>
    <x v="0"/>
    <m/>
    <m/>
    <m/>
  </r>
  <r>
    <x v="646"/>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CR_Ruta del Sol - Sector 2"/>
    <x v="41"/>
    <x v="1"/>
    <s v="Vicepresidencia Ejecutiva - Vicepresidencia de Planeación, Riesgos y Entorno"/>
    <s v="Carlos García"/>
    <x v="1"/>
    <s v="FISCAL, DISCIPLINARIA Y ADMINISTRATIVA"/>
    <n v="3"/>
    <x v="0"/>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x v="0"/>
    <m/>
    <m/>
    <m/>
    <m/>
    <x v="18"/>
    <n v="2"/>
    <n v="0"/>
    <s v="CUMPLIDA"/>
    <x v="0"/>
    <x v="3"/>
    <m/>
    <m/>
    <m/>
    <m/>
    <x v="2"/>
    <x v="11"/>
    <s v="Fondeo vigencias futuras"/>
    <x v="0"/>
    <m/>
    <x v="0"/>
    <m/>
    <m/>
    <m/>
  </r>
  <r>
    <x v="647"/>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8"/>
    <s v="CR_Ruta del Sol - Sector 2"/>
    <x v="41"/>
    <x v="1"/>
    <s v="Vicepresidencia Ejecutiva"/>
    <s v="Carlos García"/>
    <x v="1"/>
    <s v="PENAL, DISCIPLINARIA Y ADMINISTRATIVA"/>
    <n v="3"/>
    <x v="0"/>
    <m/>
    <m/>
    <m/>
    <m/>
    <m/>
    <m/>
    <s v="_x000a__x000a_05/09/2018 Se verifica en el FTP el cumplimiento de las UM1 y UM2, está pendiente el cumplimiento de la UM 3, la cual se cumplirá en el término establecido. Se cumple. (LMSC)"/>
    <m/>
    <m/>
    <x v="0"/>
    <m/>
    <m/>
    <m/>
    <m/>
    <x v="18"/>
    <n v="2"/>
    <n v="0"/>
    <s v="CUMPLIDA"/>
    <x v="0"/>
    <x v="1"/>
    <m/>
    <m/>
    <m/>
    <m/>
    <x v="2"/>
    <x v="0"/>
    <s v="Modificaciones"/>
    <x v="0"/>
    <m/>
    <x v="0"/>
    <m/>
    <m/>
    <m/>
  </r>
  <r>
    <x v="648"/>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8"/>
    <s v="CR_Ruta del Sol - Sector 2"/>
    <x v="41"/>
    <x v="1"/>
    <s v="Vicepresidencia Ejecutiva"/>
    <s v="Carlos García"/>
    <x v="1"/>
    <s v="PENAL, DISCIPLINARIA Y ADMINISTRATIVA"/>
    <n v="3"/>
    <x v="0"/>
    <m/>
    <m/>
    <m/>
    <m/>
    <m/>
    <m/>
    <s v="_x000a__x000a_05/09/2018 Se informa por parte del VEJE. Que el PM se cumple en las mismas condiciones del H 1138. Es decir que queda pendiente el informe de cierre. (LMSC)"/>
    <m/>
    <m/>
    <x v="0"/>
    <m/>
    <m/>
    <m/>
    <m/>
    <x v="18"/>
    <n v="2"/>
    <n v="0"/>
    <s v="CUMPLIDA"/>
    <x v="0"/>
    <x v="1"/>
    <m/>
    <m/>
    <m/>
    <m/>
    <x v="2"/>
    <x v="0"/>
    <s v="Adiciones"/>
    <x v="0"/>
    <m/>
    <x v="0"/>
    <m/>
    <m/>
    <m/>
  </r>
  <r>
    <x v="649"/>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2"/>
    <s v="CR_Ruta del Sol - Sector 2"/>
    <x v="41"/>
    <x v="1"/>
    <s v="Vicepresidencia Ejecutiva"/>
    <s v="Carlos García"/>
    <x v="1"/>
    <s v="DISCIPLINARIA Y ADMINISTRATIVA"/>
    <n v="1"/>
    <x v="4"/>
    <m/>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m/>
    <m/>
    <x v="0"/>
    <m/>
    <m/>
    <m/>
    <m/>
    <x v="18"/>
    <n v="0"/>
    <n v="1"/>
    <s v="EN TERMINO"/>
    <x v="2"/>
    <x v="2"/>
    <m/>
    <m/>
    <m/>
    <m/>
    <x v="2"/>
    <x v="0"/>
    <s v="Ingreso Mínimo Garantizado"/>
    <x v="0"/>
    <m/>
    <x v="0"/>
    <m/>
    <m/>
    <m/>
  </r>
  <r>
    <x v="650"/>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2"/>
    <s v="CR_Ruta del Sol - Sector 2"/>
    <x v="41"/>
    <x v="1"/>
    <s v="Vicepresidencia Ejecutiva"/>
    <s v="Carlos García"/>
    <x v="1"/>
    <s v="FISCAL, DISCIPLINARIA Y ADMINISTRATIVA"/>
    <n v="0"/>
    <x v="10"/>
    <m/>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x v="0"/>
    <m/>
    <m/>
    <m/>
    <m/>
    <x v="18"/>
    <n v="0"/>
    <n v="1"/>
    <s v="EN TERMINO"/>
    <x v="2"/>
    <x v="3"/>
    <m/>
    <m/>
    <m/>
    <m/>
    <x v="2"/>
    <x v="0"/>
    <s v="Incumplimiento obligaciones"/>
    <x v="0"/>
    <m/>
    <x v="0"/>
    <m/>
    <m/>
    <m/>
  </r>
  <r>
    <x v="651"/>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CR_Ruta del Sol - Sector 2"/>
    <x v="41"/>
    <x v="1"/>
    <s v="Vicepresidencia Ejecutiva"/>
    <s v="Carlos García"/>
    <x v="1"/>
    <s v="FISCAL, DISCIPLINARIA Y ADMINISTRATIVA"/>
    <n v="3"/>
    <x v="0"/>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x v="0"/>
    <m/>
    <m/>
    <m/>
    <m/>
    <x v="18"/>
    <n v="2"/>
    <n v="0"/>
    <s v="CUMPLIDA"/>
    <x v="0"/>
    <x v="3"/>
    <m/>
    <m/>
    <m/>
    <m/>
    <x v="2"/>
    <x v="0"/>
    <s v="Pago no debido con recursos del proyecto"/>
    <x v="0"/>
    <m/>
    <x v="0"/>
    <m/>
    <m/>
    <m/>
  </r>
  <r>
    <x v="652"/>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2"/>
    <s v="CR_Ruta del Sol - Sector 2"/>
    <x v="41"/>
    <x v="1"/>
    <s v="Vicepresidencia Ejecutiva"/>
    <s v="Carlos García"/>
    <x v="1"/>
    <s v="ADMINISTRATIVA"/>
    <n v="1"/>
    <x v="4"/>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x v="0"/>
    <m/>
    <m/>
    <m/>
    <m/>
    <x v="18"/>
    <n v="0"/>
    <n v="1"/>
    <s v="EN TERMINO"/>
    <x v="2"/>
    <x v="0"/>
    <m/>
    <m/>
    <m/>
    <m/>
    <x v="2"/>
    <x v="0"/>
    <s v="Modificaciones"/>
    <x v="0"/>
    <m/>
    <x v="0"/>
    <m/>
    <m/>
    <m/>
  </r>
  <r>
    <x v="653"/>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2"/>
    <s v="CR_Ruta del Sol - Sector 2"/>
    <x v="41"/>
    <x v="1"/>
    <s v="Vicepresidencia Ejecutiva - Vicepresidencia de Estructuración"/>
    <s v="Carlos García"/>
    <x v="1"/>
    <s v="ADMINISTRATIVA"/>
    <n v="0"/>
    <x v="10"/>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x v="0"/>
    <m/>
    <m/>
    <m/>
    <m/>
    <x v="18"/>
    <n v="0"/>
    <n v="1"/>
    <s v="EN TERMINO"/>
    <x v="2"/>
    <x v="0"/>
    <m/>
    <m/>
    <m/>
    <m/>
    <x v="2"/>
    <x v="11"/>
    <s v="Deficiencias estructuración del proyecto"/>
    <x v="0"/>
    <m/>
    <x v="0"/>
    <m/>
    <m/>
    <m/>
  </r>
  <r>
    <x v="654"/>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2"/>
    <s v="CR_Ruta del Sol - Sector 2"/>
    <x v="41"/>
    <x v="1"/>
    <s v="Vicepresidencia Ejecutiva"/>
    <s v="Carlos García"/>
    <x v="1"/>
    <s v="DISCIPLINARIA Y ADMINISTRATIVA"/>
    <n v="0"/>
    <x v="10"/>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x v="0"/>
    <m/>
    <m/>
    <m/>
    <m/>
    <x v="18"/>
    <n v="0"/>
    <n v="1"/>
    <s v="EN TERMINO"/>
    <x v="2"/>
    <x v="2"/>
    <m/>
    <m/>
    <m/>
    <m/>
    <x v="2"/>
    <x v="0"/>
    <s v="Incumplimiento obligaciones"/>
    <x v="0"/>
    <m/>
    <x v="0"/>
    <m/>
    <m/>
    <m/>
  </r>
  <r>
    <x v="655"/>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58"/>
    <s v="CR_Ruta del Sol - Sector 2"/>
    <x v="41"/>
    <x v="1"/>
    <s v="Vicepresidencia Ejecutiva - Vicepresidencia de Planeación, Riesgos y Entorno"/>
    <s v="Carlos García"/>
    <x v="1"/>
    <s v="DISCIPLINARIA Y ADMINISTRATIVA"/>
    <n v="3"/>
    <x v="0"/>
    <m/>
    <m/>
    <m/>
    <m/>
    <m/>
    <m/>
    <s v="_x000a__x000a_05/09/2018 Se informa por parte de la VEJE que con radicación No. 20185000131073 del 30 de agosto de 2018 se solicitó ajuste de la denominación de la UM 1 para cambiarlo a &quot;Contrato Estandar 4G&quot;. El PM se cumple. (LMSC)"/>
    <m/>
    <m/>
    <x v="0"/>
    <m/>
    <m/>
    <m/>
    <m/>
    <x v="18"/>
    <n v="2"/>
    <n v="0"/>
    <s v="CUMPLIDA"/>
    <x v="0"/>
    <x v="2"/>
    <m/>
    <m/>
    <m/>
    <m/>
    <x v="2"/>
    <x v="0"/>
    <s v="Incumplimiento obligaciones"/>
    <x v="0"/>
    <s v="Predial"/>
    <x v="0"/>
    <m/>
    <m/>
    <m/>
  </r>
  <r>
    <x v="656"/>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51"/>
    <s v="CR_Ruta del Sol - Sector 2"/>
    <x v="41"/>
    <x v="1"/>
    <s v="Vicepresidencia Ejecutiva - Vicepresidencia de Planeación, Riesgos y Entorno - Vicepresidencia de Estructuración"/>
    <s v="Carlos García"/>
    <x v="1"/>
    <s v="ADMINISTRATIVA"/>
    <n v="7"/>
    <x v="0"/>
    <m/>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x v="0"/>
    <m/>
    <m/>
    <m/>
    <m/>
    <x v="18"/>
    <n v="2"/>
    <n v="0"/>
    <s v="CUMPLIDA"/>
    <x v="0"/>
    <x v="0"/>
    <m/>
    <m/>
    <m/>
    <m/>
    <x v="2"/>
    <x v="11"/>
    <s v="Proyección deficiente adquisición de predios"/>
    <x v="0"/>
    <s v="Predial"/>
    <x v="0"/>
    <m/>
    <m/>
    <m/>
  </r>
  <r>
    <x v="657"/>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54"/>
    <s v="CR_Armenia-Pereira-Manizales"/>
    <x v="0"/>
    <x v="1"/>
    <s v="VIcepresidencia Ejecutiva"/>
    <s v="Carlos García"/>
    <x v="1"/>
    <s v="FISCAL, DISCIPLINARIA Y ADMINISTRATIVA"/>
    <n v="8"/>
    <x v="0"/>
    <m/>
    <m/>
    <m/>
    <m/>
    <m/>
    <m/>
    <s v="31/12/2018 Se verifica en el FTP la incorporación de los soportes de la totalidad de unidades de medida. Se certifica el cumplimiento del 100% del plan. (JDTB)"/>
    <m/>
    <m/>
    <x v="0"/>
    <m/>
    <m/>
    <m/>
    <m/>
    <x v="19"/>
    <n v="2"/>
    <n v="1"/>
    <s v="CUMPLIDA"/>
    <x v="0"/>
    <x v="3"/>
    <m/>
    <m/>
    <m/>
    <m/>
    <x v="2"/>
    <x v="0"/>
    <s v="Ingreso Mínimo Garantizado"/>
    <x v="0"/>
    <m/>
    <x v="0"/>
    <m/>
    <m/>
    <m/>
  </r>
  <r>
    <x v="658"/>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54"/>
    <s v="CR_Armenia-Pereira-Manizales"/>
    <x v="0"/>
    <x v="1"/>
    <s v="VIcepresidencia Ejecutiva"/>
    <s v="Carlos García"/>
    <x v="1"/>
    <s v="FISCAL, DISCIPLINARIA Y ADMINISTRATIVA"/>
    <n v="5"/>
    <x v="0"/>
    <m/>
    <m/>
    <m/>
    <s v=" "/>
    <m/>
    <m/>
    <s v="31/12/2018 Se verifica en el FTP la incorporación de los soportes de la totalidad de unidades de medida. Se certifica el cumplimiento del 100% del plan. (JDTB)"/>
    <m/>
    <m/>
    <x v="0"/>
    <m/>
    <m/>
    <m/>
    <m/>
    <x v="19"/>
    <n v="2"/>
    <n v="1"/>
    <s v="CUMPLIDA"/>
    <x v="0"/>
    <x v="3"/>
    <m/>
    <m/>
    <m/>
    <m/>
    <x v="2"/>
    <x v="0"/>
    <s v="Incumplimiento obligaciones"/>
    <x v="0"/>
    <m/>
    <x v="0"/>
    <m/>
    <m/>
    <m/>
  </r>
  <r>
    <x v="659"/>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9"/>
    <s v="CR_Armenia-Pereira-Manizales"/>
    <x v="0"/>
    <x v="1"/>
    <s v="VIcepresidencia Ejecutiva"/>
    <s v="Carlos García"/>
    <x v="1"/>
    <s v="DISCIPLINARIA Y ADMINISTRATIVA"/>
    <n v="3"/>
    <x v="0"/>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x v="0"/>
    <m/>
    <m/>
    <m/>
    <m/>
    <x v="19"/>
    <n v="2"/>
    <n v="0"/>
    <s v="CUMPLIDA"/>
    <x v="0"/>
    <x v="2"/>
    <m/>
    <m/>
    <m/>
    <m/>
    <x v="2"/>
    <x v="1"/>
    <s v="Obligaciones interventoría"/>
    <x v="0"/>
    <m/>
    <x v="0"/>
    <m/>
    <m/>
    <m/>
  </r>
  <r>
    <x v="660"/>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55"/>
    <s v="CR_Armenia-Pereira-Manizales"/>
    <x v="0"/>
    <x v="1"/>
    <s v="VIcepresidencia Ejecutiva"/>
    <s v="Carlos García"/>
    <x v="1"/>
    <s v="DISCIPLINARIA Y ADMINISTRATIVA"/>
    <n v="3"/>
    <x v="0"/>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x v="0"/>
    <m/>
    <m/>
    <m/>
    <m/>
    <x v="19"/>
    <n v="2"/>
    <n v="0"/>
    <s v="CUMPLIDA"/>
    <x v="0"/>
    <x v="2"/>
    <m/>
    <m/>
    <m/>
    <m/>
    <x v="2"/>
    <x v="1"/>
    <s v="Obligaciones interventoría"/>
    <x v="0"/>
    <m/>
    <x v="0"/>
    <m/>
    <m/>
    <m/>
  </r>
  <r>
    <x v="661"/>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55"/>
    <s v="CR_Armenia-Pereira-Manizales"/>
    <x v="0"/>
    <x v="1"/>
    <s v="VIcepresidencia Ejecutiva"/>
    <s v="Carlos García"/>
    <x v="1"/>
    <s v="DISCIPLINARIA Y ADMINISTRATIVA"/>
    <n v="5"/>
    <x v="0"/>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x v="0"/>
    <m/>
    <m/>
    <m/>
    <m/>
    <x v="19"/>
    <n v="2"/>
    <n v="0"/>
    <s v="CUMPLIDA"/>
    <x v="0"/>
    <x v="2"/>
    <m/>
    <m/>
    <m/>
    <m/>
    <x v="2"/>
    <x v="1"/>
    <s v="Obligaciones interventoría"/>
    <x v="0"/>
    <m/>
    <x v="0"/>
    <m/>
    <m/>
    <m/>
  </r>
  <r>
    <x v="662"/>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54"/>
    <s v="CR_Armenia-Pereira-Manizales"/>
    <x v="0"/>
    <x v="1"/>
    <s v="VIcepresidencia Ejecutiva"/>
    <s v="Carlos García"/>
    <x v="1"/>
    <s v="FISCAL, DISCIPLINARIA Y ADMINISTRATIVA"/>
    <n v="3"/>
    <x v="0"/>
    <m/>
    <m/>
    <m/>
    <m/>
    <m/>
    <m/>
    <s v="31/12/2018 Se verifica en el FTP la incorporación de los soportes de la totalidad de unidades de medida. Se certifica el cumplimiento del 100% del plan. (JDTB)"/>
    <m/>
    <m/>
    <x v="0"/>
    <m/>
    <m/>
    <m/>
    <m/>
    <x v="19"/>
    <n v="2"/>
    <n v="1"/>
    <s v="CUMPLIDA"/>
    <x v="0"/>
    <x v="3"/>
    <m/>
    <m/>
    <m/>
    <m/>
    <x v="2"/>
    <x v="1"/>
    <s v="Deficiencias en la supervisión contractual"/>
    <x v="0"/>
    <m/>
    <x v="0"/>
    <m/>
    <m/>
    <m/>
  </r>
  <r>
    <x v="663"/>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54"/>
    <s v="CR_Armenia-Pereira-Manizales"/>
    <x v="0"/>
    <x v="1"/>
    <s v="VIcepresidencia Ejecutiva"/>
    <s v="Carlos García"/>
    <x v="1"/>
    <s v="FISCAL, DISCIPLINARIA Y ADMINISTRATIVA"/>
    <n v="5"/>
    <x v="0"/>
    <m/>
    <m/>
    <m/>
    <m/>
    <m/>
    <m/>
    <s v="31/12/2018 Se verifica en el FTP la incorporación de los soportes de la totalidad de unidades de medida. Se certifica el cumplimiento del 100% del plan. (JDTB)"/>
    <m/>
    <m/>
    <x v="0"/>
    <m/>
    <m/>
    <m/>
    <m/>
    <x v="19"/>
    <n v="2"/>
    <n v="1"/>
    <s v="CUMPLIDA"/>
    <x v="0"/>
    <x v="3"/>
    <m/>
    <m/>
    <m/>
    <m/>
    <x v="2"/>
    <x v="1"/>
    <s v="Deficiencias en la supervisión contractual"/>
    <x v="0"/>
    <m/>
    <x v="0"/>
    <m/>
    <m/>
    <m/>
  </r>
  <r>
    <x v="664"/>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10"/>
    <s v="CR_Armenia-Pereira-Manizales"/>
    <x v="0"/>
    <x v="1"/>
    <s v="VIcepresidencia Ejecutiva"/>
    <s v="Carlos García"/>
    <x v="1"/>
    <s v="FISCAL, DISCIPLINARIA Y ADMINISTRATIVA"/>
    <n v="0"/>
    <x v="10"/>
    <m/>
    <m/>
    <m/>
    <m/>
    <m/>
    <m/>
    <s v="17/12/2018 Mediante memorando No. 2018-300-019687-3 la dependencia solicita prórroga hasta el 31 de marzo de 2019. Mediante memorando No. 2018-400-019948-3 se le informa a la OCI la viabilidad de esta solicitud. La OCI actualiza el PMI. (JDTB)"/>
    <m/>
    <m/>
    <x v="0"/>
    <m/>
    <m/>
    <m/>
    <m/>
    <x v="19"/>
    <n v="0"/>
    <n v="1"/>
    <s v="EN TERMINO"/>
    <x v="2"/>
    <x v="3"/>
    <m/>
    <m/>
    <m/>
    <m/>
    <x v="2"/>
    <x v="9"/>
    <s v="Desplazamiento de cronograma"/>
    <x v="0"/>
    <m/>
    <x v="0"/>
    <m/>
    <m/>
    <m/>
  </r>
  <r>
    <x v="665"/>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10"/>
    <s v="CR_Armenia-Pereira-Manizales"/>
    <x v="0"/>
    <x v="1"/>
    <s v="VIcepresidencia Ejecutiva"/>
    <s v="Carlos García"/>
    <x v="1"/>
    <s v="FISCAL, DISCIPLINARIA Y ADMINISTRATIVA"/>
    <n v="0"/>
    <x v="10"/>
    <m/>
    <m/>
    <m/>
    <m/>
    <m/>
    <m/>
    <s v="17/12/2018 Mediante memorando No. 2018-300-019687-3 la dependencia solicita prórroga hasta el 31 de marzo de 2019. Mediante memorando No. 2018-400-019948-3 se le informa a la OCI la viabilidad de esta solicitud. La OCI actualiza el PMI. (JDTB)"/>
    <m/>
    <m/>
    <x v="0"/>
    <m/>
    <m/>
    <m/>
    <m/>
    <x v="19"/>
    <n v="0"/>
    <n v="1"/>
    <s v="EN TERMINO"/>
    <x v="2"/>
    <x v="3"/>
    <m/>
    <m/>
    <m/>
    <m/>
    <x v="2"/>
    <x v="9"/>
    <s v="Desplazamiento de cronograma"/>
    <x v="0"/>
    <m/>
    <x v="0"/>
    <m/>
    <m/>
    <m/>
  </r>
  <r>
    <x v="666"/>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CR_Armenia-Pereira-Manizales"/>
    <x v="0"/>
    <x v="1"/>
    <s v="VIcepresidencia Ejecutiva"/>
    <s v="Carlos García"/>
    <x v="1"/>
    <s v="DISCIPLINARIA Y ADMINISTRATIVA"/>
    <n v="3"/>
    <x v="0"/>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x v="0"/>
    <m/>
    <m/>
    <m/>
    <m/>
    <x v="19"/>
    <n v="2"/>
    <n v="0"/>
    <s v="CUMPLIDA"/>
    <x v="0"/>
    <x v="2"/>
    <m/>
    <m/>
    <m/>
    <m/>
    <x v="2"/>
    <x v="1"/>
    <s v="Obligaciones interventoría"/>
    <x v="0"/>
    <m/>
    <x v="0"/>
    <m/>
    <m/>
    <m/>
  </r>
  <r>
    <x v="667"/>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54"/>
    <s v="CR_Armenia-Pereira-Manizales"/>
    <x v="0"/>
    <x v="1"/>
    <s v="VIcepresidencia Ejecutiva- Vicepresidencia de Planeación, Riesgos y Entorno_x000a_"/>
    <s v="Carlos García"/>
    <x v="1"/>
    <s v="DISCIPLINARIA Y ADMINISTRATIVA"/>
    <n v="8"/>
    <x v="0"/>
    <m/>
    <m/>
    <m/>
    <m/>
    <m/>
    <m/>
    <s v="31/12/2018 Para las um 2,4 y 5 se carga el mismo documento que explica el porqué. El informe de cierre no se encuentra firmado por el vicepresidente responsable, lo firma la gerencia predial por ausencia de la vicepresidente. (JDTB)"/>
    <m/>
    <m/>
    <x v="0"/>
    <m/>
    <m/>
    <m/>
    <m/>
    <x v="19"/>
    <n v="2"/>
    <n v="1"/>
    <s v="CUMPLIDA"/>
    <x v="0"/>
    <x v="2"/>
    <m/>
    <m/>
    <m/>
    <m/>
    <x v="2"/>
    <x v="5"/>
    <s v="Demora en gestión predial"/>
    <x v="0"/>
    <s v="Predial"/>
    <x v="0"/>
    <m/>
    <m/>
    <m/>
  </r>
  <r>
    <x v="668"/>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x v="54"/>
    <s v="CR_Armenia-Pereira-Manizales"/>
    <x v="0"/>
    <x v="1"/>
    <s v="VIcepresidencia Ejecutiva"/>
    <s v="Carlos García"/>
    <x v="1"/>
    <s v="DISCIPLINARIA Y ADMINISTRATIVA"/>
    <n v="6"/>
    <x v="0"/>
    <m/>
    <m/>
    <m/>
    <m/>
    <m/>
    <m/>
    <s v="31/12/2018 Se verifica en el FTP la incorporación de los soportes de la totalidad de unidades de medida. Se certifica el cumplimiento del 100% del plan. (JDTB)"/>
    <m/>
    <m/>
    <x v="0"/>
    <m/>
    <m/>
    <m/>
    <m/>
    <x v="19"/>
    <n v="2"/>
    <n v="1"/>
    <s v="CUMPLIDA"/>
    <x v="0"/>
    <x v="2"/>
    <m/>
    <m/>
    <m/>
    <m/>
    <x v="2"/>
    <x v="1"/>
    <s v="Deficiencias en la supervisión contractual"/>
    <x v="0"/>
    <m/>
    <x v="0"/>
    <m/>
    <m/>
    <m/>
  </r>
  <r>
    <x v="669"/>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2"/>
    <s v="CR_Ruta del Sol - Sector 2"/>
    <x v="41"/>
    <x v="1"/>
    <s v="Vicepresidencia Ejecutiva"/>
    <s v="Carlos García"/>
    <x v="1"/>
    <s v="ADMINISTRATIVA"/>
    <n v="0"/>
    <x v="10"/>
    <m/>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x v="0"/>
    <m/>
    <m/>
    <m/>
    <m/>
    <x v="18"/>
    <n v="0"/>
    <n v="1"/>
    <s v="EN TERMINO"/>
    <x v="2"/>
    <x v="0"/>
    <m/>
    <m/>
    <m/>
    <m/>
    <x v="2"/>
    <x v="1"/>
    <s v="Obligaciones interventoría"/>
    <x v="0"/>
    <m/>
    <x v="0"/>
    <m/>
    <m/>
    <m/>
  </r>
  <r>
    <x v="670"/>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58"/>
    <s v="CR_Ruta del Sol - Sector 2"/>
    <x v="41"/>
    <x v="1"/>
    <s v="Vicepresidencia Ejecutiva - Vicepresidencia de Planeación, Riesgos y Entorno"/>
    <s v="Carlos García"/>
    <x v="1"/>
    <s v="DISCIPLINARIA Y ADMINISTRATIVA"/>
    <n v="3"/>
    <x v="0"/>
    <m/>
    <m/>
    <m/>
    <m/>
    <m/>
    <m/>
    <s v="_x000a__x000a_05/09/2018 Se informa por parte de la VEJE que con radicación No. 20185000131073 del 30 de agosto de 2018 se solicitó ajuste de la denominación de la UM 1 para cambiarlo a &quot;Contrato Estandar 4G&quot;. El PM se cumple. (LMSC)"/>
    <m/>
    <m/>
    <x v="0"/>
    <m/>
    <m/>
    <m/>
    <m/>
    <x v="18"/>
    <n v="2"/>
    <n v="0"/>
    <s v="CUMPLIDA"/>
    <x v="0"/>
    <x v="2"/>
    <m/>
    <m/>
    <m/>
    <m/>
    <x v="2"/>
    <x v="5"/>
    <s v="Demora en gestión predial"/>
    <x v="0"/>
    <s v="Predial"/>
    <x v="0"/>
    <m/>
    <m/>
    <m/>
  </r>
  <r>
    <x v="671"/>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2"/>
    <s v="CR_Ruta del Sol - Sector 2"/>
    <x v="41"/>
    <x v="1"/>
    <s v="Vicepresidencia Ejecutiva"/>
    <s v="Carlos García"/>
    <x v="1"/>
    <s v="DISCIPLINARIA Y ADMINISTRATIVA"/>
    <n v="0"/>
    <x v="10"/>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x v="0"/>
    <m/>
    <m/>
    <m/>
    <m/>
    <x v="18"/>
    <n v="0"/>
    <n v="1"/>
    <s v="EN TERMINO"/>
    <x v="2"/>
    <x v="2"/>
    <m/>
    <m/>
    <m/>
    <m/>
    <x v="2"/>
    <x v="0"/>
    <s v="Incumplimiento obligaciones"/>
    <x v="0"/>
    <m/>
    <x v="0"/>
    <m/>
    <m/>
    <m/>
  </r>
  <r>
    <x v="672"/>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2"/>
    <s v="CR_Ruta del Sol - Sector 2"/>
    <x v="41"/>
    <x v="1"/>
    <s v="Vicepresidencia Ejecutiva"/>
    <s v="Carlos García"/>
    <x v="1"/>
    <s v="ADMINISTRATIVA"/>
    <n v="0"/>
    <x v="10"/>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x v="0"/>
    <m/>
    <m/>
    <m/>
    <m/>
    <x v="18"/>
    <n v="0"/>
    <n v="1"/>
    <s v="EN TERMINO"/>
    <x v="2"/>
    <x v="0"/>
    <m/>
    <m/>
    <m/>
    <m/>
    <x v="2"/>
    <x v="1"/>
    <s v="Eximentes de responsabilidad"/>
    <x v="0"/>
    <m/>
    <x v="0"/>
    <m/>
    <m/>
    <m/>
  </r>
  <r>
    <x v="673"/>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2"/>
    <s v="CR_Ruta del Sol - Sector 2"/>
    <x v="41"/>
    <x v="1"/>
    <s v="Vicepresidencia Ejecutiva"/>
    <s v="Carlos García"/>
    <x v="1"/>
    <s v="ADMINISTRATIVA"/>
    <n v="1"/>
    <x v="4"/>
    <m/>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x v="0"/>
    <m/>
    <m/>
    <m/>
    <m/>
    <x v="18"/>
    <n v="0"/>
    <n v="1"/>
    <s v="EN TERMINO"/>
    <x v="2"/>
    <x v="0"/>
    <m/>
    <m/>
    <m/>
    <m/>
    <x v="2"/>
    <x v="0"/>
    <s v="Claridad en obligaciones contractuales"/>
    <x v="0"/>
    <m/>
    <x v="0"/>
    <m/>
    <m/>
    <m/>
  </r>
  <r>
    <x v="674"/>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58"/>
    <s v="CR_Ruta del Sol - Sector 2"/>
    <x v="41"/>
    <x v="1"/>
    <s v="Vicepresidencia Ejecutiva"/>
    <s v="Carlos García"/>
    <x v="1"/>
    <s v="DISCIPLINARIA Y ADMINISTRATIVA"/>
    <n v="6"/>
    <x v="0"/>
    <m/>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x v="0"/>
    <m/>
    <m/>
    <m/>
    <m/>
    <x v="18"/>
    <n v="2"/>
    <n v="0"/>
    <s v="CUMPLIDA"/>
    <x v="0"/>
    <x v="2"/>
    <m/>
    <m/>
    <m/>
    <m/>
    <x v="2"/>
    <x v="1"/>
    <s v="Deficiencias en la supervisión contractual"/>
    <x v="0"/>
    <m/>
    <x v="0"/>
    <m/>
    <m/>
    <m/>
  </r>
  <r>
    <x v="675"/>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9"/>
    <s v="CR_Transversal de las Américas - Sector 1"/>
    <x v="65"/>
    <x v="0"/>
    <s v="Vicepresidencia de Gestión Contractual"/>
    <s v="Luis Eduardo Gutiérrez"/>
    <x v="4"/>
    <s v="DISCIPLINARIA Y ADMINISTRATIVA"/>
    <n v="6"/>
    <x v="0"/>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x v="0"/>
    <m/>
    <m/>
    <m/>
    <m/>
    <x v="18"/>
    <n v="2"/>
    <n v="0"/>
    <s v="CUMPLIDA"/>
    <x v="0"/>
    <x v="2"/>
    <m/>
    <m/>
    <m/>
    <m/>
    <x v="2"/>
    <x v="11"/>
    <s v="Planeación contractual"/>
    <x v="0"/>
    <m/>
    <x v="0"/>
    <m/>
    <m/>
    <m/>
  </r>
  <r>
    <x v="676"/>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59"/>
    <s v="Gestión de la Contratación Pública"/>
    <x v="84"/>
    <x v="2"/>
    <s v="Vicepresidencia Jurídica"/>
    <s v="Fernando Ramírez"/>
    <x v="8"/>
    <s v="ADMINISTRATIVA"/>
    <n v="5"/>
    <x v="0"/>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x v="0"/>
    <m/>
    <m/>
    <m/>
    <m/>
    <x v="18"/>
    <n v="2"/>
    <n v="0"/>
    <s v="CUMPLIDA"/>
    <x v="0"/>
    <x v="0"/>
    <m/>
    <m/>
    <m/>
    <m/>
    <x v="2"/>
    <x v="1"/>
    <s v="Deficiencias liquidación contractual"/>
    <x v="13"/>
    <m/>
    <x v="0"/>
    <m/>
    <m/>
    <m/>
  </r>
  <r>
    <x v="677"/>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Gestión Jurídica"/>
    <x v="19"/>
    <x v="2"/>
    <s v="Vicepresidencia Jurídica"/>
    <s v="Fernando Ramírez"/>
    <x v="8"/>
    <s v="ADMINISTRATIVA"/>
    <n v="6"/>
    <x v="0"/>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x v="0"/>
    <m/>
    <m/>
    <m/>
    <m/>
    <x v="18"/>
    <n v="2"/>
    <n v="0"/>
    <s v="CUMPLIDA"/>
    <x v="0"/>
    <x v="0"/>
    <m/>
    <m/>
    <m/>
    <m/>
    <x v="2"/>
    <x v="1"/>
    <s v="Deficiencias en la gestión interna judicial"/>
    <x v="4"/>
    <m/>
    <x v="0"/>
    <m/>
    <m/>
    <m/>
  </r>
  <r>
    <x v="678"/>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31"/>
    <s v="CR_Transversal de las Américas - Sector 1"/>
    <x v="65"/>
    <x v="0"/>
    <s v="Vicepresidencia de Gestión Contractual"/>
    <s v="Luis Eduardo Gutiérrez"/>
    <x v="4"/>
    <s v="FISCAL, DISCIPLINARIA Y ADMINISTRATIVA"/>
    <n v="8"/>
    <x v="0"/>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x v="0"/>
    <m/>
    <m/>
    <m/>
    <m/>
    <x v="18"/>
    <n v="2"/>
    <n v="0"/>
    <s v="CUMPLIDA"/>
    <x v="0"/>
    <x v="3"/>
    <m/>
    <m/>
    <m/>
    <m/>
    <x v="2"/>
    <x v="0"/>
    <s v="Intervención entidades territoriales"/>
    <x v="0"/>
    <m/>
    <x v="0"/>
    <m/>
    <m/>
    <m/>
  </r>
  <r>
    <x v="679"/>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31"/>
    <s v="CR_Transversal de las Américas - Sector 1"/>
    <x v="65"/>
    <x v="0"/>
    <s v="Vicepresidencia de Gestión Contractual- Vicepresidencia de Planeación, Riesgos y Entorno_x000a_Vicepresidencia Estructuración "/>
    <s v="Luis Eduardo Gutiérrez"/>
    <x v="4"/>
    <s v="ADMINISTRATIVA"/>
    <n v="9"/>
    <x v="0"/>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x v="0"/>
    <m/>
    <m/>
    <m/>
    <m/>
    <x v="18"/>
    <n v="2"/>
    <n v="0"/>
    <s v="CUMPLIDA"/>
    <x v="0"/>
    <x v="0"/>
    <m/>
    <m/>
    <m/>
    <m/>
    <x v="2"/>
    <x v="11"/>
    <s v="Proyección deficiente adquisición de predios"/>
    <x v="0"/>
    <m/>
    <x v="0"/>
    <m/>
    <m/>
    <m/>
  </r>
  <r>
    <x v="680"/>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4"/>
    <s v="CR_Transversal de las Américas - Sector 1"/>
    <x v="65"/>
    <x v="0"/>
    <s v="Vicepresidencia de Gestión Contractual- Vicepresidencia de Planeación, Riesgos y Entorno_x000a_"/>
    <s v="Luis Eduardo Gutiérrez"/>
    <x v="4"/>
    <s v="DISCIPLINARIA Y ADMINISTRATIVA"/>
    <n v="5"/>
    <x v="21"/>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m/>
    <m/>
    <x v="0"/>
    <m/>
    <m/>
    <m/>
    <m/>
    <x v="18"/>
    <n v="0"/>
    <n v="1"/>
    <s v="EN TERMINO"/>
    <x v="2"/>
    <x v="2"/>
    <m/>
    <m/>
    <m/>
    <m/>
    <x v="2"/>
    <x v="5"/>
    <s v="Retrasos en obras por predios"/>
    <x v="0"/>
    <s v="Predial"/>
    <x v="0"/>
    <m/>
    <m/>
    <m/>
  </r>
  <r>
    <x v="681"/>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9"/>
    <s v="CR_Transversal de las Américas - Sector 1"/>
    <x v="65"/>
    <x v="0"/>
    <s v="Vicepresidencia de Gestión Contractual"/>
    <s v="Luis Eduardo Gutiérrez"/>
    <x v="4"/>
    <s v="DISCIPLINARIA Y ADMINISTRATIVA"/>
    <n v="7"/>
    <x v="0"/>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x v="0"/>
    <m/>
    <m/>
    <m/>
    <m/>
    <x v="18"/>
    <n v="2"/>
    <n v="0"/>
    <s v="CUMPLIDA"/>
    <x v="0"/>
    <x v="2"/>
    <m/>
    <m/>
    <m/>
    <m/>
    <x v="2"/>
    <x v="0"/>
    <s v="Incumplimiento obligaciones"/>
    <x v="0"/>
    <m/>
    <x v="0"/>
    <m/>
    <m/>
    <m/>
  </r>
  <r>
    <x v="682"/>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s v="Gestión Jurídica"/>
    <x v="19"/>
    <x v="2"/>
    <s v="Vicepresidencia Jurídica - Vicepresidencia Administrativa y Financiera"/>
    <s v="Fernando Ramírez"/>
    <x v="8"/>
    <s v="ADMINISTRATIVA"/>
    <n v="3"/>
    <x v="0"/>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x v="0"/>
    <m/>
    <m/>
    <m/>
    <m/>
    <x v="18"/>
    <n v="2"/>
    <n v="0"/>
    <s v="CUMPLIDA"/>
    <x v="0"/>
    <x v="0"/>
    <m/>
    <m/>
    <m/>
    <m/>
    <x v="2"/>
    <x v="12"/>
    <s v="Falta de conciliación de cifras"/>
    <x v="4"/>
    <m/>
    <x v="0"/>
    <m/>
    <m/>
    <m/>
  </r>
  <r>
    <x v="683"/>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9"/>
    <s v="CR_Ruta del Sol - Sector 2"/>
    <x v="41"/>
    <x v="1"/>
    <s v="Vicepresidencia Ejecutiva - Vicepresidencia Administrativa y Financiera"/>
    <s v="Fernando Mejía"/>
    <x v="6"/>
    <s v="ADMINISTRATIVA"/>
    <n v="4"/>
    <x v="0"/>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m/>
    <x v="0"/>
    <m/>
    <m/>
    <m/>
    <m/>
    <x v="18"/>
    <n v="2"/>
    <n v="0"/>
    <s v="CUMPLIDA"/>
    <x v="0"/>
    <x v="0"/>
    <s v="2018-409-062229-2 del 22-jun-2018"/>
    <m/>
    <m/>
    <m/>
    <x v="0"/>
    <x v="12"/>
    <s v="Información incompleta para registro contable oportuno"/>
    <x v="0"/>
    <m/>
    <x v="0"/>
    <m/>
    <m/>
    <m/>
  </r>
  <r>
    <x v="684"/>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s v="Gestión Administrativa y Financiera"/>
    <x v="62"/>
    <x v="4"/>
    <s v="Vicepresidencia Administrativa y Financiera"/>
    <s v="Elizabeth Gómez"/>
    <x v="10"/>
    <s v="ADMINISTRATIVA"/>
    <n v="3"/>
    <x v="0"/>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x v="0"/>
    <m/>
    <m/>
    <m/>
    <m/>
    <x v="18"/>
    <n v="2"/>
    <n v="0"/>
    <s v="CUMPLIDA"/>
    <x v="0"/>
    <x v="0"/>
    <s v="2018-409-062229-2 del 22-jun-2018"/>
    <m/>
    <m/>
    <m/>
    <x v="0"/>
    <x v="12"/>
    <s v="Problemas gestión financiera"/>
    <x v="9"/>
    <m/>
    <x v="0"/>
    <m/>
    <m/>
    <m/>
  </r>
  <r>
    <x v="685"/>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60"/>
    <s v="Gestión Administrativa y Financiera"/>
    <x v="62"/>
    <x v="10"/>
    <s v="Vicepresidencia de Gestión Contractual - Vicepresidencia Ejecutiva - Vicepresidencia Administrativa y Financiera"/>
    <s v="Luis Eduardo Gutiérrez - Carlos García - Elizabeth Gómez"/>
    <x v="2"/>
    <s v="ADMINISTRATIVA"/>
    <n v="5"/>
    <x v="0"/>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x v="0"/>
    <m/>
    <m/>
    <m/>
    <m/>
    <x v="18"/>
    <n v="2"/>
    <n v="0"/>
    <s v="CUMPLIDA"/>
    <x v="0"/>
    <x v="0"/>
    <m/>
    <m/>
    <m/>
    <m/>
    <x v="2"/>
    <x v="12"/>
    <s v="Problemas gestión financiera"/>
    <x v="9"/>
    <m/>
    <x v="0"/>
    <m/>
    <m/>
    <m/>
  </r>
  <r>
    <x v="686"/>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s v="Gestión Administrativa y Financiera"/>
    <x v="62"/>
    <x v="4"/>
    <s v="Vicepresidencia Administrativa y Financiera"/>
    <s v="Elizabeth Gómez"/>
    <x v="10"/>
    <s v="ADMINISTRATIVA"/>
    <n v="3"/>
    <x v="0"/>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m/>
    <x v="0"/>
    <m/>
    <m/>
    <m/>
    <m/>
    <x v="18"/>
    <n v="2"/>
    <n v="0"/>
    <s v="CUMPLIDA"/>
    <x v="0"/>
    <x v="0"/>
    <s v="2018-409-062229-2 del 22-jun-2018"/>
    <m/>
    <m/>
    <m/>
    <x v="0"/>
    <x v="12"/>
    <s v="Problemas gestión financiera"/>
    <x v="9"/>
    <m/>
    <x v="0"/>
    <m/>
    <m/>
    <m/>
  </r>
  <r>
    <x v="687"/>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59"/>
    <s v="Sistema Estratégico de Planeación y Gestión"/>
    <x v="11"/>
    <x v="3"/>
    <s v="Vicepresidencia de Planeación, Riesgos y Entorno - Vicepresidencia Administrativa y Financiera"/>
    <s v="Fernando Ramírez"/>
    <x v="5"/>
    <s v="DISCIPLINARIA Y ADMINISTRATIVA"/>
    <n v="4"/>
    <x v="0"/>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m/>
    <x v="0"/>
    <m/>
    <m/>
    <m/>
    <m/>
    <x v="18"/>
    <n v="2"/>
    <n v="0"/>
    <s v="CUMPLIDA"/>
    <x v="0"/>
    <x v="2"/>
    <m/>
    <m/>
    <m/>
    <m/>
    <x v="2"/>
    <x v="12"/>
    <s v="No asignación de recursos por MHCP"/>
    <x v="8"/>
    <m/>
    <x v="0"/>
    <m/>
    <m/>
    <m/>
  </r>
  <r>
    <x v="688"/>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Gestión Jurídica"/>
    <x v="19"/>
    <x v="2"/>
    <s v="Vicepresidencia Administrativa y Financiera- Vicepresidencia Jurídica"/>
    <s v="Fernando Ramírez"/>
    <x v="8"/>
    <s v="ADMINISTRATIVA"/>
    <n v="3"/>
    <x v="0"/>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x v="0"/>
    <m/>
    <m/>
    <m/>
    <m/>
    <x v="18"/>
    <n v="2"/>
    <n v="0"/>
    <s v="CUMPLIDA"/>
    <x v="0"/>
    <x v="0"/>
    <m/>
    <m/>
    <m/>
    <m/>
    <x v="2"/>
    <x v="1"/>
    <s v="Deficiencias en la gestión interna judicial"/>
    <x v="4"/>
    <m/>
    <x v="0"/>
    <m/>
    <m/>
    <m/>
  </r>
  <r>
    <x v="689"/>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60"/>
    <s v="Gestión Administrativa y Financiera"/>
    <x v="62"/>
    <x v="10"/>
    <s v="Vicepresidencia de Gestión Contractual - Vicepresidencia Ejecutiva - Vicepresidencia Administrativa y Financiera"/>
    <s v="Luis Eduardo Gutiérrez - Carlos García - Elizabeth Gómez"/>
    <x v="2"/>
    <s v="ADMINISTRATIVA"/>
    <n v="5"/>
    <x v="0"/>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x v="0"/>
    <m/>
    <m/>
    <m/>
    <m/>
    <x v="18"/>
    <n v="2"/>
    <n v="0"/>
    <s v="CUMPLIDA"/>
    <x v="0"/>
    <x v="0"/>
    <m/>
    <m/>
    <m/>
    <m/>
    <x v="2"/>
    <x v="12"/>
    <s v="Información incompleta para registro contable oportuno"/>
    <x v="9"/>
    <m/>
    <x v="0"/>
    <m/>
    <m/>
    <m/>
  </r>
  <r>
    <x v="690"/>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9"/>
    <s v="Gestión Administrativa y Financiera"/>
    <x v="62"/>
    <x v="4"/>
    <s v="Vicepresidencia Administrativa y Financiera"/>
    <s v="Elizabeth Gómez"/>
    <x v="9"/>
    <s v="ADMINISTRATIVA"/>
    <n v="3"/>
    <x v="0"/>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m/>
    <x v="0"/>
    <m/>
    <m/>
    <m/>
    <m/>
    <x v="18"/>
    <n v="2"/>
    <n v="0"/>
    <s v="CUMPLIDA"/>
    <x v="0"/>
    <x v="0"/>
    <m/>
    <m/>
    <m/>
    <m/>
    <x v="2"/>
    <x v="12"/>
    <s v="Deficiencias reporte operaciones reciprocas"/>
    <x v="9"/>
    <m/>
    <x v="0"/>
    <m/>
    <m/>
    <m/>
  </r>
  <r>
    <x v="691"/>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9"/>
    <s v="Gestión Administrativa y Financiera"/>
    <x v="62"/>
    <x v="11"/>
    <s v=" Vicepresidencia Administrativa y Financiera - Oficina de Control Interno"/>
    <s v="Gloria Margoth Cabrera - Elizabeth Gómez "/>
    <x v="2"/>
    <s v="ADMINISTRATIVA"/>
    <n v="3"/>
    <x v="0"/>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m/>
    <x v="0"/>
    <m/>
    <m/>
    <m/>
    <m/>
    <x v="18"/>
    <n v="2"/>
    <n v="0"/>
    <s v="CUMPLIDA"/>
    <x v="0"/>
    <x v="0"/>
    <m/>
    <m/>
    <m/>
    <m/>
    <x v="2"/>
    <x v="12"/>
    <s v="Problemas gestión financiera"/>
    <x v="9"/>
    <m/>
    <x v="0"/>
    <m/>
    <m/>
    <m/>
  </r>
  <r>
    <x v="692"/>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9"/>
    <s v="Gestión Administrativa y Financiera"/>
    <x v="62"/>
    <x v="4"/>
    <s v="Vicepresidencia Administrativa y Financiera"/>
    <s v="Elizabeth Gómez"/>
    <x v="9"/>
    <s v="ADMINISTRATIVA"/>
    <n v="2"/>
    <x v="0"/>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m/>
    <x v="0"/>
    <m/>
    <m/>
    <m/>
    <m/>
    <x v="18"/>
    <n v="2"/>
    <n v="0"/>
    <s v="CUMPLIDA"/>
    <x v="0"/>
    <x v="0"/>
    <m/>
    <m/>
    <m/>
    <m/>
    <x v="2"/>
    <x v="12"/>
    <s v="Problemas gestión financiera"/>
    <x v="9"/>
    <m/>
    <x v="0"/>
    <m/>
    <m/>
    <m/>
  </r>
  <r>
    <x v="693"/>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s v="Gestión Administrativa y Financiera"/>
    <x v="62"/>
    <x v="4"/>
    <s v="Vicepresidencia Administrativa y Financiera"/>
    <s v="Elizabeth Gómez"/>
    <x v="10"/>
    <s v="ADMINISTRATIVA"/>
    <n v="2"/>
    <x v="0"/>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x v="0"/>
    <m/>
    <m/>
    <m/>
    <m/>
    <x v="18"/>
    <n v="2"/>
    <n v="0"/>
    <s v="CUMPLIDA"/>
    <x v="0"/>
    <x v="0"/>
    <s v="2018-409-062229-2 del 22-jun-2018"/>
    <m/>
    <m/>
    <m/>
    <x v="0"/>
    <x v="12"/>
    <s v="Problemas gestión financiera"/>
    <x v="9"/>
    <m/>
    <x v="0"/>
    <m/>
    <m/>
    <m/>
  </r>
  <r>
    <x v="694"/>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s v="Gestión Administrativa y Financiera"/>
    <x v="62"/>
    <x v="4"/>
    <s v="Vicepresidencia Administrativa y Financiera"/>
    <s v="Elizabeth Gómez"/>
    <x v="10"/>
    <s v="ADMINISTRATIVA"/>
    <n v="3"/>
    <x v="0"/>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x v="0"/>
    <m/>
    <m/>
    <m/>
    <m/>
    <x v="18"/>
    <n v="2"/>
    <n v="0"/>
    <s v="CUMPLIDA"/>
    <x v="0"/>
    <x v="0"/>
    <s v="2018-409-062229-2 del 22-jun-2018"/>
    <m/>
    <m/>
    <m/>
    <x v="0"/>
    <x v="12"/>
    <s v="Problemas gestión financiera"/>
    <x v="9"/>
    <m/>
    <x v="0"/>
    <m/>
    <m/>
    <m/>
  </r>
  <r>
    <x v="695"/>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s v="Gestión Administrativa y Financiera"/>
    <x v="62"/>
    <x v="4"/>
    <s v="Vicepresidencia Administrativa y Financiera"/>
    <s v="Elizabeth Gómez"/>
    <x v="10"/>
    <s v="ADMINISTRATIVA"/>
    <n v="4"/>
    <x v="0"/>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m/>
    <x v="0"/>
    <m/>
    <m/>
    <m/>
    <m/>
    <x v="18"/>
    <n v="2"/>
    <n v="0"/>
    <s v="CUMPLIDA"/>
    <x v="0"/>
    <x v="0"/>
    <s v="2018-409-062229-2 del 22-jun-2018"/>
    <m/>
    <m/>
    <m/>
    <x v="0"/>
    <x v="12"/>
    <s v="Problemas gestión financiera"/>
    <x v="9"/>
    <m/>
    <x v="0"/>
    <m/>
    <m/>
    <m/>
  </r>
  <r>
    <x v="696"/>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s v="Gestión Administrativa y Financiera"/>
    <x v="62"/>
    <x v="12"/>
    <s v="Vicepresidencia Administrativa y Financiera - Vicepresidencia Ejecutiva - Oficina de Control Interno"/>
    <s v="Elizabeth Gómez - Carlos García - Gloria Margoth Cabrera"/>
    <x v="2"/>
    <s v="ADMINISTRATIVA"/>
    <n v="14"/>
    <x v="0"/>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m/>
    <x v="0"/>
    <m/>
    <m/>
    <m/>
    <m/>
    <x v="18"/>
    <n v="2"/>
    <n v="0"/>
    <s v="CUMPLIDA"/>
    <x v="0"/>
    <x v="0"/>
    <m/>
    <m/>
    <m/>
    <m/>
    <x v="2"/>
    <x v="1"/>
    <s v="Incumplimiento plan de mejoramiento áreas"/>
    <x v="9"/>
    <m/>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x v="697"/>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52"/>
    <s v="CR_Ruta del Sol - Sector 2"/>
    <x v="41"/>
    <x v="1"/>
    <s v="Vicepresidencia Ejecutiva"/>
    <s v="Carlos García"/>
    <x v="1"/>
    <s v="FISCAL, DISCIPLINARIA Y ADMINISTRATIVA"/>
    <n v="0"/>
    <x v="10"/>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x v="0"/>
    <m/>
    <m/>
    <m/>
    <m/>
    <x v="18"/>
    <n v="0"/>
    <n v="1"/>
    <s v="EN TERMINO"/>
    <x v="2"/>
    <x v="3"/>
    <m/>
    <m/>
    <m/>
    <m/>
    <x v="2"/>
    <x v="0"/>
    <s v="Incumplimiento obligaciones"/>
    <x v="0"/>
    <m/>
    <x v="0"/>
    <m/>
    <m/>
    <m/>
  </r>
  <r>
    <x v="698"/>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51"/>
    <s v="CR_Transversal de las Américas - Sector 1"/>
    <x v="65"/>
    <x v="0"/>
    <s v="Vicepresidencia de Gestión Contractual-Vicepresidencia de Estructuración- Vicepresidencia de Planeación Riesgo y Entorno"/>
    <s v="Luis Eduardo Gutiérrez"/>
    <x v="4"/>
    <s v="ADMINISTRATIVA"/>
    <n v="9"/>
    <x v="0"/>
    <m/>
    <m/>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x v="0"/>
    <m/>
    <m/>
    <m/>
    <m/>
    <x v="20"/>
    <n v="2"/>
    <n v="0"/>
    <s v="CUMPLIDA"/>
    <x v="0"/>
    <x v="0"/>
    <m/>
    <m/>
    <m/>
    <m/>
    <x v="2"/>
    <x v="11"/>
    <s v="Deficiencias estructuración del proyecto"/>
    <x v="0"/>
    <s v="Predial"/>
    <x v="0"/>
    <m/>
    <m/>
    <m/>
  </r>
  <r>
    <x v="699"/>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40"/>
    <s v="CR_Transversal de las Américas - Sector 1"/>
    <x v="65"/>
    <x v="0"/>
    <s v="Vicepresidencia de Gestión Contractual"/>
    <s v="Luis Eduardo Gutiérrez"/>
    <x v="4"/>
    <s v="ADMINISTRATIVA"/>
    <n v="2"/>
    <x v="22"/>
    <m/>
    <m/>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0"/>
    <m/>
    <m/>
    <m/>
    <m/>
    <x v="2"/>
    <x v="9"/>
    <s v="Desplazamiento de cronograma"/>
    <x v="0"/>
    <m/>
    <x v="0"/>
    <m/>
    <m/>
    <m/>
  </r>
  <r>
    <x v="700"/>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40"/>
    <s v="CR_Transversal de las Américas - Sector 1"/>
    <x v="65"/>
    <x v="0"/>
    <s v="Vicepresidencia de Gestión Contractual-Vicepresidencia de Planeación Riesgo y Entorno"/>
    <s v="Luis Eduardo Gutiérrez"/>
    <x v="4"/>
    <s v="ADMINISTRATIVA"/>
    <n v="0"/>
    <x v="10"/>
    <m/>
    <m/>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0"/>
    <m/>
    <m/>
    <m/>
    <m/>
    <x v="2"/>
    <x v="9"/>
    <s v="Desplazamiento de cronograma"/>
    <x v="0"/>
    <s v="Predial"/>
    <x v="0"/>
    <m/>
    <m/>
    <m/>
  </r>
  <r>
    <x v="701"/>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51"/>
    <s v="CR_Transversal de las Américas - Sector 1"/>
    <x v="65"/>
    <x v="0"/>
    <s v="Vicepresidencia de Gestión Contractual-Vicepresidencia de Planeación Riesgo y Entorno"/>
    <s v="Luis Eduardo Gutiérrez"/>
    <x v="4"/>
    <s v="DISCIPLINARIA Y ADMINISTRATIVA"/>
    <n v="5"/>
    <x v="0"/>
    <m/>
    <m/>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x v="0"/>
    <m/>
    <m/>
    <m/>
    <m/>
    <x v="20"/>
    <n v="2"/>
    <n v="0"/>
    <s v="CUMPLIDA"/>
    <x v="0"/>
    <x v="2"/>
    <m/>
    <m/>
    <m/>
    <m/>
    <x v="2"/>
    <x v="10"/>
    <s v="Rendimientos Financieros"/>
    <x v="0"/>
    <s v="Planeación"/>
    <x v="0"/>
    <m/>
    <m/>
    <m/>
  </r>
  <r>
    <x v="702"/>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40"/>
    <s v="CR_Transversal de las Américas - Sector 1"/>
    <x v="65"/>
    <x v="0"/>
    <s v="Vicepresidencia de Gestión Contractual"/>
    <s v="Luis Eduardo Gutiérrez"/>
    <x v="4"/>
    <s v="ADMINISTRATIVA"/>
    <n v="4"/>
    <x v="9"/>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0"/>
    <m/>
    <m/>
    <m/>
    <m/>
    <x v="2"/>
    <x v="11"/>
    <s v="Planeación contractual"/>
    <x v="0"/>
    <m/>
    <x v="0"/>
    <m/>
    <m/>
    <m/>
  </r>
  <r>
    <x v="703"/>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40"/>
    <s v="CR_Transversal de las Américas - Sector 1"/>
    <x v="65"/>
    <x v="0"/>
    <s v="Vicepresidencia de Gestión Contractual-Vicepresidencia de Planeación Riesgo y Entorno"/>
    <s v="Luis Eduardo Gutiérrez"/>
    <x v="4"/>
    <s v="FISCAL, DISCIPLINARIA Y ADMINISTRATIVA"/>
    <n v="0"/>
    <x v="10"/>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m/>
    <m/>
    <x v="0"/>
    <m/>
    <m/>
    <m/>
    <m/>
    <x v="20"/>
    <n v="0"/>
    <n v="1"/>
    <s v="EN TERMINO"/>
    <x v="2"/>
    <x v="3"/>
    <m/>
    <m/>
    <m/>
    <m/>
    <x v="2"/>
    <x v="5"/>
    <s v="Predios no requeridos"/>
    <x v="0"/>
    <s v="Predial"/>
    <x v="0"/>
    <m/>
    <m/>
    <m/>
  </r>
  <r>
    <x v="704"/>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51"/>
    <s v="CR_Transversal de las Américas - Sector 1"/>
    <x v="65"/>
    <x v="0"/>
    <s v="Vicepresidencia de Gestión Contractual"/>
    <s v="Luis Eduardo Gutiérrez"/>
    <x v="4"/>
    <s v="ADMINISTRATIVA"/>
    <n v="6"/>
    <x v="0"/>
    <m/>
    <m/>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x v="0"/>
    <m/>
    <m/>
    <m/>
    <m/>
    <x v="20"/>
    <n v="2"/>
    <n v="0"/>
    <s v="CUMPLIDA"/>
    <x v="0"/>
    <x v="0"/>
    <m/>
    <m/>
    <m/>
    <m/>
    <x v="2"/>
    <x v="1"/>
    <s v="Deficiencia en la supervisión contractual"/>
    <x v="0"/>
    <m/>
    <x v="0"/>
    <m/>
    <m/>
    <m/>
  </r>
  <r>
    <x v="705"/>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40"/>
    <s v="CR_Transversal de las Américas - Sector 1"/>
    <x v="65"/>
    <x v="0"/>
    <s v="Vicepresidencia de Gestión Contractual-Vicepresidencia de Planeación Riesgo y Entorno"/>
    <s v="Luis Eduardo Gutiérrez"/>
    <x v="4"/>
    <s v="DISCIPLINARIA Y ADMINISTRATIVA"/>
    <n v="4"/>
    <x v="14"/>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2"/>
    <m/>
    <m/>
    <m/>
    <m/>
    <x v="2"/>
    <x v="12"/>
    <s v="No asignación de recursos por MHCP"/>
    <x v="0"/>
    <s v="Riesgos"/>
    <x v="0"/>
    <m/>
    <m/>
    <m/>
  </r>
  <r>
    <x v="706"/>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51"/>
    <s v="CR_Transversal de las Américas - Sector 1"/>
    <x v="65"/>
    <x v="0"/>
    <s v="Vicepresidencia de Gestión Contractual_x000a_Vicepresidencia Jurídica"/>
    <s v="Luis Eduardo Gutiérrez"/>
    <x v="4"/>
    <s v="DISCIPLINARIA Y ADMINISTRATIVA"/>
    <n v="8"/>
    <x v="0"/>
    <m/>
    <m/>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x v="0"/>
    <m/>
    <m/>
    <m/>
    <m/>
    <x v="20"/>
    <n v="2"/>
    <n v="0"/>
    <s v="CUMPLIDA"/>
    <x v="0"/>
    <x v="2"/>
    <m/>
    <m/>
    <m/>
    <m/>
    <x v="2"/>
    <x v="14"/>
    <s v="Claridad en obligaciones contractuales"/>
    <x v="0"/>
    <m/>
    <x v="0"/>
    <m/>
    <m/>
    <m/>
  </r>
  <r>
    <x v="707"/>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51"/>
    <s v="CR_Transversal de las Américas - Sector 1"/>
    <x v="65"/>
    <x v="0"/>
    <s v="Vicepresidencia de Gestión Contractual_x000a_Vicepresidencia Jurídica"/>
    <s v="Luis Eduardo Gutiérrez"/>
    <x v="4"/>
    <s v="FISCAL, DISCIPLINARIA Y ADMINISTRATIVA"/>
    <n v="7"/>
    <x v="0"/>
    <m/>
    <m/>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x v="0"/>
    <m/>
    <m/>
    <m/>
    <m/>
    <x v="20"/>
    <n v="2"/>
    <n v="0"/>
    <s v="CUMPLIDA"/>
    <x v="0"/>
    <x v="3"/>
    <m/>
    <m/>
    <m/>
    <m/>
    <x v="2"/>
    <x v="13"/>
    <s v="Panel de Expertos"/>
    <x v="0"/>
    <m/>
    <x v="0"/>
    <m/>
    <m/>
    <m/>
  </r>
  <r>
    <x v="708"/>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51"/>
    <s v="CR_Transversal de las Américas - Sector 1"/>
    <x v="65"/>
    <x v="0"/>
    <s v="Vicepresidencia de Gestión Contractual_x000a_Vicepresidencia Jurídica"/>
    <s v="Luis Eduardo Gutiérrez"/>
    <x v="4"/>
    <s v="DISCIPLINARIA Y ADMINISTRATIVA"/>
    <n v="9"/>
    <x v="0"/>
    <m/>
    <m/>
    <m/>
    <m/>
    <m/>
    <m/>
    <s v="_x000a__x000a_08/11/2018 Se informa por parte de la VGC que el PM se cumple en el término establecido en el PMI._x000a__x000a_30/11/2018 Se verifica el cargue de las unidades de medida en el FTP. Se certifica el cumplimiento del 100% del plan. (JDTB)"/>
    <m/>
    <m/>
    <x v="0"/>
    <m/>
    <m/>
    <m/>
    <m/>
    <x v="20"/>
    <n v="2"/>
    <n v="0"/>
    <s v="CUMPLIDA"/>
    <x v="0"/>
    <x v="2"/>
    <m/>
    <m/>
    <m/>
    <m/>
    <x v="2"/>
    <x v="0"/>
    <s v="Adiciones"/>
    <x v="0"/>
    <m/>
    <x v="0"/>
    <m/>
    <m/>
    <m/>
  </r>
  <r>
    <x v="709"/>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51"/>
    <s v="CR_Transversal de las Américas - Sector 1"/>
    <x v="65"/>
    <x v="0"/>
    <s v="Vicepresidencia de Gestión Contractual"/>
    <s v="Luis Eduardo Gutiérrez"/>
    <x v="4"/>
    <s v="DISCIPLINARIA Y ADMINISTRATIVA"/>
    <n v="9"/>
    <x v="0"/>
    <m/>
    <m/>
    <m/>
    <m/>
    <m/>
    <m/>
    <s v="_x000a__x000a_08/11/2018 Se informa por parte de la VGC que el PM se cumple en el término establecido en el PMI._x000a__x000a_30/11/2018 Se verifica el cargue de las unidades de medida en el FTP. Se certifica el cumplimiento del 100% del plan. (JDTB)"/>
    <m/>
    <m/>
    <x v="0"/>
    <m/>
    <m/>
    <m/>
    <m/>
    <x v="20"/>
    <n v="2"/>
    <n v="0"/>
    <s v="CUMPLIDA"/>
    <x v="0"/>
    <x v="2"/>
    <m/>
    <m/>
    <m/>
    <m/>
    <x v="2"/>
    <x v="0"/>
    <s v="Problemas en aprobación de licencia ambiental"/>
    <x v="0"/>
    <s v="Ambiental"/>
    <x v="0"/>
    <m/>
    <m/>
    <m/>
  </r>
  <r>
    <x v="710"/>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51"/>
    <s v="CR_Transversal de las Américas - Sector 1"/>
    <x v="65"/>
    <x v="0"/>
    <s v="Vicepresidencia de Gestión Contractual"/>
    <s v="Luis Eduardo Gutiérrez"/>
    <x v="4"/>
    <s v="DISCIPLINARIA Y ADMINISTRATIVA"/>
    <n v="8"/>
    <x v="0"/>
    <m/>
    <m/>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x v="0"/>
    <m/>
    <m/>
    <m/>
    <m/>
    <x v="20"/>
    <n v="2"/>
    <n v="0"/>
    <s v="CUMPLIDA"/>
    <x v="0"/>
    <x v="2"/>
    <m/>
    <m/>
    <m/>
    <m/>
    <x v="2"/>
    <x v="0"/>
    <s v="Incumplimiento obligaciones"/>
    <x v="0"/>
    <m/>
    <x v="0"/>
    <m/>
    <m/>
    <m/>
  </r>
  <r>
    <x v="711"/>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40"/>
    <s v="CR_Transversal de las Américas - Sector 1"/>
    <x v="65"/>
    <x v="0"/>
    <s v="Vicepresidencia de Gestión Contractual"/>
    <s v="Luis Eduardo Gutiérrez"/>
    <x v="4"/>
    <s v="DISCIPLINARIA Y ADMINISTRATIVA"/>
    <n v="0"/>
    <x v="1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2"/>
    <m/>
    <m/>
    <m/>
    <m/>
    <x v="2"/>
    <x v="0"/>
    <s v="Incumplimiento obligaciones"/>
    <x v="0"/>
    <m/>
    <x v="0"/>
    <m/>
    <m/>
    <m/>
  </r>
  <r>
    <x v="712"/>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40"/>
    <s v="CR_Transversal de las Américas - Sector 1"/>
    <x v="65"/>
    <x v="0"/>
    <s v="Vicepresidencia de Gestión Contractual"/>
    <s v="Luis Eduardo Gutiérrez"/>
    <x v="4"/>
    <s v="DISCIPLINARIA Y ADMINISTRATIVA"/>
    <n v="0"/>
    <x v="1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2"/>
    <m/>
    <m/>
    <m/>
    <m/>
    <x v="2"/>
    <x v="0"/>
    <s v="Incumplimiento obligaciones"/>
    <x v="0"/>
    <m/>
    <x v="0"/>
    <m/>
    <m/>
    <m/>
  </r>
  <r>
    <x v="713"/>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40"/>
    <s v="CR_Transversal de las Américas - Sector 1"/>
    <x v="65"/>
    <x v="0"/>
    <s v="Vicepresidencia de Gestión Contractual - Vicepresidencia de Planeación, Riesgos y Entorno"/>
    <s v="Luis Eduardo Gutiérrez"/>
    <x v="4"/>
    <s v="DISCIPLINARIA Y ADMINISTRATIVA"/>
    <n v="0"/>
    <x v="10"/>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2"/>
    <m/>
    <m/>
    <m/>
    <m/>
    <x v="2"/>
    <x v="1"/>
    <s v="Deficiencias en la supervisión contractual"/>
    <x v="0"/>
    <s v="Predial"/>
    <x v="0"/>
    <m/>
    <m/>
    <m/>
  </r>
  <r>
    <x v="714"/>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40"/>
    <s v="CR_Transversal de las Américas - Sector 1"/>
    <x v="65"/>
    <x v="0"/>
    <s v="Vicepresidencia de Gestión Contractual - Vicepresidencia de Planeación, Riesgos y Entorno"/>
    <s v="Luis Eduardo Gutiérrez"/>
    <x v="4"/>
    <s v="DISCIPLINARIA Y ADMINISTRATIVA"/>
    <n v="0"/>
    <x v="10"/>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2"/>
    <m/>
    <m/>
    <m/>
    <m/>
    <x v="2"/>
    <x v="1"/>
    <s v="Deficiencias en la supervisión contractual"/>
    <x v="0"/>
    <s v="Ambiental"/>
    <x v="0"/>
    <m/>
    <m/>
    <m/>
  </r>
  <r>
    <x v="715"/>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51"/>
    <s v="CR_Transversal de las Américas - Sector 1"/>
    <x v="65"/>
    <x v="0"/>
    <s v="Vicepresidencia de Gestión Contractual"/>
    <s v="Luis Eduardo Gutiérrez"/>
    <x v="4"/>
    <s v="DISCIPLINARIA Y ADMINISTRATIVA"/>
    <n v="8"/>
    <x v="0"/>
    <m/>
    <m/>
    <m/>
    <m/>
    <m/>
    <m/>
    <s v="_x000a__x000a_08/11/2018 Se informa por parte de la VGC que el PM se cumple en el término establecido en el PMI._x000a__x000a_14/11/2018 Se verifica el cargue de los soportes en ele FTP. Se certifica el cumplimiento del 100% del plan (JDTB)"/>
    <m/>
    <m/>
    <x v="0"/>
    <m/>
    <m/>
    <m/>
    <m/>
    <x v="20"/>
    <n v="2"/>
    <n v="0"/>
    <s v="CUMPLIDA"/>
    <x v="0"/>
    <x v="2"/>
    <m/>
    <m/>
    <m/>
    <m/>
    <x v="2"/>
    <x v="1"/>
    <s v="Deficiencias en la supervisión contractual"/>
    <x v="0"/>
    <m/>
    <x v="0"/>
    <m/>
    <m/>
    <m/>
  </r>
  <r>
    <x v="716"/>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40"/>
    <s v="CR_Transversal de las Américas - Sector 1"/>
    <x v="65"/>
    <x v="0"/>
    <s v="Vicepresidencia de Gestión Contractual"/>
    <s v="Luis Eduardo Gutiérrez"/>
    <x v="4"/>
    <s v="DISCIPLINARIA Y ADMINISTRATIVA"/>
    <n v="0"/>
    <x v="1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2"/>
    <m/>
    <m/>
    <m/>
    <m/>
    <x v="2"/>
    <x v="0"/>
    <s v="Incumplimiento obligaciones"/>
    <x v="0"/>
    <m/>
    <x v="0"/>
    <m/>
    <m/>
    <m/>
  </r>
  <r>
    <x v="717"/>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51"/>
    <s v="CR_Transversal de las Américas - Sector 1"/>
    <x v="65"/>
    <x v="0"/>
    <s v="Vicepresidencia de Gestión Contractual"/>
    <s v="Luis Eduardo Gutiérrez"/>
    <x v="4"/>
    <s v="DISCIPLINARIA Y ADMINISTRATIVA"/>
    <n v="7"/>
    <x v="0"/>
    <m/>
    <m/>
    <m/>
    <m/>
    <m/>
    <m/>
    <s v="_x000a__x000a_08/11/2018 Se informa por parte de la VGC que el PM se cumple en el término establecido en el PMI."/>
    <m/>
    <m/>
    <x v="0"/>
    <m/>
    <m/>
    <m/>
    <m/>
    <x v="20"/>
    <n v="2"/>
    <n v="0"/>
    <s v="CUMPLIDA"/>
    <x v="0"/>
    <x v="2"/>
    <m/>
    <m/>
    <m/>
    <m/>
    <x v="2"/>
    <x v="1"/>
    <s v="Deficiencias en la supervisión contractual"/>
    <x v="0"/>
    <m/>
    <x v="0"/>
    <m/>
    <m/>
    <m/>
  </r>
  <r>
    <x v="718"/>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40"/>
    <s v="CR_Transversal de las Américas - Sector 1"/>
    <x v="65"/>
    <x v="0"/>
    <s v="Vicepresidencia de Gestión Contractual"/>
    <s v="Luis Eduardo Gutiérrez"/>
    <x v="4"/>
    <s v="DISCIPLINARIA Y ADMINISTRATIVA"/>
    <n v="0"/>
    <x v="10"/>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2"/>
    <m/>
    <m/>
    <m/>
    <m/>
    <x v="2"/>
    <x v="0"/>
    <s v="Incumplimiento obligaciones"/>
    <x v="0"/>
    <s v="Predial"/>
    <x v="0"/>
    <m/>
    <m/>
    <m/>
  </r>
  <r>
    <x v="719"/>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40"/>
    <s v="CR_Transversal de las Américas - Sector 1"/>
    <x v="65"/>
    <x v="0"/>
    <s v="Vicepresidencia de Gestión Contractual"/>
    <s v="Luis Eduardo Gutiérrez"/>
    <x v="4"/>
    <s v="DISCIPLINARIA Y ADMINISTRATIVA"/>
    <n v="0"/>
    <x v="1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x v="0"/>
    <m/>
    <m/>
    <m/>
    <m/>
    <x v="20"/>
    <n v="0"/>
    <n v="1"/>
    <s v="EN TERMINO"/>
    <x v="2"/>
    <x v="2"/>
    <m/>
    <m/>
    <m/>
    <m/>
    <x v="2"/>
    <x v="0"/>
    <s v="Incumplimiento obligaciones"/>
    <x v="0"/>
    <m/>
    <x v="0"/>
    <m/>
    <m/>
    <m/>
  </r>
  <r>
    <x v="720"/>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51"/>
    <s v="CR_Transversal de las Américas - Sector 1"/>
    <x v="65"/>
    <x v="0"/>
    <s v="Vicepresidencia de Gestión Contractual"/>
    <s v="Luis Eduardo Gutiérrez"/>
    <x v="4"/>
    <s v="DISCIPLINARIA Y ADMINISTRATIVA"/>
    <n v="10"/>
    <x v="0"/>
    <m/>
    <m/>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x v="0"/>
    <m/>
    <m/>
    <m/>
    <m/>
    <x v="20"/>
    <n v="2"/>
    <n v="0"/>
    <s v="CUMPLIDA"/>
    <x v="0"/>
    <x v="2"/>
    <m/>
    <m/>
    <m/>
    <m/>
    <x v="2"/>
    <x v="0"/>
    <s v="Incumplimiento obligaciones"/>
    <x v="0"/>
    <m/>
    <x v="0"/>
    <m/>
    <m/>
    <m/>
  </r>
  <r>
    <x v="721"/>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51"/>
    <s v="CR_Transversal de las Américas - Sector 1"/>
    <x v="65"/>
    <x v="0"/>
    <s v="Vicepresidencia de Gestión Contractual"/>
    <s v="Luis Eduardo Gutiérrez"/>
    <x v="4"/>
    <s v="ADMINISTRATIVA"/>
    <n v="7"/>
    <x v="0"/>
    <m/>
    <m/>
    <m/>
    <m/>
    <m/>
    <m/>
    <s v="_x000a__x000a_08/11/2018 Se informa por parte de la VGC que el PM se cumple en el término establecido en el PMI."/>
    <m/>
    <m/>
    <x v="0"/>
    <m/>
    <m/>
    <m/>
    <m/>
    <x v="20"/>
    <n v="2"/>
    <n v="0"/>
    <s v="CUMPLIDA"/>
    <x v="0"/>
    <x v="0"/>
    <m/>
    <m/>
    <m/>
    <m/>
    <x v="2"/>
    <x v="1"/>
    <s v="Deficiencia en la supervisión contractual"/>
    <x v="0"/>
    <m/>
    <x v="0"/>
    <m/>
    <m/>
    <m/>
  </r>
  <r>
    <x v="722"/>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CR_Ruta del Sol - Sector 3"/>
    <x v="70"/>
    <x v="1"/>
    <s v="Vicepresidencia Ejecutiva"/>
    <s v="Carlos García"/>
    <x v="1"/>
    <s v="DISCIPLINARIA Y ADMINISTRATIVA"/>
    <n v="5"/>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x v="0"/>
    <m/>
    <m/>
    <m/>
    <m/>
    <x v="20"/>
    <n v="2"/>
    <n v="0"/>
    <s v="CUMPLIDA"/>
    <x v="0"/>
    <x v="2"/>
    <m/>
    <m/>
    <m/>
    <m/>
    <x v="2"/>
    <x v="0"/>
    <s v="Incumplimiento de obligaciones"/>
    <x v="0"/>
    <m/>
    <x v="0"/>
    <m/>
    <m/>
    <m/>
  </r>
  <r>
    <x v="723"/>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1"/>
    <s v="Vicepresidencia Ejecutiva"/>
    <s v="Carlos García"/>
    <x v="1"/>
    <s v="PENAL, FISCAL, DISCIPLINARIA Y ADMINISTRATIVA"/>
    <n v="3"/>
    <x v="0"/>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x v="0"/>
    <m/>
    <m/>
    <m/>
    <m/>
    <x v="20"/>
    <n v="2"/>
    <n v="0"/>
    <s v="CUMPLIDA"/>
    <x v="0"/>
    <x v="1"/>
    <m/>
    <m/>
    <m/>
    <m/>
    <x v="2"/>
    <x v="0"/>
    <s v="Modificaciones "/>
    <x v="0"/>
    <m/>
    <x v="0"/>
    <m/>
    <m/>
    <m/>
  </r>
  <r>
    <x v="724"/>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1"/>
    <s v="Vicepresidencia Ejecutiva"/>
    <s v="Carlos García"/>
    <x v="1"/>
    <s v="DISCIPLINARIA Y ADMINISTRATIVA"/>
    <n v="3"/>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x v="0"/>
    <m/>
    <m/>
    <m/>
    <m/>
    <x v="20"/>
    <n v="2"/>
    <n v="0"/>
    <s v="CUMPLIDA"/>
    <x v="0"/>
    <x v="2"/>
    <m/>
    <m/>
    <m/>
    <m/>
    <x v="2"/>
    <x v="0"/>
    <s v="Modificaciones en la estructura del proyecto inicial"/>
    <x v="0"/>
    <m/>
    <x v="0"/>
    <m/>
    <m/>
    <m/>
  </r>
  <r>
    <x v="725"/>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CR_Ruta del Sol - Sector 3"/>
    <x v="70"/>
    <x v="1"/>
    <s v="Vicepresidencia Ejecutiva"/>
    <s v="Carlos García"/>
    <x v="1"/>
    <s v="FISCAL, DISCIPLINARIA Y ADMINISTRATIVA"/>
    <n v="3"/>
    <x v="0"/>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x v="0"/>
    <m/>
    <m/>
    <m/>
    <m/>
    <x v="20"/>
    <n v="2"/>
    <n v="0"/>
    <s v="CUMPLIDA"/>
    <x v="0"/>
    <x v="3"/>
    <m/>
    <m/>
    <m/>
    <m/>
    <x v="2"/>
    <x v="1"/>
    <s v="Aportes ANI"/>
    <x v="0"/>
    <m/>
    <x v="0"/>
    <m/>
    <m/>
    <m/>
  </r>
  <r>
    <x v="726"/>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CR_Ruta del Sol - Sector 3"/>
    <x v="70"/>
    <x v="1"/>
    <s v="Vicepresidencia Ejecutiva"/>
    <s v="Carlos García"/>
    <x v="1"/>
    <s v="FISCAL, DISCIPLINARIA Y ADMINISTRATIVA"/>
    <n v="2"/>
    <x v="0"/>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x v="0"/>
    <m/>
    <m/>
    <m/>
    <m/>
    <x v="20"/>
    <n v="2"/>
    <n v="0"/>
    <s v="CUMPLIDA"/>
    <x v="0"/>
    <x v="3"/>
    <m/>
    <m/>
    <m/>
    <m/>
    <x v="2"/>
    <x v="1"/>
    <s v="Aportes ANI"/>
    <x v="0"/>
    <m/>
    <x v="0"/>
    <m/>
    <m/>
    <m/>
  </r>
  <r>
    <x v="727"/>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CR_Ruta del Sol - Sector 3"/>
    <x v="70"/>
    <x v="1"/>
    <s v="Vicepresidencia Ejecutiva"/>
    <s v="Carlos García"/>
    <x v="1"/>
    <s v="DISCIPLINARIA Y ADMINISTRATIVA"/>
    <n v="6"/>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x v="0"/>
    <m/>
    <m/>
    <m/>
    <m/>
    <x v="20"/>
    <n v="2"/>
    <n v="0"/>
    <s v="CUMPLIDA"/>
    <x v="0"/>
    <x v="2"/>
    <m/>
    <m/>
    <m/>
    <m/>
    <x v="2"/>
    <x v="10"/>
    <s v="Rendimientos Financieros"/>
    <x v="0"/>
    <m/>
    <x v="0"/>
    <m/>
    <m/>
    <m/>
  </r>
  <r>
    <x v="728"/>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CR_Ruta del Sol - Sector 3"/>
    <x v="70"/>
    <x v="1"/>
    <s v="Vicepresidencia Ejecutiva"/>
    <s v="Carlos García"/>
    <x v="1"/>
    <s v="ADMINISTRATIVA"/>
    <n v="2"/>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x v="0"/>
    <m/>
    <m/>
    <m/>
    <m/>
    <x v="20"/>
    <n v="2"/>
    <n v="0"/>
    <s v="CUMPLIDA"/>
    <x v="0"/>
    <x v="0"/>
    <m/>
    <m/>
    <m/>
    <m/>
    <x v="2"/>
    <x v="1"/>
    <s v="Depuración registros contables"/>
    <x v="0"/>
    <m/>
    <x v="0"/>
    <m/>
    <m/>
    <m/>
  </r>
  <r>
    <x v="729"/>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CR_Ruta del Sol - Sector 3"/>
    <x v="70"/>
    <x v="1"/>
    <s v="Vicepresidencia Ejecutiva"/>
    <s v="Carlos García"/>
    <x v="1"/>
    <s v="ADMINISTRATIVA"/>
    <n v="3"/>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x v="0"/>
    <m/>
    <m/>
    <m/>
    <m/>
    <x v="20"/>
    <n v="2"/>
    <n v="0"/>
    <s v="CUMPLIDA"/>
    <x v="0"/>
    <x v="0"/>
    <m/>
    <m/>
    <m/>
    <m/>
    <x v="2"/>
    <x v="13"/>
    <s v="Panel de expertos"/>
    <x v="0"/>
    <m/>
    <x v="0"/>
    <m/>
    <m/>
    <m/>
  </r>
  <r>
    <x v="730"/>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53"/>
    <s v="CR_Ruta del Sol - Sector 3"/>
    <x v="70"/>
    <x v="13"/>
    <s v="Vicepresidencia Ejecutiva - Vicepresidencia de Planeación, Riesgos y Entorno - Vicepresidencia Jurídica"/>
    <s v="Carlos García - Andrés Hernández   - Fernando Ramírez"/>
    <x v="2"/>
    <s v="ADMINISTRATIVA"/>
    <n v="1"/>
    <x v="5"/>
    <m/>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_x000a__x000a_13/12/2018 Se informa por parte de la VJUR y la VEJE que el PM se cumple. (LMSC)_x000a__x000a_31/12/2018 Mediante memorando No. 2018-500-020942-3 la dependencia solicita ampliación del plazo hasta el 28 de febrero de 2019. (JDTB). Mediante memorando No. 2018-400-021374-3 se le informa a la OCI la viabilidad de la modificación. (JDTB)"/>
    <m/>
    <m/>
    <x v="0"/>
    <m/>
    <m/>
    <m/>
    <m/>
    <x v="20"/>
    <n v="0"/>
    <n v="1"/>
    <s v="EN TERMINO"/>
    <x v="2"/>
    <x v="0"/>
    <m/>
    <m/>
    <m/>
    <m/>
    <x v="2"/>
    <x v="0"/>
    <s v="Indebidas justificaciones"/>
    <x v="0"/>
    <s v="Planeación"/>
    <x v="0"/>
    <m/>
    <m/>
    <m/>
  </r>
  <r>
    <x v="731"/>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CR_Ruta del Sol - Sector 3"/>
    <x v="70"/>
    <x v="1"/>
    <s v="Vicepresidencia Ejecutiva"/>
    <s v="Carlos García"/>
    <x v="1"/>
    <s v="ADMINISTRATIVA"/>
    <n v="2"/>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x v="0"/>
    <m/>
    <m/>
    <m/>
    <m/>
    <x v="20"/>
    <n v="2"/>
    <n v="0"/>
    <s v="CUMPLIDA"/>
    <x v="0"/>
    <x v="0"/>
    <m/>
    <m/>
    <m/>
    <m/>
    <x v="2"/>
    <x v="1"/>
    <s v="Deficiencias en la supervisión contractual"/>
    <x v="0"/>
    <m/>
    <x v="0"/>
    <m/>
    <m/>
    <m/>
  </r>
  <r>
    <x v="732"/>
    <n v="1"/>
    <s v="Hallazgo No. 1. Administrativo con presunta incidencia Disciplinaria. Cuentas nominales con saldos contrarios a su naturaleza._x000a_En el estado de actividad financiera, económica, social y ambiental, con corte a 31 de diciembre de 20174, se verificó la existencia de saldos contrarios a su naturaleza determinados en las siguientes cuentas:_x000a__x000a_Cuenta 4815 OTROS INGRESOS - Ajustes de Ejercicios Anteriores, presentó un saldo débito por valor de $5.167 millones, en contraposición de los dispuesto en el Régimen de la Contabilidad Pública, párrafo número 418. Clase 4. Ingresos. &quot;... las cuentas que integran esta clase son de naturaleza crédito&quot;._x000a__x000a_Cuenta 5815 OTROS GASTOS - Ajustes de Ejercicios Anteriores, reflejó un saldo crédito por valor de $134.493 millones, contrario a lo estipulado en el Régimen de la Contabilidad Pública, párrafo número 419. Clase 5. Gastos. &quot;... las cuentas que integran esta clase son de naturaleza débito&quot;.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
    <s v="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
    <s v="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
    <s v="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
    <s v="Determinar la viabilidad de efectuar registros de ejercicios anteriores en las cuentas 4815 y 5815 con naturaleza contraria"/>
    <s v="Concepto de la Contaduría General de la Nación."/>
    <s v="UNIDAD DE MEDIDA PREVENTIVA_x000a_1. Concepto_x000a__x000a_INFORME DE CIERRE_x000a_2. Informe de cierre"/>
    <n v="2"/>
    <d v="2018-07-16T00:00:00"/>
    <x v="54"/>
    <s v="Gestión Administrativa y Financiera"/>
    <x v="62"/>
    <x v="4"/>
    <s v="Vicepresidencia Administrativa y Financiera"/>
    <s v="Elizabeth Gómez"/>
    <x v="9"/>
    <s v="DISCIPLINARIA Y ADMINISTRATIVA"/>
    <n v="2"/>
    <x v="0"/>
    <m/>
    <m/>
    <m/>
    <m/>
    <m/>
    <m/>
    <s v="06/12/2018 Se verifica el cargue de los soportes de las unidades de medida. Se certifica el cumplimiento del 100% del plan (JDTB)_x000a__x000a_10/12/2018 Se verifica entre la OCI y la VAF el cumplimiento y cargue de soportes de las UM en el FTP, el Pm se encuentra cumplido al 100%. (LMSC)"/>
    <m/>
    <m/>
    <x v="0"/>
    <m/>
    <m/>
    <m/>
    <m/>
    <x v="21"/>
    <n v="2"/>
    <n v="1"/>
    <s v="CUMPLIDA"/>
    <x v="0"/>
    <x v="2"/>
    <m/>
    <m/>
    <m/>
    <m/>
    <x v="2"/>
    <x v="12"/>
    <s v="Fallas en la planeación y ejecución del presupuesto de la ANI"/>
    <x v="9"/>
    <m/>
    <x v="0"/>
    <m/>
    <m/>
    <m/>
  </r>
  <r>
    <x v="733"/>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58"/>
    <s v="Gestión Contractual y Seguimiento de Proyectos de Infraestructura de Transporte"/>
    <x v="9"/>
    <x v="5"/>
    <s v="Vicepresidencia de Gestión Contractual - Vicepresidencia Ejecutiva"/>
    <s v="Luis Eduardo Gutiérrez - Carlos García"/>
    <x v="2"/>
    <s v="DISCIPLINARIA Y ADMINISTRATIVA"/>
    <n v="2"/>
    <x v="0"/>
    <m/>
    <m/>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x v="0"/>
    <m/>
    <m/>
    <m/>
    <m/>
    <x v="21"/>
    <n v="2"/>
    <n v="0"/>
    <s v="CUMPLIDA"/>
    <x v="0"/>
    <x v="2"/>
    <m/>
    <m/>
    <m/>
    <m/>
    <x v="2"/>
    <x v="10"/>
    <s v="Rendimientos financieros"/>
    <x v="14"/>
    <m/>
    <x v="0"/>
    <m/>
    <m/>
    <m/>
  </r>
  <r>
    <x v="734"/>
    <n v="3"/>
    <s v="Hallazgo No. 3. Administrativo con presunta indidencia Disciplianria. Pago de Sentencias y Laudos._x000a_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
    <s v="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
    <s v="Evidenciando que no se está provisionando de manera adecuada, las apropiaciones necesarias para cubrir las posibles pérdidas de las obligaciones contingentes a su cargo."/>
    <s v="1. Elaborar un informe de la gestión realizada para el pago de las sentencias identificadas en el hallazgo._x000a_2. Adoptar la Metodología para la Calificación del Riesgo y la Provisión Contable de los procesos judiciales en los que la Entidad es parte, conforme a la normatividad vigente y en especial a lo establecido por la ANDJE mediante Resolución 356 de 2016_x000a_3. Establecer el procedimiento para la gestión del pago de sentencias y conciliaciones, el cumplimiento de sentencias que no ordenan pago y el trámite de pago de gastos judiciales diferente al pago de condenas "/>
    <s v="Establecer una metodología de reconocido valor técnico que permita realizar la provisión contable respecto al contingente judicial y esblecer el procedimineto interno para el pago de sentencias y conciliaciones."/>
    <s v="Unidad de Medida Correctiva_x000a_1. Informe de Gestión del pago de las sentencias indicadas en el hallazgo_x000a_Unidad de Medida Preventiva_x000a_2.  Adopción de Metodología de calificación  del riesgo y provisión contables_x000a_3. Procedimiento para la gestión del pago de sentencias_x000a_Informe de Cierre_x000a_4. Informe de cierre"/>
    <s v="UNIDAD DE MEDIDA CORRECTIVA_x000a_1. Informe de Gestión _x000a__x000a_UNIDADES DE MEDIDA PREVENTIVA_x000a_2.  Adopción de Metodología_x000a_3. Procedimiento _x000a__x000a_INFORME DE CIERRE_x000a_4. Informe de cierre"/>
    <n v="4"/>
    <d v="2018-07-16T00:00:00"/>
    <x v="51"/>
    <s v="Gestión Administrativa y Financiera"/>
    <x v="62"/>
    <x v="14"/>
    <s v="Vicepresidencia Administrativa y Financiera - Vicepresidencia Jurídica"/>
    <s v="Elizabeth Gómez - Fernando Ramírez"/>
    <x v="2"/>
    <s v="DISCIPLINARIA Y ADMINISTRATIVA"/>
    <n v="4"/>
    <x v="0"/>
    <m/>
    <m/>
    <m/>
    <m/>
    <m/>
    <m/>
    <s v="_x000a__x000a_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_x000a__x000a_30/11/2018 Se verifica el cargue de los soportes de las unidades de medida. Se certifica el cumplimiento del 100% del plan (JDTB)"/>
    <m/>
    <m/>
    <x v="0"/>
    <m/>
    <m/>
    <m/>
    <m/>
    <x v="21"/>
    <n v="2"/>
    <n v="0"/>
    <s v="CUMPLIDA"/>
    <x v="0"/>
    <x v="2"/>
    <m/>
    <m/>
    <m/>
    <m/>
    <x v="2"/>
    <x v="12"/>
    <s v="Fallas en la planeación y ejecución del presupuesto de la ANI"/>
    <x v="9"/>
    <m/>
    <x v="0"/>
    <m/>
    <m/>
    <m/>
  </r>
  <r>
    <x v="735"/>
    <n v="4"/>
    <s v="Hallazgo No. 4. Administrativo con presunta incidencia Disciplinaria. SIRECI - Formato F9 Procesos Judiciales._x000a_Se presentan diferencias entre la información reportada por la Entidad con la incorporada en el aplicativo SIRECI- formato F9 Procesos Judiciales."/>
    <s v="Desconociéndose la aplicación de lo establecido en  el artículo 101 de la Ley 42 de 1993 y la Resolución 7350 de 2013 de la CGR."/>
    <s v="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
    <s v="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_x000a_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_x000a_3. Realizar acciones de monitoreo que permitan identificar el avance en la conciliación de información contable respecto a los procesos judiciales de la Entidad_x000a_4. Adoptar la Metodología para la Calificación del Riesgo y la Provisión Contable de los procesos judiciales en los que la Entidad es parte, conforme a la normatividad vigente y en especial a lo establecido por la ANDJE mediante Resolución 356 de 2016"/>
    <s v="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
    <s v="Unidades de Medidas Correctivas_x000a_1. Ajuste  del  formato de reporte de procesos GEJU-F 10_x000a_2. Conciliación de información registrada  en el aplicativo SIRECI- formato F9 Procesos Judiciales._x000a_Unidad de Medida Preventiva_x000a_3.  Acciones de Monitoreo_x000a_4.  Adopción de Metodología de calificación  del riesgo y provisión contables_x000a_Informe de Cierre_x000a_5. Informe de cierre_x000a_"/>
    <s v="UNIDADES DE MEDIDA CORRECTIVA_x000a_1. Ajuste  del  formato de reporte_x000a_2. Conciliación de información _x000a__x000a_UNIDADES DE MEDIDA PREVENTIVA_x000a_3.  Acciones de Monitoreo_x000a_4.  Adopción de Metodología _x000a__x000a_INFORME DE CIERRE_x000a_5. Informe de cierre"/>
    <n v="5"/>
    <d v="2018-07-16T00:00:00"/>
    <x v="10"/>
    <s v="Gestión Jurídica"/>
    <x v="19"/>
    <x v="2"/>
    <s v="Vicepresidencia Jurídica"/>
    <s v="Fernando Ramírez"/>
    <x v="8"/>
    <s v="DISCIPLINARIA Y ADMINISTRATIVA"/>
    <n v="0"/>
    <x v="10"/>
    <m/>
    <m/>
    <m/>
    <m/>
    <m/>
    <m/>
    <m/>
    <m/>
    <m/>
    <x v="0"/>
    <m/>
    <m/>
    <m/>
    <m/>
    <x v="21"/>
    <n v="0"/>
    <n v="1"/>
    <s v="EN TERMINO"/>
    <x v="2"/>
    <x v="2"/>
    <m/>
    <m/>
    <m/>
    <m/>
    <x v="2"/>
    <x v="12"/>
    <s v="Problemas en la gestión administrativa de la ANI"/>
    <x v="4"/>
    <m/>
    <x v="0"/>
    <m/>
    <m/>
    <m/>
  </r>
  <r>
    <x v="736"/>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1. Adelantar Proceso sancionatorio contractual _x000a_2. Aprobar cronograma de construcciòn. _x000a_3. Actualizar la matriz de identificación de riesgos proceso de gestión contractual y seguimiento de infraestructura de transporte. _x000a_4.  Actualizar el manual de interventoría y supervisión contractual y seguimiento a proyectos. _x000a_5. Elaborar Informe de cierre en el cual se expongan las evidencias de las acciones adoptadas. _x000a__x000a_Acción 1. Vicepresidencia de Gestión Contractual - Vicepresidencia Ejecutiva _x000a_Acción 2 y 3. Vicepresidencia Ejecutiva _x000a_Acción 4.  Vicepresidencia Ejecutiva y Vicepresidencia de Planeación, Riesgos y Entorno."/>
    <s v="1. Adelantar y culminar el proceso sancionatorio contra el concesionario y establecer condiciones de ejecución y terminación del proyecto a través de la definición y seguimiento al cronograma de construcción.  _x000a__x000a_2.  Actualizar los intrumentos internos para el fortalecimiento del seguimiento a los proyectos a cargo de la ANI. "/>
    <s v="_x000a__x000a_1.  Actualización de la matriz de identificación de riesgos proceso de gestión contractual y seguimiento de infraestructura de transporte y  del manual de interventoría y supervisión contractual y seguimiento a proyectos._x000a_2. Elaborar informe de cierre en el que se expongan las acciones  realizadas y sus efectos._x000a_3. Adelantar Proceso sancionatorio al concesionario _x000a_4. Establecer y hacer seguimiento al cronograma de construcción. _x000a_5. Informe de cierre."/>
    <s v="_x000a__x000a_UNIDADES DE MEDIDA PREVENTIVAS_x000a_1. Matriz de identificación de riesgos proceso de gestión contractual_x000a_2.  Manual de interventoría y supervisión contractual y seguimiento a proyectos._x000a__x000a_UNIDADES DE MEDIDA CORRECTIVAS_x000a_3. Acto que decide el Proceso sancionatorio_x000a_4. Cronograma de construcciòn. _x000a_INFORME DE CIERRE_x000a_5. Informe de cierre"/>
    <n v="5"/>
    <d v="2018-07-16T00:00:00"/>
    <x v="53"/>
    <s v="CR_Bogotá-Villavicencio"/>
    <x v="28"/>
    <x v="1"/>
    <s v="Vicepresidencia Ejecutiva - Vicepresidencia de Gestión Contractual - Vicepresidencia de Planeación, Riesgos y Entorno "/>
    <s v="Carlos García"/>
    <x v="1"/>
    <s v="DISCIPLINARIA Y ADMINISTRATIVA"/>
    <n v="0"/>
    <x v="10"/>
    <m/>
    <m/>
    <m/>
    <m/>
    <m/>
    <m/>
    <s v="31/12/2018 Mediante memorando No. 2018-500-021247-3 la dependencia solicita ampliación del plazo hasta el 28 de febrero de 2019. Mediante memorando 2018-400-021395-3 se le informa a la OCI la viabilidad de esta solicitud. (JDTB)"/>
    <m/>
    <m/>
    <x v="0"/>
    <m/>
    <m/>
    <m/>
    <m/>
    <x v="21"/>
    <n v="0"/>
    <n v="1"/>
    <s v="EN TERMINO"/>
    <x v="2"/>
    <x v="2"/>
    <m/>
    <m/>
    <m/>
    <m/>
    <x v="2"/>
    <x v="12"/>
    <s v="Fallas en la planeación y ejecución del presupuesto de la ANI"/>
    <x v="0"/>
    <s v="Planeación"/>
    <x v="0"/>
    <m/>
    <m/>
    <m/>
  </r>
  <r>
    <x v="737"/>
    <n v="6"/>
    <s v="Hallazgo No. 6. Administrativo con presunta incidencia Disicplinaria. Aporte Vigencias Futuras Ruta del Sol Sector 3. Administración eficiente de recursos públicos._x000a_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_x000a_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_x000a_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
    <s v="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_x000a_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
    <s v="Lo anterior, trae como consecuencia que el Ministerio de Hacienda no gire nuevos recursos mientras no se hayan ejecutado los disponibles &quot;para evitar los riesgos derivados de mantener recursos públicos ociosos en entidades fiduciarias (…) garantizando que los saldos  en fiducias mantengan niveles acordes con gestión de pagos de la Unidad Ejecutora. _x000a_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
    <s v="1. Concepto Jurídico Aporte Vigencias Futuras._x000a_2. Informe  integral del proyecto con base en el Proceso de caducidad y el estado de las vigencias futuras según el contrato de concesión. _x000a_3. Informe de cierre. _x000a__x000a_Acción 2 y 3.  Vicepresidencia Ejecutiva_x000a_Acción 1. Vicepresidencia Jurídica _x000a_"/>
    <s v="1.  Exponer el estado  del proyecto al cierre de la vigencia de 2017, y el estado actual teniendo en cuenta el proceso de caducidad que se encuentra en curso. _x000a__x000a_2.  Exponer la posición institucional respecto de los aportes públicos en los contratos de concesión en el marco de lo expuesto en el hallazgo."/>
    <s v="_x000a_1. Soportar  la posición institucional sobre el tema objeto del hallazgo.  _x000a_2. Continuar y finalizar el proceso de caducidad frente al contrato de concesión. _x000a_3.Elaborar informe de cierre en el que se expongan las acciones  realizadas y sus efectos."/>
    <s v="UNIDADES DE MEDIDA PREVENTIVAS _x000a_1. Concepto Jurídico._x000a__x000a_UNIDADES DE MEDIDA CORRECTIVAS_x000a_2. Informe  integral del proyecto con base en el Proceso de caducidad y el estado de las vigencias futuras según el contrato de concesión. _x000a__x000a_INFORME DE CIERRE_x000a_3. Informe de cierre. _x000a__x000a_"/>
    <n v="3"/>
    <d v="2018-07-16T00:00:00"/>
    <x v="52"/>
    <s v="CR_Ruta del Sol - Sector 3 "/>
    <x v="70"/>
    <x v="1"/>
    <s v="Vicepresidencia Ejecutiva - Vicepresidencia Jurídica"/>
    <s v="Carlos García"/>
    <x v="1"/>
    <s v="DISCIPLINARIA Y ADMINISTRATIVA"/>
    <n v="0"/>
    <x v="10"/>
    <m/>
    <m/>
    <m/>
    <m/>
    <m/>
    <m/>
    <m/>
    <m/>
    <m/>
    <x v="0"/>
    <m/>
    <m/>
    <m/>
    <m/>
    <x v="21"/>
    <n v="0"/>
    <n v="1"/>
    <s v="EN TERMINO"/>
    <x v="2"/>
    <x v="2"/>
    <m/>
    <m/>
    <m/>
    <m/>
    <x v="2"/>
    <x v="12"/>
    <s v="Fallas en la planeación y ejecución del presupuesto de la ANI"/>
    <x v="0"/>
    <m/>
    <x v="0"/>
    <m/>
    <m/>
    <m/>
  </r>
  <r>
    <x v="738"/>
    <n v="7"/>
    <s v="Hallazgo No. 7. Administrativo. Concesiones 4G - Aportes Vigencias Futuras._x000a_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_x000a_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
    <s v="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_x000a_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
    <s v="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
    <s v="_x000a_1. Informe financiero que incluya vigencias futuras y cierre financiero en cada una de las concesiones a las que se refiere el hallazgo, presentando evolución entre dic 2017 y primer semestre de 2018. _x000a_2. Actualizar la matriz de identificación de riesgos proceso de gestión contractual y seguimiento de infraestructura de transporte. _x000a_3.  Actualizar el manual de interventoría y supervisión contractual y seguimiento a proyectos. _x000a_4. Informe integral histórico de cambios para el fortalecimiento de la minuta del contrato de concesión_x000a_5. Concepto Jurídico respecto de saldos de fiducia en el marco de los contratos de concesión. _x000a_6. Informe de cierre._x000a__x000a_Acción 1. Vicepresidencia de Gestión Contractual - Vicepresidencia Ejecutiva _x000a_Acción 2 y 6. Vicepresidencia Ejecutiva _x000a_Acción 3.  Vicepresidencia Ejecutiva y Vicepresidencia de Planeación, Riesgos y Entorno._x000a_Acción 4 Vicepresidencia de Planeación, Riesgos y Entorno. _x000a_Acción 5: Vicepresidencia Jurídica."/>
    <s v="1. Presentar el estado  de los proyectos y las gestiones y acciones emprendidas en el marco del seguimiento a los mismos tendientes a dinamizar su ejecución  _x000a__x000a_2.  Exponer la posición institucional respecto de los aportes públicos en los contratos de concesión en el marco de lo expuesto en el hallazgo._x000a__x000a_3.  Actualizar los intrumentos internos para el fortalecimiento del seguimiento a los proyectos a cargo de la ANI. _x000a__x000a_4. Fortalecer el modelo de concesiones en la maduración de los proyectos de la Entidad."/>
    <s v="1. Exponer el estado  de los proyectos tanto técnica como financieramente y las gestiones y acciones emprendidas en el marco del seguimiento a los mismos tendientes a dinamizar su ejecución _x000a_2. Adoptar herramientas para el fortalecimiento de la función de seguimiento de proyectos de infraestructura de transporte _x000a_3. Desarrollar un ejercicio de gestión del conocimiento y adopción de medidas para el fortalecimiento del modelo de concesiones, incluyendo medidas para fortalecimiento  frente a la maduración de los proyectos. _x000a_4. Concepto Jurídico respecto de saldos de fiducia en el marco de los contratos de concesión. _x000a_5. Elaborar informe de cierre en el que se expongan las acciones  realizadas y sus efectos."/>
    <s v="UNIDADES DE MEDIDA CORRECTIVAS_x000a_1. Informe financiero que incluya vigencias futuras y cierre financiero en cada una de las concesiones a las que se refiere el hallazgo. _x000a__x000a_UNIDADES DE MEDIDA PREVENTIVA_x000a_2. Matriz de identificación de riesgos proceso de gestión contractual y seguimiento de infraestructura de transporte ._x000a_3.  Adopción del manual de interventoría y supervisión contractual y seguimiento a proyectos._x000a_4 Informe Integral.  Propuestas de fortalecimiento  frente a la maduración de los proyectos. _x000a_5. Concepto Jurídico respecto de saldos de fiducia en el marco de los contratos de concesión._x000a__x000a_INFORME DE CIERRE_x000a_6. Informe de cierre. "/>
    <n v="6"/>
    <d v="2018-07-16T00:00:00"/>
    <x v="53"/>
    <s v="Gestión Contractual y Seguimiento de Proyectos de Infraestructura de Transporte"/>
    <x v="9"/>
    <x v="5"/>
    <s v="Vicepresidencia de Gestión Contractual - Vicepresidencia Ejecutiva"/>
    <s v="Luis Eduardo Gutiérrez - Carlos García"/>
    <x v="2"/>
    <s v="ADMINISTRATIVA"/>
    <n v="0"/>
    <x v="10"/>
    <m/>
    <m/>
    <m/>
    <m/>
    <m/>
    <m/>
    <s v="_x000a__x000a_10/12/2018 Se informa por parte de la VGC que as unidades de medida 1, 2, 3, 5 y 6 se cumpliran por parte de la VGC y VEJE, queda pendiente corrdinar con la VEJE (Sandra Avellaneda)el cumplimiento de la UM4. En conclusión el PM se cumple. (LMSC)_x000a__x000a_10/12/2018 Se informa por parate de Lina Montoya con relación a la UM 4 que la VEJE coordinará con el grupo financiero para dar cumplimiento a la UM, la OCI sugiere que se de cumplimiento oportuno y se tenga en cuenta que diciembre tiene limitaciones asociadas a la terminacion de contratos y vacaciones de los servidores. (LMSC)_x000a__x000a_31/12/2018 Mediante memorando No. 2018-500-021244-3 la dependencia solicita ampliación del plazo hasta el 28 de febrero de 2019. Mediante memorando 2018-400-021390-3 se le informa a la OCI la viabilidad de esta solicitud. (JDTB)"/>
    <m/>
    <m/>
    <x v="0"/>
    <m/>
    <m/>
    <m/>
    <m/>
    <x v="21"/>
    <n v="0"/>
    <n v="1"/>
    <s v="EN TERMINO"/>
    <x v="2"/>
    <x v="0"/>
    <m/>
    <m/>
    <m/>
    <m/>
    <x v="2"/>
    <x v="12"/>
    <s v="Fallas en la planeación y ejecución del presupuesto de la ANI"/>
    <x v="14"/>
    <s v="Planeación"/>
    <x v="0"/>
    <m/>
    <m/>
    <m/>
  </r>
  <r>
    <x v="739"/>
    <n v="8"/>
    <s v="Hallazgo No. 8. Administrativo con presunta incidencia disciplinaria. Reservas presupuestales vigencias futuras Ruta del Sol II. _x000a_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
    <s v="_x000a_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
    <s v="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_x000a__x000a_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
    <s v="1. Elaborar informe financiero de los recursos a los que se refiere el hallazgo, con corte a 30 de enero de 2019._x000a_2. Presentar concepto jurídico que sirvió de fundamento para constituir la reserva _x000a_3. Informe de cierre _x000a_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
    <s v="1. Presentar un informe de  la inversión de las reservas presupuestales vigencias futuras del proyecto Ruta del Sol II con corte a 30 de enero de 2019, que permita conocer la ejecución real._x000a__x000a_2.  Exponer la posición institucional respecto de la constitución de reservas._x000a__x000a_Eliminar el hallazgo con base en las acciones de mejora presentadas"/>
    <s v="1. Realizar un documento financiero de los recursos del proyecto Ruta del Sol II con corte a 30 de enero de 2019._x000a_2. Presentar concepto jurídico que sirvió de fundamento para constituir la reserva._x000a_3. Elaborar informe de cierre en el que se expongan las acciones  realizadas y sus efectos._x000a_4. Oficio solicitando concepto  al Ministerio de Hacienda  y Crédito Público._x000a_5. Reuniones de trabajo con la Oficina de Control Interno de la ANI. Se programarán una por trimestre y se llevará el registro en Actas de Reunión."/>
    <s v="UNIDADES DE MEDIDA CORRECTIVAS_x000a_1.  Informe financiero_x000a_2. Concepto jurídico constitución de reserva._x000a_3. Oficio  Solicitud Concepto del Ministerio de Hacienda y Crédito Público (VAF)_x000a__x000a_UNIDADES DE MEDIDAS PREVENTIVAS_x000a_4. Reuniones de trabajo con la Oficina de Control Interno (VAF)_x000a__x000a_INFORME DE CIERRE_x000a_5. Informe de cierre (VAF + VEJ)"/>
    <n v="5"/>
    <d v="2018-07-16T00:00:00"/>
    <x v="53"/>
    <s v="Gestión Administrativa y Financiera"/>
    <x v="62"/>
    <x v="15"/>
    <s v="Vicepresidencia Administrativa y Financiera - Vicepresidencia Ejecutiva"/>
    <s v="Luis Eduardo Gutiérrez - Carlos García"/>
    <x v="2"/>
    <s v="DISCIPLINARIA Y ADMINISTRATIVA"/>
    <n v="1"/>
    <x v="4"/>
    <m/>
    <m/>
    <m/>
    <m/>
    <m/>
    <m/>
    <m/>
    <s v="31/01/2019 Se informa por parte de la VEJ que las unidades de medida 1 y 2 se encuentran en trámite. La Um 3 se verifica su cargue en el FTP y se cumple el plan de mejoramiento. (LMSC)"/>
    <m/>
    <x v="0"/>
    <m/>
    <m/>
    <m/>
    <m/>
    <x v="21"/>
    <n v="0"/>
    <n v="1"/>
    <s v="EN TERMINO"/>
    <x v="2"/>
    <x v="2"/>
    <m/>
    <m/>
    <m/>
    <m/>
    <x v="2"/>
    <x v="12"/>
    <s v="Fallas en la planeación y ejecución del presupuesto de la ANI"/>
    <x v="9"/>
    <m/>
    <x v="0"/>
    <m/>
    <m/>
    <m/>
  </r>
  <r>
    <x v="740"/>
    <n v="9"/>
    <s v="Hallazgo No. 9. Administrativo con presunta incidencia disciplinaria. Constitución de reservas presupuestales. _x000a_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
    <s v="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_x000a_"/>
    <s v="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
    <s v="Como soporte de las acciones se solicitará concepto al Ministerio de Hacienda,  para que sirva como prueba  para el cierre del hallazgo.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Informe preliminar de las vicepresidencias, a más tadar el 7 de diciembre de cada año,  justificando cada una de las  Reservas Presupuestales que se planean constituiir, esto con el fin de no incurrir en una posible falta de planeación en la constitución de  estas reservas.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Minimizar que se constituyan Resevas que no sean generadas por una fuerza mayor. "/>
    <s v="UNIDADES DE MEDIDAS  CORRECTIVAS_x000a_Oficio  Solicitud Concepto del Ministerio de Hacienda y Crédito Público_x000a__x000a_UNIDADES DE MEDIDAS PREVENTIVAS _x000a_Lineamientos para  la constitución y ejecucuion de las Reservas Presupuestales al interior de la ANI._x000a_Informe preliminar de las vicepresidencias con la justificación de las reservas presupuestales que se programen constituir._x000a_Plan de contingencia para liquidación de contratos (excepto los contratos de concesión)._x000a_Continuar con el seguimiento trimestral a la ejecución presupuestal._x000a_Respuesta al seguimiento trimestral de la ejecución presupuestal por parte de las dependencias involucradas._x000a__x000a_INFORME DE CIERRE"/>
    <s v="UNIDADES DE MEDIDAS  CORRECTIVAS_x000a_1. Oficio  Solicitud Concepto del Ministerio de Hacienda y Crédito Público_x000a__x000a_UNIDADES DE MEDIDAS PREVENTIVAS _x000a_2. Lineamientos para  la constitución y ejecucuion de las Reservas Presupuestales al interior de la ANI._x000a_3. Informe preliminar de las vicepresidencias con la justificación de las reservas presupuestales que se programen constituir._x000a_4. Plan de contingencia para liquidación de contratos (excepto los contratos de concesión)._x000a_5. Informe con el seguimiento trimestral a la ejecución presupuestal._x000a_6. Respuesta al seguimiento trimestral de la ejecución presupuestal. _x000a__x000a_INFORME DE CIERRE_x000a_7. Informe de cierre"/>
    <n v="7"/>
    <d v="2018-07-16T00:00:00"/>
    <x v="53"/>
    <s v="Gestión Administrativa y Financiera"/>
    <x v="62"/>
    <x v="4"/>
    <s v="Vicepresidencia Administrativa y Financiera"/>
    <s v="Elizabeth Gómez"/>
    <x v="9"/>
    <s v="DISCIPLINARIA Y ADMINISTRATIVA"/>
    <n v="6"/>
    <x v="3"/>
    <m/>
    <m/>
    <m/>
    <m/>
    <m/>
    <m/>
    <m/>
    <s v="_x000a__x000a_31/01/2019 Se verifica el cumplimiento de las UM1 a 6 y se informa por parte de la VAF que el Informe de cierre UM7 se cumple antes del 20 de febrero. En conclusión el PM se cumple. (LMSC)"/>
    <m/>
    <x v="0"/>
    <m/>
    <m/>
    <m/>
    <m/>
    <x v="21"/>
    <n v="0"/>
    <n v="1"/>
    <s v="EN TERMINO"/>
    <x v="2"/>
    <x v="2"/>
    <m/>
    <m/>
    <m/>
    <m/>
    <x v="2"/>
    <x v="12"/>
    <s v="Fallas en la planeación y ejecución del presupuesto de la ANI"/>
    <x v="9"/>
    <m/>
    <x v="0"/>
    <m/>
    <m/>
    <m/>
  </r>
  <r>
    <x v="741"/>
    <n v="10"/>
    <s v="Hallazgo No. 10. Administrativo con presuna incidencia disciplinaria. Reserva Presupuesto de Inversión._x000a_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
    <s v="El incumplimiento en los límites en la constitución de las reservas, tal y como lo ordena las normas anteriormente citadas. "/>
    <s v="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_x000a__x000a_UNIDADES DE MEDIDAS PREVENTIVAS_x000a_2. Reuniones de trabajo con la Oficina de Control Interno_x000a__x000a_INFORME DE CIERRE_x000a_3. Informe de cierre"/>
    <n v="3"/>
    <d v="2018-07-16T00:00:00"/>
    <x v="53"/>
    <s v="Gestión Administrativa y Financiera"/>
    <x v="62"/>
    <x v="4"/>
    <s v="Vicepresidencia Administrativa y Financiera"/>
    <s v="Elizabeth Gómez"/>
    <x v="9"/>
    <s v="DISCIPLINARIA Y ADMINISTRATIVA"/>
    <n v="1"/>
    <x v="8"/>
    <m/>
    <m/>
    <m/>
    <m/>
    <m/>
    <m/>
    <m/>
    <s v="_x000a__x000a_31/01/2019 Se verifica el cumplimiento de la UM 1, la UM 2 se cargará por parte de la OCI antes de 5 de febrero y el Informe de cierre será elaborado y cargado por la VAF antes del 20 de febrero de 2019. En Conclusión el PM se cumple. (LMSC)"/>
    <m/>
    <x v="0"/>
    <m/>
    <m/>
    <m/>
    <m/>
    <x v="21"/>
    <n v="0"/>
    <n v="1"/>
    <s v="EN TERMINO"/>
    <x v="2"/>
    <x v="2"/>
    <m/>
    <m/>
    <m/>
    <m/>
    <x v="2"/>
    <x v="12"/>
    <s v="Fallas en la planeación y ejecución del presupuesto de la ANI"/>
    <x v="9"/>
    <m/>
    <x v="0"/>
    <m/>
    <m/>
    <m/>
  </r>
  <r>
    <x v="742"/>
    <n v="11"/>
    <s v="Hallazgo No. 11. Administrativo. Déficit en el giro de las vigencias futuras._x000a_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
    <s v="Deficiencias en la planeación y programación del presupuesto de inversión al inicio de la vigencia 2017."/>
    <s v="Lo anterior trae como consecuencia la constitución de rezagos presupuestales y déficit en la ejecución de los presupuestos en los giros de las vigencias futuras."/>
    <s v="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
    <s v="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
    <s v="Acciones Preventivas_x000a_1- Ejecutar el procedimiento de Anteproyecto de Presupuesto_x000a_2- Aplicar lo establecido en la Circular externa del MHCP_x000a_3- Anteproyecto de Presupuesto presentado ante MHCP_x000a_4. Informe mensual actualizacion valor a pagar proyectos (VGC-VEJ)_x000a_5- Informe de Cierre"/>
    <s v="UNIDADES DE MEDIDA PREVENTIVAS_x000a_1- Ejecutar el procedimiento de Anteproyecto de Presupuesto_x000a_2- Aplicar lo establecido en la Circular externa del MHCP_x000a_3- Anteproyecto de Presupuesto presentado ante MHCP_x000a_4. Informe mensual actualizacion valor a pagar proyectos (VGC-VEJ)_x000a__x000a_INFORME DE CIERRE_x000a_5- Informe de Cierre"/>
    <n v="5"/>
    <d v="2018-07-16T00:00:00"/>
    <x v="45"/>
    <s v="Sistema Estratégico de Planeación y Gestión"/>
    <x v="11"/>
    <x v="3"/>
    <s v="Vicepresidencia de Planeación, Riesgos y Entorno - Vicepresidencia Administrativa y Financiera - Vicepresidencia Ejecutiva"/>
    <s v="Fernando Ramírez"/>
    <x v="5"/>
    <s v="ADMINISTRATIVA"/>
    <n v="0"/>
    <x v="10"/>
    <m/>
    <m/>
    <m/>
    <m/>
    <m/>
    <m/>
    <m/>
    <m/>
    <m/>
    <x v="0"/>
    <m/>
    <m/>
    <m/>
    <m/>
    <x v="21"/>
    <n v="0"/>
    <n v="1"/>
    <s v="EN TERMINO"/>
    <x v="2"/>
    <x v="0"/>
    <m/>
    <m/>
    <m/>
    <m/>
    <x v="2"/>
    <x v="12"/>
    <s v="Fallas en la planeación y ejecución del presupuesto de la ANI"/>
    <x v="8"/>
    <s v="Planeación"/>
    <x v="0"/>
    <m/>
    <m/>
    <m/>
  </r>
  <r>
    <x v="743"/>
    <n v="12"/>
    <s v="Hallazgo No. 12. Administrativo con presunta incidencia disciplinaria. Reservas no ejecutadas - Vigencias expiradas._x000a_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
    <s v="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
    <s v="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Cerrar el hallazgo."/>
    <s v="UNIDADES DE MEDIDAS  CORRECTIVAS_x000a_Informe de gestión elaborado por la Vicepresidencia Jurídica con respecto al trámite de la Vigencia Expirada generada por el fenecimienento de una reserva presupuestal constituida de  la vigencia 2016._x000a__x000a__x000a_UNIDADES DE MEDIDAS PREVENTIVAS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_x000a_INFORME DE CIERRE"/>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3"/>
    <s v="Gestión Administrativa y Financiera"/>
    <x v="62"/>
    <x v="4"/>
    <s v="Vicepresidencia Administrativa y Financiera"/>
    <s v="Elizabeth Gómez"/>
    <x v="9"/>
    <s v="DISCIPLINARIA Y ADMINISTRATIVA"/>
    <n v="4"/>
    <x v="14"/>
    <m/>
    <m/>
    <m/>
    <m/>
    <m/>
    <m/>
    <m/>
    <s v="_x000a__x000a_31/01/2019 La VJUR cumplirá y cargará en el FTP el soporte de la UM1. La UM2, 3, 4 y 5  estan cumplidad queda pendiente el informe de cierre. El PM se cumple. El avance a la fecha es del 66%. (LMSC)"/>
    <m/>
    <x v="0"/>
    <m/>
    <m/>
    <m/>
    <m/>
    <x v="21"/>
    <n v="0"/>
    <n v="1"/>
    <s v="EN TERMINO"/>
    <x v="2"/>
    <x v="2"/>
    <m/>
    <m/>
    <m/>
    <m/>
    <x v="2"/>
    <x v="12"/>
    <s v="Fallas en la planeación y ejecución del presupuesto de la ANI"/>
    <x v="9"/>
    <m/>
    <x v="0"/>
    <m/>
    <m/>
    <m/>
  </r>
  <r>
    <x v="744"/>
    <n v="13"/>
    <s v="Hallazgo No. 13. Administrativo con presunta incidencia disciplinaria. Circular externa No. 05 de 2016._x000a_Se observa que no se dio estricto cumplimiento a la circular externa No. 5 del 3 de Marzo de 2016 emitida por el Ministerio de Hacienda en lo establecido en el anexo No. 1  supuestos Macroeconómicos a considerar en el numeral 2.2.1 &quot;Gastos de funcionamiento&quot;. Lo anterior, por cuanto dicha circular establece que &quot;los servicios personales indirectos no podrán superar la apropiación vigente 2016&quot;, sin embargo, el rubro se incrementó en el 12,49% al pasar de $7.921.9 millones en 2016 a $8.911.4 millones en 2017, lo anterior por cuanto, el rubro 10214 &quot;Remuneración Servicios Técnicos&quot;, se aumentó en un 26%, es decir, $1.750.8 millones al pasar de $6.726.7 millones en 2016 a $8.477.5 millones en 2017. El incremento en los contratos corresponde a contratos de prestación de servicios."/>
    <s v="Incumplimiento a la circular externa No 5 de 2016 expedida por el Ministerio de Hacienda, así como la Ley 734 &quot;Deberes y derechos de los servidores públicos&quot;."/>
    <s v="Lo anterrior trae como consecuencia el incremento de los contratos de prestación de servicios, así mismo, descontextualiza el concepto del &quot;contrato de prestación de servicios&quot;,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 _x000a__x000a_UNIDADES DE MEDIDAS PREVENTIVAS_x000a_2. Reuniones de trabajo con la Oficina de Control Interno_x000a__x000a_INFORME DE CIERRE_x000a_3. Informe de cierre"/>
    <n v="3"/>
    <d v="2018-07-16T00:00:00"/>
    <x v="53"/>
    <s v="Gestión Administrativa y Financiera"/>
    <x v="62"/>
    <x v="4"/>
    <s v="Vicepresidencia Administrativa y Financiera"/>
    <s v="Elizabeth Gómez"/>
    <x v="9"/>
    <s v="DISCIPLINARIA Y ADMINISTRATIVA"/>
    <n v="1"/>
    <x v="8"/>
    <m/>
    <m/>
    <m/>
    <m/>
    <m/>
    <m/>
    <m/>
    <s v="_x000a__x000a_31/01/2019 Se verifica el cumplimiento de la UM 1, la UM 2 se cargará por parte de la OCI antes de 5 de febrero y el Informe de cierre será elaborado y cargado por la VAF antes del 20 de febrero de 2019. En Conclusión el PM se cumple.  (LMSC)"/>
    <m/>
    <x v="0"/>
    <m/>
    <m/>
    <m/>
    <m/>
    <x v="21"/>
    <n v="0"/>
    <n v="1"/>
    <s v="EN TERMINO"/>
    <x v="2"/>
    <x v="2"/>
    <m/>
    <m/>
    <m/>
    <m/>
    <x v="2"/>
    <x v="12"/>
    <s v="Fallas en la planeación y ejecución del presupuesto de la ANI"/>
    <x v="9"/>
    <m/>
    <x v="0"/>
    <m/>
    <m/>
    <m/>
  </r>
  <r>
    <x v="745"/>
    <n v="14"/>
    <s v="Hallazgo No. 14. Administrativo con presunta incidencia Disciplinaria - Aporte Fondo de Contingencias - Fiduciaria la Previsora._x000a_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
    <s v="No se estaría dando cumplimiento a lo establecido en el artículo 4 del Decreto 423 de 2001 ni al artículo 2.4.1.3.2 del Decreto 1068 de 0215."/>
    <s v="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1.Comunicaciones solicitando recursos por necesidades de aportes adicionales en tramite o por tramitar._x000a_2.Documento anteproyecto de presupuesto de la ANI - sección Gastos de Servicio de la Deuda Interna. _x000a__x000a_CORRECTIVAS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CORRECTIVA_x000a_1. Actas de la mesas de trabajo_x000a_2.Oficio a MHCP de reiterando la solicitud de recursos en el RSD._x000a_3. Soportes de giro por SIIF._x000a_4.Oficios al MHCP con seguimiento a planes de aportes._x000a__x000a_UNIDADES DE MEDIDA PREVENTIVA_x000a_5. Oficios al MHCP reportando necesidades en tramite._x000a_6.Documento de anteproyecto, sección Gastos de Servicio de la Deuda Pública Interna._x000a__x000a_INFORME DE CIERRE_x000a_7.Informe de cierre"/>
    <n v="7"/>
    <d v="2018-07-16T00:00:00"/>
    <x v="54"/>
    <s v="Sistema Estratégico de Planeación y Gestión"/>
    <x v="11"/>
    <x v="3"/>
    <s v="Vicepresidencia de Planeación, Riesgos y Entorno"/>
    <s v="Fernando Ramírez"/>
    <x v="5"/>
    <s v="DISCIPLINARIA Y ADMINISTRATIVA"/>
    <n v="7"/>
    <x v="0"/>
    <m/>
    <m/>
    <m/>
    <m/>
    <m/>
    <m/>
    <s v="17/08/2018 Se revisa el FTP y se confirma la incorporación de las UM 1,2,3,4,5. Se actualiza el avance al 86%. Pendiente UM 7 Informe de cierre (JDTB)_x000a__x000a_31/08/2018 Se revisa el FTP y se actualiza el porcentaje de avance. Se certifica el cumplimiento del 100% del plan (JDTB)"/>
    <m/>
    <m/>
    <x v="0"/>
    <m/>
    <m/>
    <m/>
    <m/>
    <x v="21"/>
    <n v="2"/>
    <n v="1"/>
    <s v="CUMPLIDA"/>
    <x v="0"/>
    <x v="2"/>
    <m/>
    <m/>
    <m/>
    <m/>
    <x v="2"/>
    <x v="12"/>
    <s v="Fallas en la planeación y ejecución del presupuesto de la ANI"/>
    <x v="8"/>
    <s v="Riesgos"/>
    <x v="0"/>
    <m/>
    <m/>
    <m/>
  </r>
  <r>
    <x v="746"/>
    <n v="15"/>
    <s v="Hallazgo No. 15. Administrativo. Pérdidas de Apropiación._x000a_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
    <s v="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
    <s v="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
    <s v="Se realizarán reuniones de trabajo mensuales con las dependencias, con el fin de monitorear el avance en la gestión del presupuesto y en los casos requeridos realizar las modificaciones necesarias"/>
    <s v="Se realizarán reuniones de trabajo mensuales con las dependencias, con el fin de monitorear e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Solicitar Concepto al Ministerio de Hacienda  y Crédito Público._x000a_5. Informe de Cierre_x000a_"/>
    <s v="UNIDADES DE MEDIDA PREVENTIVAS _x000a_1.Cuadro de seguimiento mensual de  la ejecución presupuestal (7)_x000a_2. Presentación de la ejecución presupuestal en el &quot;ANI COMO VAMOS&quot; (7)_x000a_3. Actas Mensuales (7)_x000a_4. Solicitar Concepto al Ministerio de Hacienda  y Crédito Público. (VAF)_x000a__x000a_INFORME DE CIERRE_x000a_5. Informe de cierre"/>
    <n v="5"/>
    <d v="2018-07-16T00:00:00"/>
    <x v="53"/>
    <s v="Gestión Administrativa y Financiera"/>
    <x v="62"/>
    <x v="16"/>
    <s v="Vicepresidencia Administrativa y Financiera - Vicepresidencia de Planeación, Riesgos y Entorno"/>
    <s v="Elizabeth Gómez - Fernando Ramírez"/>
    <x v="2"/>
    <s v="ADMINISTRATIVA"/>
    <n v="2"/>
    <x v="9"/>
    <m/>
    <m/>
    <m/>
    <m/>
    <m/>
    <m/>
    <m/>
    <s v="_x000a__x000a_31/01/2019 Se verifica el cumplimiento de las UM 1 y 4, las UM 2 y 3 se cumplen, pendientes de ser cargadas en el FTP por parte de la VPRE, pendiente el informe de cierre. En conclusión se cumple el PM. (LMSC)"/>
    <m/>
    <x v="0"/>
    <m/>
    <m/>
    <m/>
    <m/>
    <x v="21"/>
    <n v="0"/>
    <n v="1"/>
    <s v="EN TERMINO"/>
    <x v="2"/>
    <x v="0"/>
    <m/>
    <m/>
    <m/>
    <m/>
    <x v="2"/>
    <x v="12"/>
    <s v="Fallas en la planeación y ejecución del presupuesto de la ANI"/>
    <x v="9"/>
    <s v="Planeación"/>
    <x v="0"/>
    <m/>
    <m/>
    <m/>
  </r>
  <r>
    <x v="747"/>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10"/>
    <s v="Gestión Jurídica"/>
    <x v="19"/>
    <x v="2"/>
    <s v="Vicepresidencia Jurídica"/>
    <s v="Fernando Ramírez"/>
    <x v="8"/>
    <s v="ADMINISTRATIVA"/>
    <n v="2"/>
    <x v="5"/>
    <m/>
    <m/>
    <m/>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m/>
    <m/>
    <x v="0"/>
    <m/>
    <m/>
    <m/>
    <m/>
    <x v="21"/>
    <n v="0"/>
    <n v="1"/>
    <s v="EN TERMINO"/>
    <x v="2"/>
    <x v="0"/>
    <m/>
    <m/>
    <m/>
    <m/>
    <x v="2"/>
    <x v="0"/>
    <s v="Incumplimiento obligaciones"/>
    <x v="4"/>
    <m/>
    <x v="0"/>
    <m/>
    <m/>
    <m/>
  </r>
  <r>
    <x v="748"/>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10"/>
    <s v="Gestión Jurídica"/>
    <x v="19"/>
    <x v="2"/>
    <s v="Vicepresidencia Jurídica"/>
    <s v="Fernando Ramírez"/>
    <x v="8"/>
    <s v="DISCIPLINARIA Y ADMINISTRATIVA"/>
    <n v="2"/>
    <x v="5"/>
    <m/>
    <m/>
    <m/>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s v="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_x000a__x000a_31/01/2019 Mediante memorando No. 2019-701-001852-3 la dependencia solicita ampliación del plazo para 31 de marzo de 2019. Mediante memorando No. 2019-400-001907-3 se le informa a la OCI la viabilidad de la solicitud. (LMSC)"/>
    <m/>
    <x v="0"/>
    <m/>
    <m/>
    <m/>
    <m/>
    <x v="21"/>
    <n v="0"/>
    <n v="1"/>
    <s v="EN TERMINO"/>
    <x v="2"/>
    <x v="2"/>
    <m/>
    <m/>
    <m/>
    <m/>
    <x v="2"/>
    <x v="0"/>
    <s v="Incumplimiento obligaciones"/>
    <x v="4"/>
    <m/>
    <x v="0"/>
    <m/>
    <m/>
    <m/>
  </r>
  <r>
    <x v="749"/>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1"/>
    <s v="CR_Cartagena - Barranquilla"/>
    <x v="27"/>
    <x v="2"/>
    <s v="Vicepresidencia Jurídica"/>
    <s v="Fernando Ramírez"/>
    <x v="8"/>
    <s v="DISCIPLINARIA Y ADMINISTRATIVA"/>
    <n v="3"/>
    <x v="0"/>
    <m/>
    <m/>
    <m/>
    <m/>
    <m/>
    <m/>
    <s v="31/10/2018 Se verificó el cargue de soportes en el FTP de las unidades medida del plan de mejoramiento del Hallazgo 1240-18 con cumplimiento del 100% (LMSC)"/>
    <m/>
    <m/>
    <x v="0"/>
    <m/>
    <m/>
    <m/>
    <m/>
    <x v="21"/>
    <n v="2"/>
    <n v="0"/>
    <s v="CUMPLIDA"/>
    <x v="0"/>
    <x v="2"/>
    <m/>
    <m/>
    <m/>
    <m/>
    <x v="2"/>
    <x v="12"/>
    <s v="Fallas en la planeación y ejecución del presupuesto de la ANI"/>
    <x v="0"/>
    <m/>
    <x v="0"/>
    <m/>
    <m/>
    <m/>
  </r>
  <r>
    <x v="750"/>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53"/>
    <s v="CR_Perimetral de Oriente de Cundinamarca"/>
    <x v="85"/>
    <x v="0"/>
    <s v="Vicepresidencia de Gestión Contractual - Vicepresidencia Jurídica"/>
    <s v="Luis Eduardo Gutiérrez"/>
    <x v="4"/>
    <s v="DISCIPLINARIA Y ADMINISTRATIVA"/>
    <n v="0"/>
    <x v="10"/>
    <m/>
    <m/>
    <m/>
    <m/>
    <m/>
    <m/>
    <m/>
    <m/>
    <m/>
    <x v="0"/>
    <m/>
    <m/>
    <m/>
    <m/>
    <x v="21"/>
    <n v="0"/>
    <n v="1"/>
    <s v="EN TERMINO"/>
    <x v="2"/>
    <x v="2"/>
    <m/>
    <m/>
    <m/>
    <m/>
    <x v="2"/>
    <x v="9"/>
    <s v="Desplazamiento del cronograma"/>
    <x v="0"/>
    <m/>
    <x v="0"/>
    <m/>
    <m/>
    <m/>
  </r>
  <r>
    <x v="751"/>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6 (VGC)_x000a_4. Soportes plan de obras UF5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24"/>
    <s v="CR_Cartagena - Barranquilla-4G"/>
    <x v="86"/>
    <x v="0"/>
    <s v="Vicepresidencia de Gestión Contractual"/>
    <s v="Luis Eduardo Gutiérrez"/>
    <x v="4"/>
    <s v="DISCIPLINARIA Y ADMINISTRATIVA"/>
    <n v="3"/>
    <x v="23"/>
    <m/>
    <m/>
    <m/>
    <m/>
    <m/>
    <m/>
    <s v="_x000a__x000a_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_x000a__x000a_28/12/2018 Mediante memorando No. 2018-300-020032-3 la dependencia solicita ampliación del plazo para 31 de diciembre de 2019. Mediante memorando No. 2018-400-021406-3 se le informa a la OCI la viabilidad de la solicitud. (JDTB)"/>
    <m/>
    <m/>
    <x v="0"/>
    <m/>
    <m/>
    <m/>
    <m/>
    <x v="21"/>
    <n v="0"/>
    <n v="1"/>
    <s v="EN TERMINO"/>
    <x v="2"/>
    <x v="2"/>
    <m/>
    <m/>
    <m/>
    <m/>
    <x v="2"/>
    <x v="9"/>
    <s v="Desplazamiento del cronograma"/>
    <x v="0"/>
    <m/>
    <x v="0"/>
    <m/>
    <m/>
    <m/>
  </r>
  <r>
    <x v="752"/>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54"/>
    <s v="CR_Cartagena - Barranquilla-4G"/>
    <x v="86"/>
    <x v="0"/>
    <s v="Vicepresidencia de Gestión Contractual"/>
    <s v="Luis Eduardo Gutiérrez"/>
    <x v="4"/>
    <s v="DISCIPLINARIA Y ADMINISTRATIVA"/>
    <n v="8"/>
    <x v="0"/>
    <m/>
    <m/>
    <m/>
    <m/>
    <m/>
    <m/>
    <s v="_x000a__x000a_10/12/2018 Se informa por parte de la VGC que el PM se cumple. (LMSC)_x000a__x000a_31/12/2018 Se verifica en el FTP la incorporación de los soportes de la totalidad de unidades de medida. Se certifica el cumplimiento del 100% del plan. (JDTB)"/>
    <m/>
    <m/>
    <x v="0"/>
    <m/>
    <m/>
    <m/>
    <m/>
    <x v="21"/>
    <n v="2"/>
    <n v="1"/>
    <s v="CUMPLIDA"/>
    <x v="0"/>
    <x v="2"/>
    <m/>
    <m/>
    <m/>
    <m/>
    <x v="2"/>
    <x v="0"/>
    <s v="Incumplimiento obligaciones"/>
    <x v="0"/>
    <m/>
    <x v="0"/>
    <m/>
    <m/>
    <m/>
  </r>
  <r>
    <x v="753"/>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54"/>
    <s v="CR_Cartagena - Barranquilla-4G"/>
    <x v="86"/>
    <x v="0"/>
    <s v="Vicepresidencia de Gestión Contractual"/>
    <s v="Luis Eduardo Gutiérrez"/>
    <x v="4"/>
    <s v="DISCIPLINARIA Y ADMINISTRATIVA"/>
    <n v="4"/>
    <x v="0"/>
    <m/>
    <m/>
    <m/>
    <m/>
    <m/>
    <s v="28/12/2018 Se verifica el cargue de los soportes en el FTP. Se certifca el cumplimiento del 100% del plan de mejoramiento. (JDTB)"/>
    <s v="_x000a__x000a_10/12/2018 Se informa por parte de la VGC que el PM se cumple. (LMSC)"/>
    <m/>
    <m/>
    <x v="0"/>
    <m/>
    <m/>
    <m/>
    <m/>
    <x v="21"/>
    <n v="2"/>
    <n v="1"/>
    <s v="CUMPLIDA"/>
    <x v="0"/>
    <x v="2"/>
    <m/>
    <m/>
    <m/>
    <m/>
    <x v="2"/>
    <x v="1"/>
    <s v="Señalización"/>
    <x v="0"/>
    <m/>
    <x v="0"/>
    <m/>
    <m/>
    <m/>
  </r>
  <r>
    <x v="754"/>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54"/>
    <s v="CR_Cartagena - Barranquilla-4G"/>
    <x v="86"/>
    <x v="0"/>
    <s v="Vicepresidencia de Gestión Contractual"/>
    <s v="Luis Eduardo Gutiérrez"/>
    <x v="4"/>
    <s v="DISCIPLINARIA Y ADMINISTRATIVA"/>
    <n v="5"/>
    <x v="0"/>
    <m/>
    <m/>
    <m/>
    <m/>
    <m/>
    <s v="28/12/2018 Se verifica el cargue de los soportes en el FTP. Se certifca el cumplimiento del 100% del plan de mejoramiento. (JDTB)"/>
    <s v="_x000a__x000a_10/12/2018 Se informa por parte de la VGC que el PM se cumple. (LMSC)"/>
    <m/>
    <m/>
    <x v="0"/>
    <m/>
    <m/>
    <m/>
    <m/>
    <x v="21"/>
    <n v="2"/>
    <n v="1"/>
    <s v="CUMPLIDA"/>
    <x v="0"/>
    <x v="2"/>
    <m/>
    <m/>
    <m/>
    <m/>
    <x v="2"/>
    <x v="1"/>
    <s v="Señalización"/>
    <x v="0"/>
    <m/>
    <x v="0"/>
    <m/>
    <m/>
    <m/>
  </r>
  <r>
    <x v="755"/>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54"/>
    <s v="CR_Cartagena - Barranquilla-4G"/>
    <x v="86"/>
    <x v="17"/>
    <s v="Vicepresidencia de Gestión Contractual - _x000a_Vicepresidencia de Planeación, Riesgos y Entorno"/>
    <s v="Luis Eduardo Gutiérrez - Fernando Ramírez"/>
    <x v="2"/>
    <s v="DISCIPLINARIA Y ADMINISTRATIVA"/>
    <n v="6"/>
    <x v="0"/>
    <m/>
    <m/>
    <m/>
    <m/>
    <m/>
    <m/>
    <s v="_x000a__x000a_10/12/2018 Se informa por parte de la VGC que el PM se cumple. (LMSC)_x000a__x000a_31/12/2018 Se verifica en el FTP la incorporación de los soportes de la totalidad de unidades de medida. Se certifica el cumplimiento del 100% del plan. (JDTB)"/>
    <m/>
    <m/>
    <x v="0"/>
    <m/>
    <m/>
    <m/>
    <m/>
    <x v="21"/>
    <n v="2"/>
    <n v="1"/>
    <s v="CUMPLIDA"/>
    <x v="0"/>
    <x v="2"/>
    <m/>
    <m/>
    <m/>
    <m/>
    <x v="2"/>
    <x v="1"/>
    <s v="Plan de manejo ambiental"/>
    <x v="0"/>
    <s v="Ambiental"/>
    <x v="0"/>
    <m/>
    <m/>
    <m/>
  </r>
  <r>
    <x v="756"/>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La primera acción está encaminada a determinar si efectivamente existe un incumplimiento a las normas de avalúos, o lo descrito por la contraloría es un tema de criterio del evaluador, por lo que adicional al pronunciamiento de la Lonja que realizo el avalúo en el cual describirán los factores que tuvo en cuenta para la adopción del valor, se solicitara un pronunciamiento al IGAC, para que, como ente rector, nos dilucide el tema._x000a_En caso de que efectivamente sea un incumplimiento a las normas que rigen la materia de avalúos, se buscara el reintegro de los recursos pagados de exceso, para lo que se requerirá el pronunciamiento de la interventoría del proyecto._x000a_Para evitar situaciones similares, se realizará una modificación al protocolo de avalúos de la ANI, en el que se incluirá un ítem para que el evaluador describa el análisis para la adopción de valor en lo relacionado con área sobre las que recaigan este tipo de limitaciones al dominio (servidumbres). así mismo y mientras se modifica el protocolo de avalúos, se remitirán comunicaciones a los concesionarios e interventorías poniéndolos en contexto de lo sucedido para que al interior de cada, y de ser pertinente, se tomen las medidas del caso._x000a__x000a_Identificar el campo de aplicacion mediante el analisis de los predios con servidumbre identifcados por la Contraloría en cuanto a valor de la zona homogenea, valoracion y cumplimiento normativo._x000a_"/>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 solicitud de informe a la Lonja, sustentando los valores determinados en los avaluo de los 2 predios contiguos y su respectivo analisis de la servidumbre y diferencia de  valor entre ambos. _x000a_2. Mediante comunicación, se solicitará al IGAC, como ente rector en materia de avalúos, pronunciamiento sobre el tema de valoración de áreas de terreno donde se encuentre medidas de limitación al dominio._x000a_3. Con los dos insumos anteriores, se solicitará a la interventoría la revisión del pronunciamiento, frente a las obligaciones del contrato, para que de ser pertinente así mismo se realice por la misma el cálculo del mayor valor pagado, y se utilicen los mecanismos establecidos en el contrato para el reintegro de dichos recursos._x000a_4. De ser pertinente, se remitirá memorando a la Vicepresidencia de Gestión Contractual para utilizar los mecanismos establecidos en el contrato para el reintegro de los recursos._x000a_5. Incorporar un ITEM en el protocolo de avalúos, será de más fácil revisión el análisis del valor adoptado en este tipo de casos._x000a_6. Mientras se surte el proceso de modificación del protocolo, se oficiará a los concesionarios e interventorías, para que en todos los proyectos tengan presente lo observado por la contraloría Y sobre el manejo y metodologia de los avalúos en los casos de servidumbres y se tomen las medidas del caso._x000a_7. Informe de los GIT Predial y de Asesoría Jurídica Predial sobre el análisis de los 2 predios con servidumbre en el proyecto._x000a_"/>
    <s v="MEDIDAS CORRECTIVAS_x000a_1. Informe de la LONJA._x000a_2. Concepto del IGAC._x000a_3. Pronunciamiento de la Interventoría._x000a_4. Memorando a la VGC._x000a__x000a_MEDIDAS PREVENTIVAS_x000a_5. Ajuste al Protocolo de Avalúos._x000a_6. Oficios a concesionario e interventorías._x000a__x000a_INFORME DE CIERRE_x000a_7. Informe de Cierre"/>
    <n v="7"/>
    <d v="2018-07-16T00:00:00"/>
    <x v="52"/>
    <s v="CR_Cartagena - Barranquilla-4G"/>
    <x v="86"/>
    <x v="3"/>
    <s v="Vicepresidencia de Planeación, Riesgos y Entorno"/>
    <s v="Fernando Ramírez"/>
    <x v="5"/>
    <s v="DISCIPLINARIA Y ADMINISTRATIVA"/>
    <n v="0"/>
    <x v="10"/>
    <m/>
    <m/>
    <m/>
    <m/>
    <m/>
    <m/>
    <s v="31/12/2018 Mediante memorando No. 2018-604-020871-3 la dependencia solicita ampliación del plazo hasta el 30 de junio de 2019. Mediante memorando 2018-400-021377-3 se le informa a la OCI la viabilidad de esta solicitud. (JDTB)"/>
    <m/>
    <m/>
    <x v="0"/>
    <m/>
    <m/>
    <m/>
    <m/>
    <x v="21"/>
    <n v="0"/>
    <n v="1"/>
    <s v="EN TERMINO"/>
    <x v="2"/>
    <x v="2"/>
    <m/>
    <m/>
    <m/>
    <m/>
    <x v="2"/>
    <x v="5"/>
    <s v="Diferencia avalúo"/>
    <x v="0"/>
    <s v="Predial"/>
    <x v="0"/>
    <m/>
    <m/>
    <m/>
  </r>
  <r>
    <x v="757"/>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54"/>
    <s v="CR_Cartagena - Barranquilla-4G"/>
    <x v="86"/>
    <x v="0"/>
    <s v="Vicepresidencia de Gestión Contractual"/>
    <s v="Luis Eduardo Gutiérrez"/>
    <x v="4"/>
    <s v="DISCIPLINARIA Y ADMINISTRATIVA"/>
    <n v="5"/>
    <x v="0"/>
    <m/>
    <m/>
    <m/>
    <m/>
    <m/>
    <s v="28/12/2018 Se verifica el cargue de los soportes en el FTP. Se certifca el cumplimiento del 100% del plan de mejoramiento. (JDTB)"/>
    <s v="_x000a__x000a_10/12/2018 Se informa por parte de la VGC que el PM se cumple. (LMSC)"/>
    <m/>
    <m/>
    <x v="0"/>
    <m/>
    <m/>
    <m/>
    <m/>
    <x v="21"/>
    <n v="2"/>
    <n v="1"/>
    <s v="CUMPLIDA"/>
    <x v="0"/>
    <x v="2"/>
    <m/>
    <m/>
    <m/>
    <m/>
    <x v="2"/>
    <x v="1"/>
    <s v="Consevación de la vía"/>
    <x v="0"/>
    <m/>
    <x v="0"/>
    <m/>
    <m/>
    <m/>
  </r>
  <r>
    <x v="758"/>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54"/>
    <s v="CR_Cartagena - Barranquilla-4G"/>
    <x v="86"/>
    <x v="17"/>
    <s v="Vicepresidencia de Gestión Contractual - _x000a_Vicepresidencia de Planeación, Riesgos y Entorno"/>
    <s v="Luis Eduardo Gutiérrez - Fernando Ramírez"/>
    <x v="2"/>
    <s v="DISCIPLINARIA Y ADMINISTRATIVA"/>
    <n v="6"/>
    <x v="0"/>
    <m/>
    <m/>
    <m/>
    <m/>
    <m/>
    <m/>
    <s v="_x000a__x000a_10/12/2018 Se informa por parte de la VGC que el PM se cumple. (LMSC)_x000a__x000a_31/12/2018 Se verifica en el FTP la incorporación de los soportes de la totalidad de unidades de medida. Se certifica el cumplimiento del 100% del plan. (JDTB)"/>
    <m/>
    <m/>
    <x v="0"/>
    <m/>
    <m/>
    <m/>
    <m/>
    <x v="21"/>
    <n v="2"/>
    <n v="1"/>
    <s v="CUMPLIDA"/>
    <x v="0"/>
    <x v="2"/>
    <m/>
    <m/>
    <m/>
    <m/>
    <x v="2"/>
    <x v="1"/>
    <s v="Plan de manejo ambiental"/>
    <x v="0"/>
    <s v="Ambiental"/>
    <x v="0"/>
    <m/>
    <m/>
    <m/>
  </r>
  <r>
    <x v="759"/>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54"/>
    <s v="CR_Cartagena - Barranquilla-4G"/>
    <x v="86"/>
    <x v="0"/>
    <s v="Vicepresidencia de Gestión Contractual"/>
    <s v="Luis Eduardo Gutiérrez"/>
    <x v="4"/>
    <s v="DISCIPLINARIA Y ADMINISTRATIVA"/>
    <n v="5"/>
    <x v="0"/>
    <m/>
    <m/>
    <m/>
    <m/>
    <m/>
    <s v="28/12/2018 Se verifica el cargue de los soportes en el FTP. Se certifca el cumplimiento del 100% del plan de mejoramiento. (JDTB)"/>
    <s v="_x000a__x000a_10/12/2018 Se informa por parte de la VGC que el PM se cumple. (LMSC)"/>
    <m/>
    <m/>
    <x v="0"/>
    <m/>
    <m/>
    <m/>
    <m/>
    <x v="21"/>
    <n v="2"/>
    <n v="1"/>
    <s v="CUMPLIDA"/>
    <x v="0"/>
    <x v="2"/>
    <m/>
    <m/>
    <m/>
    <m/>
    <x v="2"/>
    <x v="0"/>
    <s v="Incumplimiento especificaciones"/>
    <x v="0"/>
    <m/>
    <x v="0"/>
    <m/>
    <m/>
    <m/>
  </r>
  <r>
    <x v="760"/>
    <n v="29"/>
    <s v="Hallazgo No. 29. Administrativo - Seguimiento al Plan de Mejoramiento Institucional Contable y Presupuestal._x000a_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_x000a_En desarrollo de la revisión se presentaron los siguientes resultados: 7 hallazgos cumplidos efectivos (1134, 1174, 1175, 1177, 1184, 1185 y 1186) y 5 hallazgos cumplidos no efectivos (1038, 1039, 1042, 1043 y 1135)"/>
    <s v="Se presentaron acciones de mejora por los responsables que en ocasiones no se cumplieron dentro del término establecido para la vigencia 2017. Así mismo, en otros casos no se generan acciones  preventivas para evitar su reiteración o no son pertinentes para subsanar lo observado."/>
    <s v="Lo anterior permite concluir que hay 5 hallazgos cuyas acciones de mejoramiento no han sido efectivas."/>
    <s v="Replanteamiento de las acciones No. 1038,1039,1042,1043 y 1135  señaladas en el Plan de Mejoramiento Vigente con corte a 31 de diciembre de 2017, declaradas por el Ente de Control como no efectivas."/>
    <s v="construir un plan de mejoramiento efectivo, cuyas acciones busquen atacar la causa que dio origen al hallazgo"/>
    <s v="1. Replanteamiento en la matriz del PMI  por los responsables de  las acciones, con el fin de lograr la efectividad por parte del Ente de Control._x000a_2.Acciones preventivas  orientadas a rebustecer los instrumentos de gestión para la construcción y manejo del Plan de Mejoramiento Institucional ._x000a_3. El informe de cierre tiene como finalidad facilitar la gestión de evaluación de efectividad al Ente de Control"/>
    <s v="UNIDADES DE MEDIDA CORRECTIVA_x000a_1. Replanteamiento de las acciones_x000a__x000a_UNIDADES DE MEDIDA PREVENTIVA_x000a_2.Procedimiento gestión del Plan de Mejoramiento Institucional_x000a_3. Instructivo  definicion y manejo de planes de mejoramiento institucional._x000a_4. Instructivo base de conocimiento para el manejo de hallazgos tipicos del Plan de Mejoramiento Institucional_x000a__x000a_INFORME DE CIERRE _x000a_5. Informe de Cierre"/>
    <n v="5"/>
    <d v="2018-07-16T00:00:00"/>
    <x v="58"/>
    <s v="Evaluación y Control Institucional"/>
    <x v="71"/>
    <x v="18"/>
    <s v="Vicepresidencia Administrativa y Financiera - Vicepresidencia de Planeación Riesgos y Entorno - Vicepresidencia Ejecutiva - Oficina de Control Interno"/>
    <s v="Elizabeth Gómez - Fernando Ramírez - Carlos García - Gloria Margoth Cabrera"/>
    <x v="2"/>
    <s v="ADMINISTRATIVA"/>
    <n v="5"/>
    <x v="0"/>
    <m/>
    <m/>
    <m/>
    <m/>
    <m/>
    <m/>
    <s v="_x000a__x000a_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_x000a__x000a_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_x000a_"/>
    <m/>
    <m/>
    <x v="0"/>
    <m/>
    <m/>
    <m/>
    <m/>
    <x v="21"/>
    <n v="2"/>
    <n v="0"/>
    <s v="CUMPLIDA"/>
    <x v="0"/>
    <x v="0"/>
    <m/>
    <m/>
    <m/>
    <m/>
    <x v="2"/>
    <x v="1"/>
    <s v="incumplimiento plan de mejoramiento áreas"/>
    <x v="11"/>
    <m/>
    <x v="0"/>
    <m/>
    <m/>
    <m/>
  </r>
  <r>
    <x v="761"/>
    <n v="1"/>
    <s v="Hallazgo No. 1. Administrativo. Identificación de zonas de servidumbres. Concesión Bucaramanga - Barrancabermeja - Yondó. _x000a_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
    <s v="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
    <s v="Lo anterior podría generar riesgo al afectar el patrimonio público del Estado, en el evento de realizar el pago del saldo, sin descontar la depreciación generada por la presencia de la limitante a la propiedad relacionada por la servidumbre, vigente sobre dicho predio."/>
    <s v="1. Requerir al concesionario y a la interventoría a fin de que procedan a la actulización de los insumos, con la inclusión en el avalúo de la depreciación del valor del terreno por concepto de la servidumbre existente."/>
    <s v="1. Actualización y ajuste del proceso de adquisición del predio, con el fin de tener en cuenta en el avalúo los valores que deben ser depreciados por la existencia de una servidumbre."/>
    <s v="Lograr que el concesionario actualice los insumos, acorde a la metodología valuatoria respecto a la valoración del terreno ante la existencia de una servidumbre._x000a__x000a_1. Oficio dirigido al concesionario solicitando actualización de insumos._x000a_2. Verificación de actualización de los insumos prediales por parte de la Interventoría._x000a_3. Actualizar los Instructivos del GIT Predial GCSP-I-013 Protocolo de avalúo urbano y GCSP-I-014 Protocolo de avalúo rural con el fin de incluir la identicación de las servidumbres en los avalúos._x000a_4. Informe final de cierre"/>
    <s v="UNIDADES DE MEDIDA CORRECTIVA_x000a_1. Actualización de insumos del concesionario_x000a_2. Informe de verificación interventoría._x000a__x000a_UNIDADES DE MEDIDA PREVENTIVA_x000a_3. Actualización de los Protocolos de avalúos urbano y rural_x000a__x000a_INFORME DE CIERRE_x000a_4. Informe Final de Cierre."/>
    <n v="4"/>
    <d v="2019-01-04T00:00:00"/>
    <x v="52"/>
    <s v="CR_Bucaramanga-Barrancabermeja-Yondó"/>
    <x v="87"/>
    <x v="3"/>
    <s v="Vicepresidencia de Planeación, Riesgos y Entorno "/>
    <s v="Andrés Hernández"/>
    <x v="5"/>
    <s v="ADMINISTRATIVA"/>
    <n v="0"/>
    <x v="10"/>
    <m/>
    <m/>
    <m/>
    <m/>
    <m/>
    <m/>
    <m/>
    <m/>
    <m/>
    <x v="0"/>
    <m/>
    <m/>
    <m/>
    <m/>
    <x v="22"/>
    <n v="0"/>
    <n v="1"/>
    <s v="EN TERMINO"/>
    <x v="2"/>
    <x v="0"/>
    <m/>
    <m/>
    <m/>
    <m/>
    <x v="2"/>
    <x v="5"/>
    <s v="Diferencia avalúo"/>
    <x v="0"/>
    <s v="Predial"/>
    <x v="0"/>
    <m/>
    <m/>
    <m/>
  </r>
  <r>
    <x v="762"/>
    <n v="2"/>
    <s v="Hallazgo No. 2. Administrativo. Gestión de adquisición predial. Proyecto Bucaramanga - Barrancabermeja - Yondó. _x000a_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
    <s v="Las unidades funcionales 8 y 9 en particular presentan incertidumbre en la determinación real de la línea de compra, derivados de los aspectos de Licenciamiento Ambiental y del impacto en las líneas de conducción de hidrocarburos y de gas"/>
    <s v="Posible riesgo de incumplimiento e incertidumbre de los costos reales al no tener la certeza del área realmente a ser intervenida, a fin de proyectar los recursos necesarios, frente al marco de los valores establecidos a nivel contractual, para la adquisición predial."/>
    <s v="1. Requerir al concesionario la actualización del plan de adquisición predial presentado inicialmente, para que esté acorde con el plan de obras vigente y los estudios de detalle no objetado."/>
    <s v="1.  Actualización del plan de adquisición predial con el fin de garantizar la disponibilidad o adquisición oportuna de los predios necesarios para la ejecución del proyecto. "/>
    <s v="1. Plan de adquisición predial actualizado que permita la disponibilidad y adquisición de los predios acorde al Plan de obras._x000a_2. Seguimiento a la gestión predial que ejecuta el concesionario con el fin de propender por que los predios estén disponbiles según el requerimiento del plan de obras y adquiridos de manera oportuna._x000a_3. Solicitar a la Interventoría un informe de gestión predial en donde presente:_x000a_- Avance de la gestión predial_x000a_- Seguimiento al proceso de adquisición del predio BBY-UF-09-008 _x000a_- Seguimiento a la adqusición de los predios críticos de orden técnico y jurídico._x000a_- Verificación de que el plan de adquisición predial esté acorde con los estudios de detalle no objetados._x000a_4. infrome de cierre_x000a_"/>
    <s v="UNIDADES DE MEDIDA CORRECTIVA_x000a_1. Plan de Adquisición Predial actualizado_x000a_2. Informe de gestión predial_x000a__x000a_UNIDADES DE MEDIDA PREVENTIVA_x000a_3. Procedimiento GCSP-P-025 Seguimiento a la gestión predial en proyectos concesionados._x000a__x000a_INFORME DE CIERRE_x000a_4. Informe de Cierre"/>
    <n v="4"/>
    <d v="2019-01-04T00:00:00"/>
    <x v="24"/>
    <s v="CR_Bucaramanga-Barrancabermeja-Yondó"/>
    <x v="87"/>
    <x v="3"/>
    <s v="Vicepresidencia de Planeación, Riesgos y Entorno"/>
    <s v="Andrés Hernández"/>
    <x v="5"/>
    <s v="ADMINISTRATIVA"/>
    <n v="0"/>
    <x v="10"/>
    <m/>
    <m/>
    <m/>
    <m/>
    <m/>
    <m/>
    <m/>
    <m/>
    <m/>
    <x v="0"/>
    <m/>
    <m/>
    <m/>
    <m/>
    <x v="22"/>
    <n v="0"/>
    <n v="1"/>
    <s v="EN TERMINO"/>
    <x v="2"/>
    <x v="0"/>
    <m/>
    <m/>
    <m/>
    <m/>
    <x v="2"/>
    <x v="5"/>
    <s v="Demora en gestión predial"/>
    <x v="0"/>
    <s v="Predial"/>
    <x v="0"/>
    <m/>
    <m/>
    <m/>
  </r>
  <r>
    <x v="763"/>
    <n v="3"/>
    <s v="Hallazgo No. 3. Administrativo con presunta incidencia disciplinaria. Implementación de controles de calidad para los avalúos comerciales corporativos, Contrato de Concesión 013 de 2015. Concesión Bucaramanga - Barrancabermeja - Yondó. _x000a_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quot;Establo&quot;,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
    <s v="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
    <s v="Lo cual genera incertidumbre frente a la posibilidad que el área requerida exista dicha restricción de protección, y por ende el riesgo de un error de cálculo, incidiendo en la correcta determinación del valor del terreno."/>
    <s v="1. Requerir a la Interventoría la verificación del cumplimiento del protocolo de avalúos"/>
    <s v="1. Garantizar la calidad de los trabajos y procedimientos utilizados en la elaboración de los avalúos comerciales corporativos."/>
    <s v="1. Requerimiento de verificación de cumplimiento del protocolo de avalúos por parte de la Interventoría._x000a__x000a_2. Implementación acciones derivadas del resultado de verificación de cumplimiento del protocolo de avalúos conforme a los establecido en los contratos de concesión e interventoría._x000a__x000a_3. Concepto de la Interventoría frente al avalúo presentado por el concesionario en los predios BBY-UF-03-008 y  BBY-UF-02-036._x000a__x000a_4. Informe de cierre"/>
    <s v="UNIDADES DE MEDIDA CORRECTIVA_x000a_1. Verificación de cumplimiento del protocolo de avalúos._x000a_2. Acciones derivadas del resultado de verificación de cumplimiento del protocolo de avalúos._x000a_3. Concepto de la Interventoría_x000a__x000a_UNIDADES DE MEDIDA PREVENTIVA_x000a_4. Protocolo de avalúo rural y urbano_x000a__x000a_INFORME DE CIERRE_x000a_5. Informe de cierre"/>
    <n v="5"/>
    <d v="2019-01-04T00:00:00"/>
    <x v="24"/>
    <s v="CR_Bucaramanga-Barrancabermeja-Yondó"/>
    <x v="87"/>
    <x v="3"/>
    <s v="Vicepresidencia de Planeación, Riesgos y Entorno - Vicepresidencia de Gestión Contractual"/>
    <s v="Andrés Hernández"/>
    <x v="5"/>
    <s v="DISCIPLINARIA Y ADMINISTRATIVA"/>
    <n v="0"/>
    <x v="10"/>
    <m/>
    <m/>
    <m/>
    <m/>
    <m/>
    <m/>
    <m/>
    <m/>
    <m/>
    <x v="0"/>
    <m/>
    <m/>
    <m/>
    <m/>
    <x v="22"/>
    <n v="0"/>
    <n v="1"/>
    <s v="EN TERMINO"/>
    <x v="2"/>
    <x v="2"/>
    <m/>
    <m/>
    <m/>
    <m/>
    <x v="2"/>
    <x v="5"/>
    <s v="Diferencia avalúo"/>
    <x v="0"/>
    <s v="Predial"/>
    <x v="0"/>
    <m/>
    <m/>
    <m/>
  </r>
  <r>
    <x v="764"/>
    <n v="4"/>
    <s v="Hallazgo No. 4. Administrativo con presunta incidencia disciplinaria. Entrega de predios adquiridos, Contrato de Concesión 013 de 2015. Concesión Bucaramanga - Barrancabermeja - Yondó. _x000a_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
    <s v="Lo anterior, denotan deficiencias en el cumplimiento de las obligaciones contractuales, falencias en las labores de supervisión e interventoría."/>
    <s v="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
    <s v="1. Requerir al concesionario y a la interventoría para la demolición y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Comunicación a la interventoria para la verificación del cercado y demoliciónen los predios adquiridos y presentación del seguimiento a esta labor dentro del informe mensual._x000a_2. Seguimiento por parte de la interventoría al estado de cercas y demoliciones en los prediosadquiridos._x000a_3. Comunicación a la interventoría requiriendo el seguimiento al proceso de compensación social y restablecimiento de vivienda delpredio BBY-UF-02-028._x000a_4. Informe de cierre"/>
    <s v="UNIDADES DE MEDIDA CORRECTIVA_x000a_1. Informe de verificación de cerramientos_x000a_2. Informe de seguimiento_x000a__x000a_UNIDADES DE MEDIDA PREVENTIVA_x000a_3. Procedimiento  GCSP-P-025 Seguimiento a la gestión predial en proyectos concesionados_x000a__x000a_INFORME DE CIERRE_x000a_4. Informe de Cierre"/>
    <n v="4"/>
    <d v="2019-01-04T00:00:00"/>
    <x v="24"/>
    <s v="CR_Bucaramanga-Barrancabermeja-Yondó"/>
    <x v="87"/>
    <x v="19"/>
    <s v="Vicepresidencia de Planeación, Riesgos y Entorno - Vicepresidencia Ejecutiva"/>
    <s v="Andrés Hernández - Carlos García"/>
    <x v="2"/>
    <s v="DISCIPLINARIA Y ADMINISTRATIVA"/>
    <n v="0"/>
    <x v="10"/>
    <m/>
    <m/>
    <m/>
    <m/>
    <m/>
    <m/>
    <m/>
    <m/>
    <m/>
    <x v="0"/>
    <m/>
    <m/>
    <m/>
    <m/>
    <x v="22"/>
    <n v="0"/>
    <n v="1"/>
    <s v="EN TERMINO"/>
    <x v="2"/>
    <x v="2"/>
    <m/>
    <m/>
    <m/>
    <m/>
    <x v="2"/>
    <x v="5"/>
    <s v="Acceso a predios"/>
    <x v="0"/>
    <s v="Predial"/>
    <x v="0"/>
    <m/>
    <m/>
    <m/>
  </r>
  <r>
    <x v="765"/>
    <n v="5"/>
    <s v="Hallazgo No. 5. Administrativo con presunta incidencia disciplinaria y fiscal. Áreas Sobrantes de Predios con Folio de Matrícula a favor de la ANI. Contrato de Concesión 013 de 2015. Concesión Bucaramanga - Barrancabermeja - Yondó. _x000a_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
    <s v="Lo anteriormente referenciado, refleja deficiencias en los procesos desarrollados para la indentificación del área requerida a partir de los estudios de detalle, ocasionado por una presunta gestión antieconómica e ineficiente. "/>
    <s v="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
    <s v="1. Requerir al Concesionario para que presente un informe de la afectación de estos predios con realción a los estudios de detalle no objetados por la interventoría y de ser el caso requerir la devolución inmediata de los recursos utilizados en su adquisición predial."/>
    <s v="1. Salvaguardar los recursos de la Subcuenta predial destinadas para este proyecto._x000a_"/>
    <s v="1. Comunicación al concesionario requiriendo un informe de la afectación de estos predios con realción a los estudios de detalle no objetados por la interventoría, que deberá ser avalado por la interventoría._x000a_2. Dependiendo del concepto de la interventoría requerir al concesioanrio la devolución de los recursos utilizados en la adquisición predial de los predios objeto del presente hallazgo._x000a_3. Informe de cierre"/>
    <s v="UNIDADES DE MEDIDA CORRECTIVA_x000a_1. Concepto de interventoía_x000a_2. Requerimiento al concesionario_x000a__x000a_UNIDADES DE MEDIDA PREVENTIVA_x000a_3. Procedimiento GCSP-P-025 Seguimiento a la gestión predial en proyectos concesionados._x000a__x000a_INFORME DE CIERRE_x000a_4. Informe de Cierre"/>
    <n v="4"/>
    <d v="2019-01-04T00:00:00"/>
    <x v="24"/>
    <s v="CR_Bucaramanga-Barrancabermeja-Yondó"/>
    <x v="87"/>
    <x v="3"/>
    <s v="Vicepresidencia de Planeación, Riesgos y Entorno"/>
    <s v="Andrés Hernández"/>
    <x v="5"/>
    <s v="FISCAL, DISCIPLINARIA Y ADMINISTRATIVA"/>
    <n v="0"/>
    <x v="10"/>
    <m/>
    <m/>
    <m/>
    <m/>
    <m/>
    <m/>
    <m/>
    <m/>
    <m/>
    <x v="0"/>
    <m/>
    <m/>
    <m/>
    <m/>
    <x v="22"/>
    <n v="0"/>
    <n v="1"/>
    <s v="EN TERMINO"/>
    <x v="2"/>
    <x v="3"/>
    <m/>
    <m/>
    <m/>
    <m/>
    <x v="2"/>
    <x v="5"/>
    <s v="Predios adquiridos no utilizados"/>
    <x v="0"/>
    <s v="Predial"/>
    <x v="0"/>
    <m/>
    <m/>
    <m/>
  </r>
  <r>
    <x v="766"/>
    <n v="6"/>
    <s v="Hallazgo No. 6. Administrativo con presunta incidencia disciplinaria. Requerimiento de áreas adicionales de predios adquiridos, Contrato de Concesión 013 de 2015. Concesión Bucaramanga - Barrancabermeja - Yondó. _x000a_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
    <s v="Lo anteriormente referenciado, refleja deficiencias en los procesos desarrollados para la indentificación del área requerida a partir de los estudios de detalle."/>
    <s v="Lo que genera desgaste administrativo e incertidumbre sobre la efectiva utilización de las áreas adquiridas."/>
    <s v="1. Requerir al concesionario la actualización del plan de adquisición predial presentado inicialmente, para que esté acorde los estudios de detalle no objetado."/>
    <s v="1.  Garantizar la adquisición de las áreas requeridas de acuerdo con los estudios de detalle no objetados por la interventoría._x000a_"/>
    <s v="1. requerir al concesionario la actualización del plan de adquisición predial que permita la disponibilidad y adquisición de los predios acorde los estudios de detalle no objetados._x000a_2. Requerir al concesionario la entrega de lo sosportes que demuesten la disponibilidad de los predios intervenidos mencionados en el presente hallazgo._x000a_3. Informe de cierre"/>
    <s v="UNIDADES DE MEDIDA CORRECTIVA_x000a_1. Plan de Adquisición Predial actualizado_x000a_2. Informe de disponibilidad predial_x000a__x000a_UNIDADES DE MEDIDA PREVENTIVA_x000a_3. Procedimiento GCSP-P-025 Seguimiento a la gestión predial en proyectos concesionados._x000a__x000a_INFORME DE CIERRE_x000a_4. Informe de Cierre"/>
    <n v="4"/>
    <d v="2019-01-04T00:00:00"/>
    <x v="24"/>
    <s v="CR_Bucaramanga-Barrancabermeja-Yondó"/>
    <x v="87"/>
    <x v="19"/>
    <s v="Vicepresidencia de Planeación, Riesgos y Entorno - Vicepresidencia Ejecutiva"/>
    <s v="Andrés Hernández - Carlos García"/>
    <x v="2"/>
    <s v="DISCIPLINARIA Y ADMINISTRATIVA"/>
    <n v="0"/>
    <x v="10"/>
    <m/>
    <m/>
    <m/>
    <m/>
    <m/>
    <m/>
    <m/>
    <m/>
    <m/>
    <x v="0"/>
    <m/>
    <m/>
    <m/>
    <m/>
    <x v="22"/>
    <n v="0"/>
    <n v="1"/>
    <s v="EN TERMINO"/>
    <x v="2"/>
    <x v="2"/>
    <m/>
    <m/>
    <m/>
    <m/>
    <x v="2"/>
    <x v="5"/>
    <s v="Predios adquiridos no utilizados"/>
    <x v="0"/>
    <s v="Predial"/>
    <x v="0"/>
    <m/>
    <m/>
    <m/>
  </r>
  <r>
    <x v="767"/>
    <n v="7"/>
    <s v="Hallazgo No. 7. Administrativo con presunta incidencia disciplinaria. Predios con rondas hídricas y nacimiento de agua, Contrato de Concesión 013 de 2015. Concesión Bucaramanga - Barrancabermeja - Yondó. _x000a_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quot;Predios de Ronda Hídrica&quot;."/>
    <s v="No se dio cumplimiento a lo establecido en la Resolución 763 de junio de 2017 de informar a la ANLA sobre la identificación  de los cuerpos de agua indicados y de presentar soportes de manejo ambiental respectivo"/>
    <s v="Las anteriores situaciones podrían configurarse en un presunto detrimento en el patrimonio del Estado en un valor por determinar, correspondiente al mayor valor pagado del terreno al cual no de la aplicó la metodología del IGAC para afectar por restricción de uso de suelo."/>
    <s v="1. Requerir al concesionario y a la interventoría a fin que procedan de ser necesario a la actulización de los insumos, con la inclusión en el avalúo de las rondas hidricas existentes."/>
    <s v="1. Actualización y ajuste del proceso de adquisición del predio, con el fin de tener en cuenta en el avalúo los valores que deben ser depreciados por la existencia de las rondas hídricas."/>
    <s v="Lograr que el concesionario actualice de ser necesario los insumos, acorde a la metodología valuatoria respecto a la valoración del terreno ante la existencia de rondas hídricas._x000a__x000a_1. Oficio dirigido al concesionario solicitando las certificaciónes de la autoridad ambiental correspondiente y de la oficina de planeación municipal donde se evidencia la presencia o no de la ronda hídrica._x000a_2. Dependiendo de las certificaciones verificación de actualización de los insumos prediales por parte de la Interventoría._x000a_3. Dependiendo del concepto de la interventoría requerir al concesioanrio la devolución del mayor valor cancelado en la adquisición de los predios objeto del presente hallazgo._x000a_4. Actualizar los Instructivos del GIT Predial GCSP-I-013 Protocolo de avalúo urbano y GCSP-I-014 Protocolo de avalúo rural con el fin de incluir la identicación de las servidumbres en los avalúos._x000a_5. Informe final de cierre"/>
    <s v="UNIDADES DE MEDIDA CORRECTIVA_x000a_1. Informe de verificación interventoría._x000a__x000a_UNIDADES DE MEDIDA PREVENTIVA_x000a_2. Actualización de los Protocolos de avalúos urbano y rural_x000a__x000a_INFORME DE CIERRE_x000a_3. Informe Final de Cierre."/>
    <n v="3"/>
    <d v="2019-01-04T00:00:00"/>
    <x v="24"/>
    <s v="CR_Bucaramanga-Barrancabermeja-Yondó"/>
    <x v="87"/>
    <x v="20"/>
    <s v="Vicepresidencia de Planeación, Riesgos y Entorno"/>
    <s v="Andrés Hernández"/>
    <x v="5"/>
    <s v="DISCIPLINARIA Y ADMINISTRATIVA"/>
    <n v="0"/>
    <x v="10"/>
    <m/>
    <m/>
    <m/>
    <m/>
    <m/>
    <m/>
    <m/>
    <m/>
    <m/>
    <x v="0"/>
    <m/>
    <m/>
    <m/>
    <m/>
    <x v="22"/>
    <n v="0"/>
    <n v="1"/>
    <s v="EN TERMINO"/>
    <x v="2"/>
    <x v="2"/>
    <m/>
    <m/>
    <m/>
    <m/>
    <x v="2"/>
    <x v="5"/>
    <s v="Diferencia avalúo"/>
    <x v="0"/>
    <s v="Predial"/>
    <x v="0"/>
    <m/>
    <m/>
    <m/>
  </r>
  <r>
    <x v="768"/>
    <n v="8"/>
    <s v="Hallazgo No. 8. Administrativo con presunta incidencia disciplinaria. Solicitud de modificación de la Licencia Ambiental Resolución 763 de 2017, Contrato de Concesión 013 de 2015. Concesión Bucaramanga - Barrancabermeja - Yondó. _x000a_El Concesionario adquirió predios, y está en proceso de adquisición para las Unidades Funcionales UF8 y UF9 sin que se haya dado la aprobación por parte de la ANLA a la modificación de la Licencia Ambiental para el nuevo trazado propuesto."/>
    <s v="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
    <s v="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
    <s v="1. Requerir al concesionario concepto jurídico que respalde la con suspensión de la gestión prdial adelantada para las UF 8 y 9 ,no obstante no haber obtenido la modificación de la Licencia Mabiental solicitada ante la ANLA."/>
    <s v="1. Garantizar la indemnidad de la Agencia Nacional de Infraestructura frente a la gestión predial que adelanta el concesionairo."/>
    <s v="1. Requerir al concesionario y a la interventoría concepto jurídico que respalde la no suspensión de la gestión predial adelantada para las UF 8 y 9 ,no obstante no haber obtenido la modificación de la Licencia Mabiental solicitada ante la ANLA._x000a_"/>
    <s v="UNIDADES DE MEDIDA CORRECTIVA_x000a_1. Concepto concesionario._x000a_2. Concepto de interventoría_x000a__x000a_INFORME DE CIERRE_x000a_3. Informe Final de Cierre."/>
    <n v="3"/>
    <d v="2019-01-04T00:00:00"/>
    <x v="10"/>
    <s v="CR_Bucaramanga-Barrancabermeja-Yondó"/>
    <x v="87"/>
    <x v="3"/>
    <s v="Vicepresidencia de Planeación, Riesgos y Entorno"/>
    <s v="Andrés Hernández"/>
    <x v="5"/>
    <s v="DISCIPLINARIA Y ADMINISTRATIVA"/>
    <n v="0"/>
    <x v="10"/>
    <m/>
    <m/>
    <m/>
    <m/>
    <m/>
    <m/>
    <m/>
    <m/>
    <m/>
    <x v="0"/>
    <m/>
    <m/>
    <m/>
    <m/>
    <x v="22"/>
    <n v="0"/>
    <n v="1"/>
    <s v="EN TERMINO"/>
    <x v="2"/>
    <x v="2"/>
    <m/>
    <m/>
    <m/>
    <m/>
    <x v="2"/>
    <x v="5"/>
    <s v="Retraso en obras por predios"/>
    <x v="0"/>
    <s v="Predial"/>
    <x v="0"/>
    <m/>
    <m/>
    <m/>
  </r>
  <r>
    <x v="769"/>
    <n v="9"/>
    <s v="Hallazgo No. 9. Administrativo. Diferencias recursos adquisición predial, Contrato de Concesión 005 de 2014. Autopista Conexión Pacífico 3. _x000a_En la fase de estructuración del proyecto, la Agencia realizó la valoración de los terrenos requeridos para el proyecto, a través de la metodología de &quot;Zonas Homogéneas Físicas y Geoeconómicas&quot;,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
    <s v="Debilidades en el estudio efectuado para realizar la valoración de los terrenos en la fase de estructuración."/>
    <s v="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56"/>
    <s v="CR_Pacífico 3"/>
    <x v="76"/>
    <x v="21"/>
    <s v="Vicepresidencia de Planeación, Riesgos y Entorno - Vicepresidencia Ejecutiva - Vicepresidencia de Estructuración"/>
    <s v="Andrés Hernández - Carlos García - Poldy Osorio"/>
    <x v="2"/>
    <s v="ADMINISTRATIVA"/>
    <n v="0"/>
    <x v="10"/>
    <m/>
    <m/>
    <m/>
    <m/>
    <m/>
    <m/>
    <m/>
    <m/>
    <m/>
    <x v="0"/>
    <m/>
    <m/>
    <m/>
    <m/>
    <x v="22"/>
    <n v="0"/>
    <n v="1"/>
    <s v="EN TERMINO"/>
    <x v="2"/>
    <x v="0"/>
    <m/>
    <m/>
    <m/>
    <m/>
    <x v="2"/>
    <x v="5"/>
    <s v="Mayores recursos para riesgo predial"/>
    <x v="0"/>
    <s v="Predial"/>
    <x v="0"/>
    <m/>
    <m/>
    <m/>
  </r>
  <r>
    <x v="770"/>
    <n v="10"/>
    <s v="Hallazgo No. 10. Administrativo. Predios desafectados, Contrato de Concesión 005 de 2014. Autopista Conexión Pacífico 3. _x000a_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quot;Relación de predios requeridos&quot; del Plan de Adquisición Predial el cual NO fue objetado por la Interventoría, observando que los predios identificados como CP3-UF1-107, CP3-UF1-110 y CP3-UF1-112 se encuentran incluidos dentro de la mencionada relación."/>
    <s v="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
    <s v="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os 4 predios, ya que estos no fueron desafectados y se encuentran requeridos por el Proyecto, en el plazo otorgado por el Evento Eximente de Responsabilidad para la Unidad Funcional 1."/>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56"/>
    <s v="CR_Pacífico 3"/>
    <x v="76"/>
    <x v="19"/>
    <s v="Vicepresidencia de Planeación, Riesgos y Entorno - Vicepresidencia Ejecutiva"/>
    <s v="Andrés Hernández - Carlos García"/>
    <x v="2"/>
    <s v="ADMINISTRATIVA"/>
    <n v="0"/>
    <x v="10"/>
    <m/>
    <m/>
    <m/>
    <m/>
    <m/>
    <m/>
    <m/>
    <m/>
    <m/>
    <x v="0"/>
    <m/>
    <m/>
    <m/>
    <m/>
    <x v="22"/>
    <n v="0"/>
    <n v="1"/>
    <s v="EN TERMINO"/>
    <x v="2"/>
    <x v="0"/>
    <m/>
    <m/>
    <m/>
    <m/>
    <x v="2"/>
    <x v="5"/>
    <s v="Demora en gestión predial"/>
    <x v="0"/>
    <s v="Predial"/>
    <x v="0"/>
    <m/>
    <m/>
    <m/>
  </r>
  <r>
    <x v="771"/>
    <n v="11"/>
    <s v="Hallazgo No. 11. Administrativo. Gestión Predial Unidad Funcional 1, Contrato de Concesión 005 de 2014, Autopista Conexión Pacífico 3. _x000a_Se suscribió el Otrosí 7, de fecha 10 de mayo de 2017, en el cual, en su cláusula cuarta parágrafo primero se establece como plazo máximo el día 16 de octubre de 2017, exceptuando las obras asociadas al puente &quot;Francisco Jaramillo&quot; y la intersección &quot;La Virginia&quot;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
    <s v="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
    <s v="En efecto se podría generar, la existencia de obras de propiedad del Estado en predios sin la titularidad a favor de la Nación."/>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a totalidad de los predios de la Unidad Funcional 1 en el plazo otorgado por el Evento Eximente de Responsabilidad."/>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56"/>
    <s v="CR_Pacífico 3"/>
    <x v="76"/>
    <x v="19"/>
    <s v="Vicepresidencia de Planeación, Riesgos y Entorno - Vicepresidencia Ejecutiva"/>
    <s v="Andrés Hernández - Carlos García"/>
    <x v="2"/>
    <s v="ADMINISTRATIVA"/>
    <n v="0"/>
    <x v="10"/>
    <m/>
    <m/>
    <m/>
    <m/>
    <m/>
    <m/>
    <m/>
    <m/>
    <m/>
    <x v="0"/>
    <m/>
    <m/>
    <m/>
    <m/>
    <x v="22"/>
    <n v="0"/>
    <n v="1"/>
    <s v="EN TERMINO"/>
    <x v="2"/>
    <x v="0"/>
    <m/>
    <m/>
    <m/>
    <m/>
    <x v="2"/>
    <x v="5"/>
    <s v="Demora en gestión predial"/>
    <x v="0"/>
    <s v="Predial"/>
    <x v="0"/>
    <m/>
    <m/>
    <m/>
  </r>
  <r>
    <x v="772"/>
    <n v="12"/>
    <s v="Hallazgo No. 12. Administrativo. Cronograma Gestión Predial, Contrato de Concesión 005 de 2014, Autopista Conexión Pacífico 3. _x000a_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
    <s v="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
    <s v="Dicha inoportunidad genera desplazamiento de las fechas inicialmente proyectadas, ocasionando posible incumplimiento de los términos establecidos para desarrollar el objeto contractual."/>
    <s v="Fortalecer los instrumentos de control y seguimiento de la Gestion predial desarrollada                                                                                                                                                                                                                                                                                                                                                                                                                                                                                                                                                                                                                                                                                                                                                                                                                                                                                                                                                                                                                                                                                                                                                                                                                                                                                                                                                                                                                                                                                                                                                                                                                                                                                                                                                                                                                                                                                                                                                                                                                                                                                                                                                                                                                                                                                                                                                                                                                                                                                                                                                                                                                                                                                                                                                                                                                                                                                                                                                                                                                                                                                                                                                                                                                                                                                                                                                                                                                                                                                                                                                                                                                                                                                                                                                                                                                                                                                                                                                                                                                                                                                                                                                                                                                                                                                                                                                                                                                                                                                                                                                                                                                                                                                                                                                                                                                                                                                                                                                                                                                                                                                                                                                                                                                                                                                                                                                                                                                                                                                                                                                                                                                                                                                                                                                                                                                                                                                                                                                                                                                                                                                                                  en los proyectos."/>
    <s v="Minimizar el riesgo de incumplimiento por adquisición de predios fuera del plazo contractualmente establecido para tal fin._x000a_"/>
    <s v="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56"/>
    <s v="CR_Pacífico 3"/>
    <x v="76"/>
    <x v="19"/>
    <s v="Vicepresidencia de Planeación, Riesgos y Entorno - Vicepresidencia Ejecutiva"/>
    <s v="Andrés Hernández - Carlos García"/>
    <x v="2"/>
    <s v="ADMINISTRATIVA"/>
    <n v="0"/>
    <x v="10"/>
    <m/>
    <m/>
    <m/>
    <m/>
    <m/>
    <m/>
    <m/>
    <m/>
    <m/>
    <x v="0"/>
    <m/>
    <m/>
    <m/>
    <m/>
    <x v="22"/>
    <n v="0"/>
    <n v="1"/>
    <s v="EN TERMINO"/>
    <x v="2"/>
    <x v="0"/>
    <m/>
    <m/>
    <m/>
    <m/>
    <x v="2"/>
    <x v="5"/>
    <s v="Demora en gestión predial"/>
    <x v="0"/>
    <s v="Predial"/>
    <x v="0"/>
    <m/>
    <m/>
    <m/>
  </r>
  <r>
    <x v="773"/>
    <n v="13"/>
    <s v="Hallazgo No. 13. Administrativo con presunta incidencia disciplinaria. Entrega de predios adquiridos, Contrato de Concesión 005 de 2014, Autopista Conexión Pacífico 3. _x000a_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quot;... Adelantar todas las demoliciones de la infraestructura y mejoras existentes en los predios adquiridos para el proyecto...&quot;, por cuanto el predio adquirido CP3-UF3.2-DC-027 posee un inmueble de dos plantas en cual no ha sido demolido."/>
    <s v="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
    <s v="Circunstancia que genera riesgo de invasión de los predios de propiedad del Estado, inseguridad a vehículos y peatones y afectación de la zona de derecho de vía adquirida._x000a__x000a_Situación que genera riesgo de invasión de los predios de propiedad del Estado."/>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Lograr el cercado del 100% de los predios adquiridos."/>
    <s v="UNIDADES DE MEDIDA CORRECTIVA_x000a_1. Oficio a la interventoria de la revision del cercado en los predios adquiridos._x000a_2. Oficio a la interventoria de incluir en el informe mensual, el seguimiento del cercado en cada predio adquirido._x000a_3. Oficio al Concesionario para que efectúe el cercado de los predios adquiridos._x000a__x000a_INFORME DE CIERRE_x000a_4. informe de cierre"/>
    <n v="4"/>
    <d v="2019-01-04T00:00:00"/>
    <x v="56"/>
    <s v="CR_Pacífico 3"/>
    <x v="76"/>
    <x v="19"/>
    <s v="Vicepresidencia de Planeación, Riesgos y Entorno - Vicepresidencia Ejecutiva"/>
    <s v="Andrés Hernández - Carlos García"/>
    <x v="2"/>
    <s v="DISCIPLINARIA Y ADMINISTRATIVA"/>
    <n v="0"/>
    <x v="10"/>
    <m/>
    <m/>
    <m/>
    <m/>
    <m/>
    <m/>
    <m/>
    <m/>
    <m/>
    <x v="0"/>
    <m/>
    <m/>
    <m/>
    <m/>
    <x v="22"/>
    <n v="0"/>
    <n v="1"/>
    <s v="EN TERMINO"/>
    <x v="2"/>
    <x v="2"/>
    <m/>
    <m/>
    <m/>
    <m/>
    <x v="2"/>
    <x v="5"/>
    <s v="Acceso a predios"/>
    <x v="0"/>
    <s v="Predial"/>
    <x v="0"/>
    <m/>
    <m/>
    <m/>
  </r>
  <r>
    <x v="774"/>
    <n v="14"/>
    <s v="Hallazgo No. 14. Administrativo con presunta incidencia Disciplinaria. Entrega de Predios. Proyecto Transversal del Sisga. _x000a_En visita de inspección realizada en octubre de 2018 a los predios adquiridos, se observaron predios que no contaban con el correspondiente cerramiento con especificación INVIAS, entre otros, TDS -01-011 y TDS-01-051."/>
    <s v="Las anteriores deficiencias denotan incumplimiento de las obligaciones contractuales, presuntamente contraviniendo lo establecido en los artículos 4 y 5 de la Ley 80 de 1993."/>
    <s v="Lo cual podría generar afectación de la zona de derecho de vía adquirido, con el riesgo de presentarse ocupaciones ilegales e inseguridad para peatones y vehículos."/>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
    <s v="1. Oficio aL Concesionario para que efectue el cercado de los predios TDS -01-011 y TDS-01-051.._x000a_2. Oficio a La Interventoria para el seguimiento y cumplimiento de la obligacion por parte del concesionario de cercar de los predios TDS -01-011 y TDS-01-051.. _x000a_3. Oficio a la interventoria de la revision del cercado en Todos los predios adquiridos._x000a_4. Oficio a la interventoria de incluir en el informe mensual, el seguimiento del cercado en cada predio adquirido._x000a_5. Oficio al concesionario, solicitando enviar mensualmente las actas de entrega y plano  predial al Git Predial_x000a_6. Una vez se cuente con las actas de entrega y plano predial, remitir memorando a la Gerencia de carreteros._x000a_7. informe de cierre."/>
    <s v="UNIDADES DE MEDIDA CORRECTIVA_x000a_1. Oficio aL Concesionario sobre el cercado de los predios ._x000a_2. Oficio a La Interventoria para el seguimiento y cumplimiento.  _x000a__x000a_UNIDADES DE MEDIDA PREVENTIVA_x000a_3. Oficio a la interventoria de la revision del cercado. _x000a_4. Oficio a la interventoria de incluir en el informe mensual._x000a_5. Oficio al concesionario, solicitando enviar mensualmente las actas de entrega._x000a_6. Memorando a la Gerencia de carreteros._x000a__x000a_INFORME DE CIERRE_x000a_7. informe de cierre."/>
    <n v="7"/>
    <d v="2019-01-04T00:00:00"/>
    <x v="56"/>
    <s v="CR_Transversal del Sisga"/>
    <x v="88"/>
    <x v="19"/>
    <s v="Vicepresidencia de Planeación, Riesgos y Entorno - Vicepresidencia Ejecutiva"/>
    <s v="Andrés Hernández - Carlos García"/>
    <x v="2"/>
    <s v="DISCIPLINARIA Y ADMINISTRATIVA"/>
    <n v="0"/>
    <x v="10"/>
    <m/>
    <m/>
    <m/>
    <m/>
    <m/>
    <m/>
    <m/>
    <m/>
    <m/>
    <x v="0"/>
    <m/>
    <m/>
    <m/>
    <m/>
    <x v="22"/>
    <n v="0"/>
    <n v="1"/>
    <s v="EN TERMINO"/>
    <x v="2"/>
    <x v="2"/>
    <m/>
    <m/>
    <m/>
    <m/>
    <x v="2"/>
    <x v="5"/>
    <s v="Cerramiento de predios"/>
    <x v="0"/>
    <s v="Predial"/>
    <x v="0"/>
    <m/>
    <m/>
    <m/>
  </r>
  <r>
    <x v="775"/>
    <n v="15"/>
    <s v="Hallazgo No. 15. Administrativo con Presunta Incidencia Disciplinaria y Fiscal. Predios con Gestión Predial de Concesión Briceño Tunja Sogamoso. _x000a_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
    <s v="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
    <s v="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_x000a__x000a_Con lo indicado, además de generar desgaste admininstrativo por la nueva gestión que debe desarrollar el Concesionario de la Transversal del Sisga, que afecta el normal desarrollo del proyecto."/>
    <s v="_x000a_1. Culminar la gestion predial adelantada por el Concesionario BTS que se encuentran en el proceso de Enajenacion Voluntaria."/>
    <s v="1. Adquirir los predios pendientes por Enajenacion de conformidad con los cronogramas establecidos._x000a_2. Suministrar oficialmente, las actas de entrega de los predios requeridos para el proyecto transversal del Sisga, respecto de los predios que el Concesionario BTS Adelantó la gestion predial."/>
    <s v="1. Oficio a la Concesion BTS  invocando la Culminacion de los predios pendientes en Enajenacion voluntaria._x000a_2. Formulacion de un cronograma de adquisicion predial de cumplimiento de las actividades de la gestion predial requerida._x000a_3. Oficio a la Concesion de Transversal del Sisga, allegando las actas de entrega de los predios, para la determinacion de areas adicionales en caso de ser necesario._x000a_4. oficio a la interventoria solicitando analisis de los costos pagados y faltantes de los predios requeridos por la Concesion transversal del Sisga que se encuentran en gestion predial por parte de la Concesion BTS._x000a_5. Informe de Cierre."/>
    <s v="UNIDADES DE MEDIDA CORRECTIVA_x000a_1. Oficio a la Concesion BTS  invocando la Culminacion de los predios._x000a_2. Formulacion de un cronograma de adquisicion predial._x000a_3. Oficio a la Concesion de Transversal del Sisga._x000a__x000a_UNIDADES DE MEDIDA PREVENTIVA_x000a_4. Oficio a la interventoria solicitando analisis de los costos. _x000a__x000a_INFORME DE CIERRE_x000a_5. Informe de Cierre."/>
    <n v="5"/>
    <d v="2019-01-04T00:00:00"/>
    <x v="56"/>
    <s v="CR_Transversal del Sisga"/>
    <x v="88"/>
    <x v="19"/>
    <s v="Vicepresidencia de Planeación, Riesgos y Entorno - Vicepresidencia Ejecutiva"/>
    <s v="Andrés Hernández - Carlos García"/>
    <x v="2"/>
    <s v="FISCAL, DISCIPLINARIA Y ADMINISTRATIVA"/>
    <n v="0"/>
    <x v="10"/>
    <m/>
    <m/>
    <m/>
    <m/>
    <m/>
    <m/>
    <m/>
    <m/>
    <m/>
    <x v="0"/>
    <m/>
    <m/>
    <m/>
    <m/>
    <x v="22"/>
    <n v="0"/>
    <n v="1"/>
    <s v="EN TERMINO"/>
    <x v="2"/>
    <x v="3"/>
    <m/>
    <m/>
    <m/>
    <m/>
    <x v="2"/>
    <x v="5"/>
    <s v="Demora en gestión predial"/>
    <x v="0"/>
    <s v="Predial"/>
    <x v="0"/>
    <m/>
    <m/>
    <m/>
  </r>
  <r>
    <x v="776"/>
    <n v="16"/>
    <s v="Hallazgo No. 16. Administrativo con presunta Incidencia Disciplinaria. Predios Identificados como Baldíos. _x000a_En visita de inspección  a la Concesión Transversal del Sisga se evidenciaron predios identificados como baldíos pero que no tenían tal connotación, y a la fecha cuentan con titularidad de particulares, de la ANI."/>
    <s v="Lo anterior denota debilidades en los estudios de títulos, deficiencias en el seguimiento y control."/>
    <s v="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
    <s v="Aclarar el procedimiento para adelantar el proceso de adjudicación de baldios por parte de la Agencia Nacional de Tierras - (ANT) a Entidades de derecho público."/>
    <s v="1.Verificar y analizar los estudios de titulos de los predios solicitados como baldios._x000a_2. Dar aplicación a la metodologia de adjudicacion de predios Baldios mencionada por la ANT."/>
    <s v="1. Oficio al Concesionario respecto al estudio de titulos de los predios identificados como posibles baldios solicitando la verificacion y/o ratificacion._x000a_2. En caso de determinar la existencia de predios baldios, oficio de requerimiento de adjudicación a la AGencia Nacional de Tierras._x000a_3. Oficio a la Agencia Nacional de tierras, solicitando metodologica para identificar si un predio es baldio dentro del proceso de adjudicación a Entidades de derecho público._x000a_4. Informe de cierre, sobre el estado actual de dichos predios."/>
    <s v="UNIDADES DE MEDIDA CORRECTIVA_x000a_1. Oficio al Concesionario. _x000a_2. Oficio de requerimiento de adjudicacion a la AGencia Nacional de Tierras._x000a__x000a_UNIDADES DE MEDIDA PREVENTIVA_x000a_3. Oficio a la Agencia Nacional de tierras._x000a__x000a_INFORME DE CIERRE_x000a_4. Informe de cierre, sobre el estado actual de dichos predios."/>
    <n v="4"/>
    <d v="2019-01-04T00:00:00"/>
    <x v="56"/>
    <s v="CR_Transversal del Sisga"/>
    <x v="88"/>
    <x v="19"/>
    <s v="Vicepresidencia de Planeación, Riesgos y Entorno - Vicepresidencia Ejecutiva"/>
    <s v="Andrés Hernández - Carlos García"/>
    <x v="2"/>
    <s v="DISCIPLINARIA Y ADMINISTRATIVA"/>
    <n v="0"/>
    <x v="10"/>
    <m/>
    <m/>
    <m/>
    <m/>
    <m/>
    <m/>
    <m/>
    <m/>
    <m/>
    <x v="0"/>
    <m/>
    <m/>
    <m/>
    <m/>
    <x v="22"/>
    <n v="0"/>
    <n v="1"/>
    <s v="EN TERMINO"/>
    <x v="2"/>
    <x v="2"/>
    <m/>
    <m/>
    <m/>
    <m/>
    <x v="2"/>
    <x v="5"/>
    <s v="Demora en gestión predial"/>
    <x v="0"/>
    <s v="Predial"/>
    <x v="0"/>
    <m/>
    <m/>
    <m/>
  </r>
  <r>
    <x v="777"/>
    <n v="17"/>
    <s v="Hallazgo No. 17. Administrativo con Presunta Incidencia Disciplinaria. Determinación del Riesgo Predial. Transversal del Sisga. _x000a_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
    <s v="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
    <s v="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56"/>
    <s v="CR_Transversal del Sisga"/>
    <x v="88"/>
    <x v="21"/>
    <s v="Vicepresidencia de Planeación, Riesgos y Entorno - Vicepresidencia Ejecutiva - Vicepresidencia de Estructuración"/>
    <s v="Andrés Hernández - Carlos García - Poldy Osorio"/>
    <x v="2"/>
    <s v="DISCIPLINARIA Y ADMINISTRATIVA"/>
    <n v="0"/>
    <x v="10"/>
    <m/>
    <m/>
    <m/>
    <m/>
    <m/>
    <m/>
    <m/>
    <m/>
    <m/>
    <x v="0"/>
    <m/>
    <m/>
    <m/>
    <m/>
    <x v="22"/>
    <n v="0"/>
    <n v="1"/>
    <s v="EN TERMINO"/>
    <x v="2"/>
    <x v="2"/>
    <m/>
    <m/>
    <m/>
    <m/>
    <x v="2"/>
    <x v="5"/>
    <s v="Demora en gestión predial"/>
    <x v="0"/>
    <s v="Predial"/>
    <x v="0"/>
    <m/>
    <m/>
    <m/>
  </r>
  <r>
    <x v="778"/>
    <n v="18"/>
    <s v="Hallazgo No. 18. Administrativo con presunta incidencia disciplinaria. Interventoría de la Gestión Predial de la Concesión Transversal del Sisga. _x000a_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quot;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quot;.  "/>
    <s v="En el Acta de Comité predial de julio de 2018 se observó que la Interventoría no ha cumplido con los trámites establecidos en el Contrato para la revisión y visto bueno de los insumos prediales."/>
    <s v="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
    <s v="Establecer mecanismos de seguimiento y control al cumplimiento de las funciones de la interventoria."/>
    <s v="1. Lograr que la interventoria cumpla los tiempos  establecidos en el Contrato para la revision de los expedientes."/>
    <s v="UNIDADES DE MEDIDA CORRECTIVAS_x000a_1. Oficio de seguimiento a las obligaciones de contractuales de la interventoria._x000a_2. En caso de no cumplir con la revision de los expedientes prediales, efectuar el plazo de cura, y de no subsanar aplicar la sancion pertinente segun lo estitulado en el contrato._x000a_UNIDADES DE MEDIDA PREVENTIVAS_x000a_3. Establecer la revision de los expedientes mediante mesas de trabajo que agilicen el proceso de revision de los expedientes. _x000a_4. Informe de Cierre._x000a__x000a__x000a__x000a__x000a_"/>
    <s v="UNIDADES DE MEDIDA CORRECTIVA_x000a_1. Oficio a la interventoria._x000a_2. Plazo de cura, y/o  sancion pertinente segun lo estitulado en el contrato._x000a__x000a_UNIDADES DE MEDIDA PREVENTIVA_x000a_3. Mesas de trabajo _x000a__x000a_INFORME DE CIERRE_x000a_4. Informe de Cierre."/>
    <n v="4"/>
    <d v="2019-01-04T00:00:00"/>
    <x v="56"/>
    <s v="CR_Transversal del Sisga"/>
    <x v="88"/>
    <x v="19"/>
    <s v="Vicepresidencia de Planeación, Riesgos y Entorno - Vicepresidencia Ejecutiva"/>
    <s v="Andrés Hernández - Carlos García"/>
    <x v="2"/>
    <s v="DISCIPLINARIA Y ADMINISTRATIVA"/>
    <n v="0"/>
    <x v="10"/>
    <m/>
    <m/>
    <m/>
    <m/>
    <m/>
    <m/>
    <m/>
    <m/>
    <m/>
    <x v="0"/>
    <m/>
    <m/>
    <m/>
    <m/>
    <x v="22"/>
    <n v="0"/>
    <n v="1"/>
    <s v="EN TERMINO"/>
    <x v="2"/>
    <x v="2"/>
    <m/>
    <m/>
    <m/>
    <m/>
    <x v="2"/>
    <x v="5"/>
    <s v="Demora en gestión predial"/>
    <x v="0"/>
    <s v="Predial"/>
    <x v="0"/>
    <m/>
    <m/>
    <m/>
  </r>
  <r>
    <x v="779"/>
    <n v="19"/>
    <s v="Hallazgo No. 19. Administrativo con presunta incidencia disciplinaria.  Predios sobrantes, contratos de concesión modo carretero. _x000a_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
    <s v="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
    <s v="Lo identificado se constituye en uso ineficiente de los recursos  y en consecuencia se genera una posible contravención a lo establecido en el artículo 209 de la Contitución Política, los artículos 4 y 5 de la Ley 80 de 1993, 3 y 4 de la Ley 489 de 1998."/>
    <s v="Actualizar el procedimiento de venta de los bienes inmuebles sobrantes resultantes de los proyectos"/>
    <s v="1. Dar aplicación al procedimiento de venta de inmuebles._x000a_2. Tomar las acciones derivadas del diagnostico de alternativas."/>
    <s v="UNIDADES DE MEDIDA CORRECTIVAS:_x000a_1. Oficio a la interventoria, solicitando el Informe del estado actual de los bienes en los proyectos citados en el hallazgo (VPRE)_x000a_2. Comite predial para, Análisis de alternativas  que puedan resultar para el manejo de los predios sobrantes._x000a_3. Acciones derivadas del análisis de alternativas._x000a__x000a_UNIDADES DE MEDIDA PREVENTIVAS_x000a_4. Revisar y actualizar el procedimiento  de venta del predio por parte de la ANI. (Gerencia Predial VPRE)_x000a__x000a__x000a_5. Informe de Cierre (VPRE)"/>
    <s v="UNIDADES DE MEDIDA CORRECTIVA_x000a_1. Oficio a la interventoria_x000a_2. Comite predial, para determinacion de posibles alternativas_x000a_3. Acciones derivadas del análisis de alternativas._x000a__x000a_UNIDADES DE MEDIDA PREVENTIVA_x000a_4. Revisar y actualizar el procedimiento  de venta del predio por parte de la ANI. (Gerencia Predial VPRE)_x000a__x000a_INFORME DE CIERRE_x000a_5. Informe de Cierre (VPRE)"/>
    <n v="5"/>
    <d v="2019-01-04T00:00:00"/>
    <x v="56"/>
    <s v="Gerencia Jurídico Predial"/>
    <x v="34"/>
    <x v="22"/>
    <s v="Vicepresidencia de Planeación, Riesgos y Entorno - Vicepresidencia de Gestión Contractual - Vicepresidencia Ejecutiva"/>
    <s v="Andrés Hernández - Luis Eduardo Gutiérrez - Carlos García"/>
    <x v="2"/>
    <s v="DISCIPLINARIA Y ADMINISTRATIVA"/>
    <n v="0"/>
    <x v="10"/>
    <m/>
    <m/>
    <m/>
    <m/>
    <m/>
    <m/>
    <m/>
    <m/>
    <m/>
    <x v="0"/>
    <m/>
    <m/>
    <m/>
    <m/>
    <x v="22"/>
    <n v="0"/>
    <n v="1"/>
    <s v="EN TERMINO"/>
    <x v="2"/>
    <x v="2"/>
    <m/>
    <m/>
    <m/>
    <m/>
    <x v="2"/>
    <x v="5"/>
    <s v="Predios adquiridos no utilizados"/>
    <x v="0"/>
    <s v="Predial"/>
    <x v="0"/>
    <m/>
    <m/>
    <m/>
  </r>
  <r>
    <x v="780"/>
    <n v="20"/>
    <s v="Hallazgo No. 20. Administrativo con presunta incidencia fiscal y disciplinaria. Predios con pagos parciales, sin culminar la adquisición a favor del Estado - Concesión Briceño - Tunja - Sogamoso. Contrato 0377-2002. _x000a_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
    <s v=" Gestión antieconómica, ineficaz, inefectiva, toda vez que al no concluir con la negociación la propiedad de tales inmuebles no pasó a favor del Estado."/>
    <s v="_x000a_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
    <s v="Actualizar la matriz de riesgos para nuevos proyectos asociados a los efectos de los cambios de diseño."/>
    <s v="_x000a_1. Tomar las acciones derivadas del diagnostico de alternativas."/>
    <s v="1. Oficio a la interventoria, solicitando el Informe del estado actual de los bienes en los proyectos citados en el hallazgo (VPRE)_x000a_2. Comite predial para, Análisis de alternativas  que puedan resultar para el manejo de los predios sobrantes._x000a_3. Acciones derivadas del análisis de alternativas._x000a__x000a_4. Revisar y actualizar el procedimiento  de venta del predio por parte de la ANI. (Gerencia Predial VPRE)_x000a_5. Actualizacion de matriz de riesgos frente a riesgos asociados a los efectos prediales de los cambio de trazado y/o de diseño._x000a__x000a_6. Informe de Cierre (VPRE)"/>
    <s v="UNIDADES DE MEDIDA CORRECTIVA_x000a_1. Oficio a la interventoria_x000a_2. Comite predial, para determinacion de posibles alternativas_x000a_3. Acciones derivadas del análisis de alternativas._x000a__x000a_UNIDADES DE MEDIDA PREVENTIVA_x000a_4. Revisar y actualizar el procedimiento  de venta del predio por parte de la ANI. (Gerencia Predial VPRE)_x000a_5. Revision de Matriz de Riesgos_x000a__x000a_INFORME DE CIERRE_x000a_6. Informe de Cierre (VPRE)"/>
    <n v="6"/>
    <d v="2019-01-04T00:00:00"/>
    <x v="56"/>
    <s v="CR_Briceño-Tunja-Sogamoso"/>
    <x v="4"/>
    <x v="1"/>
    <s v="Vicepresidencia de Planeación, Riesgos y Entorno - Vicepresidencia Ejecutiva"/>
    <s v="Carlos García"/>
    <x v="1"/>
    <s v="FISCAL, DISCIPLINARIA Y ADMINISTRATIVA"/>
    <n v="0"/>
    <x v="10"/>
    <m/>
    <m/>
    <m/>
    <m/>
    <m/>
    <m/>
    <m/>
    <m/>
    <m/>
    <x v="0"/>
    <m/>
    <m/>
    <m/>
    <m/>
    <x v="22"/>
    <n v="0"/>
    <n v="1"/>
    <s v="EN TERMINO"/>
    <x v="2"/>
    <x v="3"/>
    <m/>
    <m/>
    <m/>
    <m/>
    <x v="2"/>
    <x v="5"/>
    <s v="Demora en expropiación"/>
    <x v="0"/>
    <s v="Predial"/>
    <x v="0"/>
    <m/>
    <m/>
    <m/>
  </r>
  <r>
    <x v="781"/>
    <n v="21"/>
    <s v="Hallazgo No. 21. Administrativo. Valores de los avalúos judiciales en los procesos de expropiación judicial de predios para proyectos modo carretero. _x000a_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
    <s v="Al indagar sobre los factores que incidieron en esas variaciones, en los cinco (5) casos que se detallan en la presente observación, se encuentra, según la ANI que correspondieron a debilidades, errores e inconsistencias en los avalúos decretados judicialmente."/>
    <s v="Se reflejan en el monto del lucro cesante y daño emergente y que por ende afectaron el valor final de los proyectos, lo que generó impacto negativo sobre los mismos, con riesgo de lesión al patrimonio público."/>
    <s v="1. Ejercer todas las acciones legales de defensa dentro de los términos juidicales, garantizando el derecho a la contradicción por parte de la entidad."/>
    <s v="1. Garantizar el derecho de defensa por parte de la Entidad dentro de cada uno de los procesos judiciales que presnetan dicha situación."/>
    <s v="1. Ejercer cada una de las etapas procesales para cada uno de los procesos judiciales que presentan incremento en los avalúos, garantizando el derecho de contradicción de la entidad y el derecho de la defensa."/>
    <s v="UNIDADES DE MEDIDA CORRECTIVA_x000a_1. Informes jurídicos que den cuenta de cada una de las actuaciones surtidas en cada uno de los procesos judiciales que presentan incrementos desmesurados en los avalúos. _x000a__x000a_INFORME DE CIERRE_x000a_2. Informe de cierre."/>
    <n v="2"/>
    <d v="2019-01-04T00:00:00"/>
    <x v="24"/>
    <s v="Gerencia Jurídico Predial"/>
    <x v="34"/>
    <x v="5"/>
    <s v="Vicepresidencia de Gestión Contractual - Vicepresidencia Ejecutiva"/>
    <s v="Luis Eduardo Gutiérrez - Carlos García"/>
    <x v="2"/>
    <s v="ADMINISTRATIVA"/>
    <n v="0"/>
    <x v="10"/>
    <m/>
    <m/>
    <m/>
    <m/>
    <m/>
    <m/>
    <m/>
    <m/>
    <m/>
    <x v="0"/>
    <m/>
    <m/>
    <m/>
    <m/>
    <x v="22"/>
    <n v="0"/>
    <n v="1"/>
    <s v="EN TERMINO"/>
    <x v="2"/>
    <x v="0"/>
    <m/>
    <m/>
    <m/>
    <m/>
    <x v="2"/>
    <x v="5"/>
    <s v="Diferencia avalúo"/>
    <x v="0"/>
    <s v="Predial"/>
    <x v="0"/>
    <m/>
    <m/>
    <m/>
  </r>
  <r>
    <x v="782"/>
    <n v="22"/>
    <s v="Hallazgo No. 22. Administrativo con presunta incidencia Disciplinaria. Cumplimiento de términos en los procesos de adquisición directa y expropiación judicial, modo carretero. _x000a_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
    <s v="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quot;Adquisición predial&quot;. "/>
    <s v="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
    <s v="1. Evidenciar las acciones implemetadas por la Entidad en pro del cumplimiento de los tiempos establecidos en la ley para el agotamiento de la vía gubernativa."/>
    <s v="1. Garantizar el cumplimiento en los términos de ley por parte de la entidad con la implementación de medidas correctivas en los tiempos de revisión y expedición de los actos administrativos."/>
    <s v="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
    <s v="UNIDADES DE MEDIDA CORRECTIVA_x000a_1. Informe jurídico indicando las medidas adoptadas durante el 2018 para el cumplimiento de los términos establecidos en la Ley._x000a_2. Informe verificando los tiempos que se utilizaron en el agotamiento de la vía gubernativa en la entidad durante el 2018._x000a__x000a_INFORME DE CIERRE_x000a_3. Informe de cierre."/>
    <n v="3"/>
    <d v="2019-01-04T00:00:00"/>
    <x v="40"/>
    <s v="Gerencia Jurídico Predial"/>
    <x v="34"/>
    <x v="23"/>
    <s v="Vicepresidencia de Planeación, Riesgos y Entorno - Vicepresidencia de Gestión Contractual"/>
    <s v="Andrés Hernández - Luis Eduardo Gutiérrez"/>
    <x v="2"/>
    <s v="DISCIPLINARIA Y ADMINISTRATIVA"/>
    <n v="0"/>
    <x v="10"/>
    <m/>
    <m/>
    <m/>
    <m/>
    <m/>
    <m/>
    <m/>
    <m/>
    <m/>
    <x v="0"/>
    <m/>
    <m/>
    <m/>
    <m/>
    <x v="22"/>
    <n v="0"/>
    <n v="1"/>
    <s v="EN TERMINO"/>
    <x v="2"/>
    <x v="2"/>
    <m/>
    <m/>
    <m/>
    <m/>
    <x v="2"/>
    <x v="5"/>
    <s v="Demora en expropiación"/>
    <x v="0"/>
    <s v="Predial"/>
    <x v="0"/>
    <m/>
    <m/>
    <m/>
  </r>
  <r>
    <x v="783"/>
    <n v="23"/>
    <s v="Hallazgo No. 23. Administrativo. Gestión y control en los procesos de expropiación judicial. _x000a_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
    <s v="Entre la Gerencia Predial y la Gerencia de Gestión Jurídica en el trámite de los procesos de expropiación deficiencias en la comunicación que permitiera desarrollar los procesos de manera expedita, articulada y rigurosa. "/>
    <s v="Información inconsistente entre las bases de datos de los procesos que cada dependicia estructuraba; diferencias en los controles llevados a cabo, y en la documentación asociada al proceso, entre otros aspectos. "/>
    <s v="1. Presentar informe en el que se evidencia que la entidad ya cuenta con una base de datos actualizada con cada uno de los procesos de expropiación judicial._x000a_2. Presentar informe en el que se evidencia cada una de las actuaciones que adelantan los apoderados de los procesos de expropiación judicial a efectos de poder realizar el seguimiento a estos."/>
    <s v="1. Garantizar el seguimiento y control a los procesos de expropiación judicial."/>
    <s v="1. Evidenciar que la entidad cuenta con una base de datos actualizada de los procesos de expropiación judicial y que efectivamente ha venido haciendo el seguimiento y control a los mismos de manera adecuada."/>
    <s v="UNIDADES DE MEDIDA CORRECTIVA_x000a_1. Informe jurídico incorporando la base de procesos de expropiación judicial actualizada a la fecha._x000a_2. Informe jurídico en el que se indiquen cada una de las actuaciones que adelantan los abogados encaminadas a efectuar el seguimiento y control a los procesos de expropiación judicial._x000a__x000a_INFORME DE CIERRE_x000a_3. Informe de cierre."/>
    <n v="3"/>
    <d v="2019-01-04T00:00:00"/>
    <x v="40"/>
    <s v="Gerencia Jurídico Predial"/>
    <x v="34"/>
    <x v="23"/>
    <s v="Vicepresidencia de Planeación, Riesgos y Entorno - Vicepresidencia de Gestión Contractual"/>
    <s v="Andrés Hernández - Luis Eduardo Gutiérrez"/>
    <x v="2"/>
    <s v="ADMINISTRATIVA"/>
    <n v="0"/>
    <x v="10"/>
    <m/>
    <m/>
    <m/>
    <m/>
    <m/>
    <m/>
    <m/>
    <m/>
    <m/>
    <x v="0"/>
    <m/>
    <m/>
    <m/>
    <m/>
    <x v="22"/>
    <n v="0"/>
    <n v="1"/>
    <s v="EN TERMINO"/>
    <x v="2"/>
    <x v="0"/>
    <m/>
    <m/>
    <m/>
    <m/>
    <x v="2"/>
    <x v="5"/>
    <s v="Demora en expropiación"/>
    <x v="0"/>
    <s v="Predial"/>
    <x v="0"/>
    <m/>
    <m/>
    <m/>
  </r>
  <r>
    <x v="784"/>
    <n v="24"/>
    <s v="Hallazgo No. 24. Administrativo. Gestión de Control procesal en los procesos de expropiación judicial. _x000a_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
    <s v="Los hechos mencionados determinan que las acciones de control efectuadas por la ANI dentro de los procesos de expropiación judicial no se están realizando con la celeridad y efectividad necesaria."/>
    <s v="Afectación en el desarrollo de los proyectos y evidencia de debilidades en el ejercicio de la debida vigilancia, control y seguimiento de la entidad sobre su gestión predial, dilatando la secuencia del proceso. "/>
    <s v="1. Plantear medidas de acción tendientes a garantizar el seguimiento y control a las diferentes etapas procesales dentro de los diferentes procesos de expropiación judicial."/>
    <s v="1. Garantizar la debida atención por parte de la Entidad en cada uno de los procesos de expropiación judicial."/>
    <s v="1. Generar acciones tendientes a mejorar y garantizar la debida atención a cada uno de los procesos de expropiación judicial."/>
    <s v="UNIDADES DE MEDIDA CORRECTIVA_x000a_1. Informe relacionando medidas adoptadas encaminadas a garantizar la atención oportuna dentro de los procesos de expropiación judicial._x000a_2. Verificación aelatoria a proceso de expropiación evidenciando la implementación de medadias adoptadas._x000a__x000a_INFORME DE CIERRE_x000a_3. Informe de cierrre"/>
    <n v="3"/>
    <d v="2019-01-04T00:00:00"/>
    <x v="57"/>
    <s v="Gerencia Jurídico Predial"/>
    <x v="34"/>
    <x v="23"/>
    <s v="Vicepresidencia de Planeación, Riesgos y Entorno - Vicepresidencia de Gestión Contractual"/>
    <s v="Andrés Hernández - Luis Eduardo Gutiérrez"/>
    <x v="2"/>
    <s v="ADMINISTRATIVA"/>
    <n v="0"/>
    <x v="10"/>
    <m/>
    <m/>
    <m/>
    <m/>
    <m/>
    <m/>
    <m/>
    <m/>
    <m/>
    <x v="0"/>
    <m/>
    <m/>
    <m/>
    <m/>
    <x v="22"/>
    <n v="0"/>
    <n v="1"/>
    <s v="EN TERMINO"/>
    <x v="2"/>
    <x v="0"/>
    <m/>
    <m/>
    <m/>
    <m/>
    <x v="2"/>
    <x v="5"/>
    <s v="Demora en expropiación"/>
    <x v="0"/>
    <s v="Predial"/>
    <x v="0"/>
    <m/>
    <m/>
    <m/>
  </r>
  <r>
    <x v="785"/>
    <n v="25"/>
    <s v="Hallazgo No. 25. Administrativo. Pago en los procesos de expropiación judicial. _x000a_De la revisión a la información sobre algunos procesos de expropiación se observó que los pagos por concepto de obligaciones contingentes a cargo de la ANI no se realizaron oportunamente."/>
    <s v="Esta situación se presenta por deficiente valoración de los riesgos y de provisión de las apropiaciones. "/>
    <s v="Lo que podría conllevar a incurrir en mayores costos por concepto de intereses moratorios."/>
    <s v="1. Garantizar el cumplimiento de los pagos a predios en proceso de expropiación judicial dentro de los términos establecidos en el Código General del Proceso"/>
    <s v="1. Contar con los pagos dentro de los procesos de expropiación judicial dentro de los términos establecidos en el Código General del Proceso"/>
    <s v="1. Verificar los trámites adelantdos por la entidad para los pagos a efectos de determinar la causa de las posibles demoras, y asi tomar las medidas correctivas que permitan mejorar los tiempos."/>
    <s v="UNIDADES DE MEDIDA CORRECTIVA_x000a_1. Informe de verificación de trámites de pago de predios en expropiación al azar, evidenciando falencias._x000a_2. Informe de adopción de medidas encaminadas a subsanar tiempos en trámites de pago de predios en expropiación judicial._x000a__x000a_INFORME DE CIERRE_x000a_3. Informe de cierre."/>
    <n v="3"/>
    <d v="2019-01-04T00:00:00"/>
    <x v="57"/>
    <s v="Gerencia Jurídico Predial"/>
    <x v="34"/>
    <x v="23"/>
    <s v="Vicepresidencia de Planeación, Riesgos y Entorno - Vicepresidencia de Gestión Contractual"/>
    <s v="Andrés Hernández - Luis Eduardo Gutiérrez"/>
    <x v="2"/>
    <s v="ADMINISTRATIVA"/>
    <n v="0"/>
    <x v="10"/>
    <m/>
    <m/>
    <m/>
    <m/>
    <m/>
    <m/>
    <m/>
    <m/>
    <m/>
    <x v="0"/>
    <m/>
    <m/>
    <m/>
    <m/>
    <x v="22"/>
    <n v="0"/>
    <n v="1"/>
    <s v="EN TERMINO"/>
    <x v="2"/>
    <x v="0"/>
    <m/>
    <m/>
    <m/>
    <m/>
    <x v="2"/>
    <x v="5"/>
    <s v="Demora en expropiación"/>
    <x v="0"/>
    <s v="Predial"/>
    <x v="0"/>
    <m/>
    <m/>
    <m/>
  </r>
  <r>
    <x v="786"/>
    <n v="26"/>
    <s v="Hallazgo No. 26. Administrativo. Activación del Fondo de Contingencias por riesgo predial modo carretero vigencia 2017. _x000a_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
    <s v="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
    <s v="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56"/>
    <s v="Gerencia Jurídico Predial"/>
    <x v="34"/>
    <x v="23"/>
    <s v="Vicepresidencia de Planeación, Riesgos y Entorno - Vicepresidencia de Gestión Contractual"/>
    <s v="Andrés Hernández - Luis Eduardo Gutiérrez"/>
    <x v="2"/>
    <s v="ADMINISTRATIVA"/>
    <n v="0"/>
    <x v="10"/>
    <m/>
    <m/>
    <m/>
    <m/>
    <m/>
    <m/>
    <m/>
    <m/>
    <m/>
    <x v="0"/>
    <m/>
    <m/>
    <m/>
    <m/>
    <x v="22"/>
    <n v="0"/>
    <n v="1"/>
    <s v="EN TERMINO"/>
    <x v="2"/>
    <x v="0"/>
    <m/>
    <m/>
    <m/>
    <m/>
    <x v="2"/>
    <x v="5"/>
    <s v="Demora en gestión predial"/>
    <x v="0"/>
    <s v="Predial"/>
    <x v="0"/>
    <m/>
    <m/>
    <m/>
  </r>
  <r>
    <x v="787"/>
    <n v="27"/>
    <s v="Hallazgo No. 27. Administrativo. Materialización de riesgos en la gestión predial por mayores costos a los estimados a través del Fondo de Contingencias Contractuales en los proyectos viales de APP. _x000a_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
    <s v="Debilidades asociadas al control de los proyectos respecto a su gestión predial.  Asunción por parte del Estado de este riesgo afectando los recursos públicos  involucrados cuandose superan los porcentajes máximos establecidos contractualmente."/>
    <s v="Se sobrepasan los costos o porcentajes establecidos por lo cual la Agencia activa el Fondo de Contingencias Contractuale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56"/>
    <s v="Gerencia Jurídico Predial"/>
    <x v="34"/>
    <x v="23"/>
    <s v="Vicepresidencia de Planeación, Riesgos y Entorno - Vicepresidencia de Gestión Contractual"/>
    <s v="Andrés Hernández - Luis Eduardo Gutiérrez"/>
    <x v="2"/>
    <s v="ADMINISTRATIVA"/>
    <n v="0"/>
    <x v="10"/>
    <m/>
    <m/>
    <m/>
    <m/>
    <m/>
    <m/>
    <m/>
    <m/>
    <m/>
    <x v="0"/>
    <m/>
    <m/>
    <m/>
    <m/>
    <x v="22"/>
    <n v="0"/>
    <n v="1"/>
    <s v="EN TERMINO"/>
    <x v="2"/>
    <x v="0"/>
    <m/>
    <m/>
    <m/>
    <m/>
    <x v="2"/>
    <x v="5"/>
    <s v="Mayores recursos para riesgo predial"/>
    <x v="0"/>
    <s v="Predial"/>
    <x v="0"/>
    <m/>
    <m/>
    <m/>
  </r>
  <r>
    <x v="788"/>
    <n v="28"/>
    <s v="Hallazgo No. 28. Administrativo con presunta connotación disciplinaria. Pagos de Contingencia Predial con recursos del Presupuesto de Inversión Contrato de Concesión GC-046-2014. _x000a_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
    <s v="Los hechos descritos en los párrafos anteriores, corresponden a debilidades de control, presuntamente desconociendo lo dispuesto en los artículos 13 y 14 del Decreto 423 del 14 de marzo de 2001."/>
    <s v="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
    <s v="1. Salvaguardar los recursos públicos destinados a la gestión predial."/>
    <s v="1. Aclarar los motivos que generaron el pago de las obligaciones prediales de la Subcuenta No. 2 Predios - Otrosí 28, a través de un informe conjunto entre las dependencias Vicepresidencia de Gestión Contractual-GIT Predial - GIT Riesgos._x000a__x000a_2. Prevenir y mejorar el seguimiento a través de lo establecido en el modelo de contrato para concesiones de cuarta generación."/>
    <s v="1. Informe.   _x000a_2. Modelo 4G_x000a_3.Informe de cierre."/>
    <s v="UNIDADES DE MEDIDA CORRECTIVA_x000a_1. Informe conjunto Vicepresidencia de Gestión Contractual-GIT Predial - GIT Riesgos._x000a__x000a_UNIDADES DE MEDIDA PREVENTIVA_x000a_2.  Modelo Contrato 4G._x000a__x000a_INFORME DE CIERRE_x000a_3. Informe de cierre."/>
    <n v="3"/>
    <d v="2019-01-04T00:00:00"/>
    <x v="24"/>
    <s v="CR_Pereira-La Victoria"/>
    <x v="29"/>
    <x v="19"/>
    <s v="Vicepresidencia de Planeación, Riesgos y Entorno - Vicepresidencia Ejecutiva"/>
    <s v="Andrés Hernández - Carlos García"/>
    <x v="2"/>
    <s v="ADMINISTRATIVA"/>
    <n v="0"/>
    <x v="10"/>
    <m/>
    <m/>
    <m/>
    <m/>
    <m/>
    <m/>
    <m/>
    <m/>
    <m/>
    <x v="0"/>
    <m/>
    <m/>
    <m/>
    <m/>
    <x v="22"/>
    <n v="0"/>
    <n v="1"/>
    <s v="EN TERMINO"/>
    <x v="2"/>
    <x v="2"/>
    <m/>
    <m/>
    <m/>
    <m/>
    <x v="2"/>
    <x v="5"/>
    <s v="Demora en gestión predial"/>
    <x v="0"/>
    <s v="Predial"/>
    <x v="0"/>
    <m/>
    <m/>
    <m/>
  </r>
  <r>
    <x v="789"/>
    <n v="29"/>
    <s v="Hallazgo No. 29. Administrativo. Resoluciones para pagos de Contingencias contra pagos revelados en notas a los estados contables. _x000a_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
    <s v="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
    <s v="La nota a los estado financieros no corresponde  a los montos que se acreditan en las resoluciones a las que hace referncia el hallazgo."/>
    <s v="Que los estados financieros registren los montos canclados por contingencias a traves de la fiduprevisora administradora del Fondo de Contingencias."/>
    <s v="Verificar que los estados de cuentas  de la Fiduprevisora reflejen el total de los pagos de Contingentes que la ANI autoriza mensualmente."/>
    <s v="1. Verificar las sumatorias presentadas en el ejercicio que genero la diferencia descrita entre las notas a los EF y las resoluciones._x000a_2. Informe sobre los antecedentes que dieron origen a la resolución del Mecanismo Transitorio de Liquidez MTL que ejecuta Bancolombia, para cubrir los pagos de las contingencias prediales de Transversal de las Américas._x000a_3. Informe explicativo del manejo presupuestal dado a los recursos del MTL._x000a_4. Informe de cierre"/>
    <s v="UNIDADES DE MEDIDA CORRECTIVA_x000a_1. Ejercicio Financiero_x000a_2. Informe sobre los antecedentes _x000a_3. Informe explicativo del manejo presupuestal _x000a__x000a_INFORME DE CIERRE_x000a_4. Informe de cierre"/>
    <n v="4"/>
    <d v="2019-01-04T00:00:00"/>
    <x v="24"/>
    <s v="Gerencia Jurídico Predial"/>
    <x v="34"/>
    <x v="23"/>
    <s v="Vicepresidencia de Planeación, Riesgos y Entorno - Vicepresidencia de Gestión Contractual"/>
    <s v="Andrés Hernández - Luis Eduardo Gutiérrez"/>
    <x v="2"/>
    <s v="ADMINISTRATIVA"/>
    <n v="0"/>
    <x v="10"/>
    <m/>
    <m/>
    <m/>
    <m/>
    <m/>
    <m/>
    <m/>
    <m/>
    <m/>
    <x v="0"/>
    <m/>
    <m/>
    <m/>
    <m/>
    <x v="22"/>
    <n v="0"/>
    <n v="1"/>
    <s v="EN TERMINO"/>
    <x v="2"/>
    <x v="0"/>
    <m/>
    <m/>
    <m/>
    <m/>
    <x v="2"/>
    <x v="5"/>
    <s v="Demora en gestión predial"/>
    <x v="0"/>
    <s v="Predial"/>
    <x v="0"/>
    <m/>
    <m/>
    <m/>
  </r>
  <r>
    <x v="790"/>
    <n v="30"/>
    <s v="Hallazgo No. 30. Administrativo. Presupuesto de Inversión diferencias entre partidas ejecutadas registradas en el SIIF Nación 2 y lo reportado por la ANI. _x000a_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
    <s v="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
    <s v="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
    <s v="Fortalecer el seguimiento de los registros del sistema de informacion financiera"/>
    <s v="Mejorar los controles de manejo de informaicon financiera"/>
    <s v="1. informe metodologico de la ANI en el sistema de informacion de recursos, para detallar las diferencias manifestadas por la contraloria y los antecedentes que lo soportan._x000a_2. Circular de la vicepresidencia Administrativa y Financiera, indicando a las diferentes areas de la ANI, cual es la fuente de informacion del SIIF._x000a_3. Informe de cierre"/>
    <s v="UNIDADES DE MEDIDA CORRECTIVA_x000a_1. informe metodologico de la ANI en el sistema de informacion de recursos_x000a__x000a_UNIDADES DE MEDIDA PREVENTIVA_x000a_2. Circular de la vicepresidencia Administrativa y Financiera_x000a__x000a_INFORME DE CIERRE_x000a_3. Informe de cierre"/>
    <n v="3"/>
    <d v="2019-01-04T00:00:00"/>
    <x v="24"/>
    <s v="Gerencia Jurídico Predial"/>
    <x v="34"/>
    <x v="20"/>
    <s v="Vicepresidencia de Planeación, Riesgos y Entorno - Vicepresidencia  Administrativa y financiera"/>
    <s v="Andrés Hernández"/>
    <x v="5"/>
    <s v="ADMINISTRATIVA"/>
    <n v="0"/>
    <x v="10"/>
    <m/>
    <m/>
    <m/>
    <m/>
    <m/>
    <m/>
    <m/>
    <m/>
    <m/>
    <x v="0"/>
    <m/>
    <m/>
    <m/>
    <m/>
    <x v="22"/>
    <n v="0"/>
    <n v="1"/>
    <s v="EN TERMINO"/>
    <x v="2"/>
    <x v="0"/>
    <m/>
    <m/>
    <m/>
    <m/>
    <x v="2"/>
    <x v="5"/>
    <s v="Demora en gestión predial"/>
    <x v="0"/>
    <s v="Predial"/>
    <x v="0"/>
    <m/>
    <m/>
    <m/>
  </r>
  <r>
    <x v="791"/>
    <n v="1"/>
    <s v="Hallazgo No. 1. Administrativo con presunta incidencia fiscal y disciplinaria. Pago de Contraprestación Línea de Playa. _x000a_Contrato de Concesión 024 de 1999. Mediante el Otrosí 1 del 17/01/2003 se modificó la Cláusula décima Primera del contrato de concesión, &quot;Contraprestación y el Valor del Contrato&quot;,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
    <s v="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
    <s v="Modificación de la longitud de línea de playa, que al disminuirse afectó el valor a pagar por concepto de contraprestación y en consecuencia genera presunto daño patrimonial al estado calculado en $3.450.641,76"/>
    <s v="Determinar la medida exacta de la Linea de playa de la que el concesionario hace uso, para determinar si existe o no del presunto daño Patrimonial, y de ser así desplegar las acciones para la recuperación de los recursos correspondientes por contraprestación."/>
    <s v="Determinar la existencia o no del presunto detrimento patrimonial y despleagar las medidas administrativas correspondientes. "/>
    <s v="CORRECTIVAS _x000a_1.Solicitar concepto a la Superintendencia de Puertos Transporte respecto de las condiciones en lasque fue otorgado el contrato de concesion portuaria  _x000a_2.Solicitar concepto a DIMAR respecto a la linea de playa entregadas en concesion. _x000a_3.Elaborar conceptos técnico, financiero y jurídico al interior de la Entidad o asesores externos_x000a_4. Como consecuencia del análisis de los conceptos, determinar la existencia o no del presunto daño patrimonial  y constituir el título para el cobro que sea pertinente._x000a__x000a_PREVENTIVAS_x000a_5. Seguir el Manual de Supervision e interventoria de la Entidad. y el instructivo de modificacion de contratos de concesion portuaria  (si aplica)_x000a__x000a_INFORME DE CIERRE _x000a_6. Informe de Cierre "/>
    <s v="UNIDADES DE MEDIDA CORRECTIVA_x000a_1. Oficio a SPT_x000a_2. Oficio a DIMAR_x000a_3. Informe Técnico. _x000a_4. Informe Financiero._x000a_5. Informe Jurídico._x000a_6. Tomar las acciones pertinentes derivadas del Concepto Jurídico_x000a__x000a_UNIDADES DE MEDIDA PREVENTIVA_x000a_7. Manual de Supervision e Interventoria _x000a_8. Instructivo de Modificaciones contractuales del Modo Portuario (si aplica)_x000a__x000a_INFORME DE CIERRE_x000a_9. Informe de Cierre "/>
    <n v="9"/>
    <d v="2019-01-04T00:00:00"/>
    <x v="24"/>
    <s v="CP_Sociedad Portuaria Compas Buenaventura"/>
    <x v="89"/>
    <x v="0"/>
    <s v="Vicepresidencia de Gestión Contractual"/>
    <s v="Luis Eduardo Gutiérrez"/>
    <x v="4"/>
    <s v="FISCAL, DISCIPLINARIA Y ADMINISTRATIVA"/>
    <n v="0"/>
    <x v="10"/>
    <m/>
    <m/>
    <m/>
    <m/>
    <m/>
    <m/>
    <m/>
    <m/>
    <m/>
    <x v="0"/>
    <m/>
    <m/>
    <m/>
    <m/>
    <x v="22"/>
    <n v="0"/>
    <n v="1"/>
    <s v="EN TERMINO"/>
    <x v="2"/>
    <x v="3"/>
    <m/>
    <m/>
    <m/>
    <m/>
    <x v="2"/>
    <x v="0"/>
    <s v="Cálculo de la contraprestación"/>
    <x v="3"/>
    <m/>
    <x v="0"/>
    <m/>
    <m/>
    <m/>
  </r>
  <r>
    <x v="792"/>
    <n v="2"/>
    <s v="Hallazgo No. 2. Administrativo con presunta incidencia fiscal y disciplinaria. Pago Contraprestación. Contrato de Concesión Portuaria 022 de 1998. _x000a_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
    <s v="Dicha situación, ocasionada por debilidades de los controles por parte de la ANI. "/>
    <s v="En virtud de los anterior, no se evidencia el reporte de pago del 20% correspondiente al municipio de los años 1999 a 2004 y del año 2008, los cuales ascienden a la suma de USD$230.899,56; que indexada a diciembre de 2017 equivalen a $1.029.273.730,33 pesos colombianos."/>
    <s v="Realizar los respectivos trámites a que haya a lugar para el traslado a la entidad competente. e  Iniciar el Proceso sancionatorio. "/>
    <s v="Dar traslado a la entidad Competente para que realice el procedimiento que haya a lugar. e iniciar el proceso sancionatorio del presunto daño patrimonial. "/>
    <s v="CORRECTIVAS _x000a_1. Gestion de traslado a la Alcaldia De Cienaga por competencia._x000a_2. Solicitar el Inicio del proceso Sancionatorio Correspondiente. _x000a__x000a_PREVENTIVAS _x000a_3. Procedemiento de proceso sancionatorio_x000a_4. Procedimiento verificacion pago de contraprestacion_x000a__x000a_INFORME DE CIERRE _x000a_5. Informe de Cierre _x000a_"/>
    <s v="UNIDADES DE MEDIDA CORRECTIVA_x000a_1. Traslado por competencia._x000a_2. Solicitud de inicio de proceso sancionatorio _x000a__x000a_UNIDADES DE MEDIDA PREVENTIVA_x000a_3. Procedimiento vigente._x000a_4. Procedimiento vigente._x000a__x000a_INFORME DE CIERRE_x000a_5. Informe de cierre"/>
    <n v="5"/>
    <d v="2019-01-04T00:00:00"/>
    <x v="52"/>
    <s v="CP_Sociedad Portuaria Río Córdoba SA"/>
    <x v="46"/>
    <x v="0"/>
    <s v="Vicepresidencia de Gestión Contractual"/>
    <s v="Luis Eduardo Gutiérrez"/>
    <x v="4"/>
    <s v="FISCAL, DISCIPLINARIA Y ADMINISTRATIVA"/>
    <n v="0"/>
    <x v="10"/>
    <m/>
    <m/>
    <m/>
    <m/>
    <m/>
    <m/>
    <m/>
    <m/>
    <m/>
    <x v="0"/>
    <m/>
    <m/>
    <m/>
    <m/>
    <x v="22"/>
    <n v="0"/>
    <n v="1"/>
    <s v="EN TERMINO"/>
    <x v="2"/>
    <x v="3"/>
    <m/>
    <m/>
    <m/>
    <m/>
    <x v="2"/>
    <x v="1"/>
    <s v="Deficiencia en la supervisión contractual - Administrativo-"/>
    <x v="3"/>
    <m/>
    <x v="0"/>
    <m/>
    <m/>
    <m/>
  </r>
  <r>
    <x v="793"/>
    <n v="3"/>
    <s v="Hallazgo No. 3. Administrativo con presunta incidencia disciplinaria. Proceso de Reversión. Contrato de Concesión Portuaria 022 de 1998. _x000a_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
    <s v="No se surtió oportunamente las diferentes actividades conducentes a que el proceso de reversión se diera dentro de los términos contractuales"/>
    <s v="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
    <s v="Suscripción del acta de reversion de los bienes entregado en concesion. "/>
    <s v="Lograr la reversion de los bienes entregados en cooncesion en buenas condiciones"/>
    <s v="CORRECTIVAS_x000a_1. Avaluo Actualizado de los bienes entregados en concesion_x000a_2. Informe Técnico _x000a_3. Suscripcion del acta de reversion _x000a_4. Solicitar al concesionario y la Dimar los soportes de autorizacion para realizar el cerramiento._x000a__x000a__x000a_ PREVENTIVAS_x000a_5.Manual de reversion vigente _x000a_6.Manual de supervision e interventoria _x000a__x000a_INFORME DE CIERRE_x000a_7. Informe de Cierre_x000a_"/>
    <s v="UNIDADES DE MEDIDA CORRECTIVA_x000a_1. Avaluo Actualizado de los bienes entregados en concesion_x000a_2. Informe Técnico _x000a_3. Suscripcion del acta de reversion _x000a_4. solicitud al concesionario_x000a_5. Solicitud a la Dimar_x000a__x000a_UNIDADES DE MEDIDA PREVENTIVA_x000a_6.Manual de reversion vigente_x000a_7.Manual de supervision e interventoria  _x000a__x000a_INFORME DE CIERRE_x000a_8. Informe de Cierre_x000a_"/>
    <n v="8"/>
    <d v="2019-01-04T00:00:00"/>
    <x v="24"/>
    <s v="CP_Sociedad Portuaria Río Córdoba SA"/>
    <x v="46"/>
    <x v="0"/>
    <s v="Vicepresidencia de Gestión Contractual"/>
    <s v="Luis Eduardo Gutiérrez"/>
    <x v="4"/>
    <s v="DISCIPLINARIA Y ADMINISTRATIVA"/>
    <n v="0"/>
    <x v="10"/>
    <m/>
    <m/>
    <m/>
    <m/>
    <m/>
    <m/>
    <m/>
    <m/>
    <m/>
    <x v="0"/>
    <m/>
    <m/>
    <m/>
    <m/>
    <x v="22"/>
    <n v="0"/>
    <n v="1"/>
    <s v="EN TERMINO"/>
    <x v="2"/>
    <x v="2"/>
    <m/>
    <m/>
    <m/>
    <m/>
    <x v="2"/>
    <x v="0"/>
    <s v="Reversiones"/>
    <x v="3"/>
    <m/>
    <x v="0"/>
    <m/>
    <m/>
    <m/>
  </r>
  <r>
    <x v="794"/>
    <n v="4"/>
    <s v="Hallazgo No. 4. Administrativo con presunta incidencia disciplinaria, para indagación preliminar I.P. Plan de inversión, Inversión Social, Contrato de Concesión Portuaria 004 de 2010. _x000a_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
    <s v="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
    <s v="_x000a_Se genera presunto daño patrimonial al Estado en cuantía de $3.288.810.709,54."/>
    <s v="Realizar el Seguimiento desde la supervisión técnica, social y financiera a las inversiones sociales descritas en el contrato de concesion portuaria.  "/>
    <s v="Verificar el valor de los recursos efectivamente ejecutados en inversión social, en cumplimiento de la Clausula Septima del Contrato de Concesión No. 004 de 2010"/>
    <s v="CORRECTIVAS _x000a_1. Solicitar a la sociedad portuaria los soportes respecto de la ejecucion de la inversion social.                                 _x000a_2. Informe Social, Tecnico y Financiero de la ejecución de la inversión social por parte de la SPRC- MUELLE 9. y su incorporacion dentro del informe de supervision _x000a__x000a_PREVENTIVAS_x000a_3. Manual de Supervision e Interventoria _x000a__x000a_INFORME DE CIERRE _x000a_4. Informe de Cierre "/>
    <s v="UNIDADES DE MEDIDA CORRECTIVA _x000d__x000a_1. Solicitar a la sociedad portuaria los soportes respecto de la ejecucion de la inversion social.                                 _x000d__x000a_2. Informe Social, Tecnico y Financiero de la ejecución de la inversión social por parte de la SPRC- MUELLE 9. y su incorporacion dentro del informe de supervision _x000d__x000a__x000d__x000a_UNIDADES DE MEDIDA PREVENTIVA_x000a_3. Manual de Supervision e Interventoria _x000d__x000a__x000d__x000a_INFORME DE CIERRE _x000d__x000a_4. Informe de Cierre "/>
    <n v="4"/>
    <d v="2019-01-04T00:00:00"/>
    <x v="24"/>
    <s v="CP_Sociedad Portuaria Regional de Cartagena"/>
    <x v="39"/>
    <x v="0"/>
    <s v="Vicepresidencia de Gestión Contractual_x000a__x000a_- Gerencia del GIT SOCIAL DE LA VPRE "/>
    <s v="Luis Eduardo Gutiérrez"/>
    <x v="4"/>
    <s v="DISCIPLINARIA Y ADMINISTRATIVA"/>
    <n v="0"/>
    <x v="10"/>
    <m/>
    <m/>
    <m/>
    <m/>
    <m/>
    <m/>
    <m/>
    <m/>
    <m/>
    <x v="0"/>
    <m/>
    <m/>
    <m/>
    <m/>
    <x v="22"/>
    <n v="0"/>
    <n v="1"/>
    <s v="EN TERMINO"/>
    <x v="2"/>
    <x v="2"/>
    <m/>
    <m/>
    <m/>
    <m/>
    <x v="2"/>
    <x v="1"/>
    <s v="Deficiencia en la supervisión contractual - Administrativo-"/>
    <x v="3"/>
    <m/>
    <x v="0"/>
    <m/>
    <m/>
    <m/>
  </r>
  <r>
    <x v="795"/>
    <n v="5"/>
    <s v="Hallazgo No. 5. Administrativo con presunta incidencia disciplinaria. Ejecución Plan de Inversiones. Contrato de Concesión 001 de 2008. _x000a_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
    <s v="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
    <s v="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
    <s v="Exigir el cumplimiento del plan de inversiones pactado de conformidad con el Manual de interventoría y supervisión de concesiones, e iniciar la solicitud de proceso sancionatorio. "/>
    <s v="Garantizar el cumplimiento del plan de inversion pactado de conformidad con lo establecido en el contrato de concesion portuaria, e iniciar la solicitud del proceso sancionatorio. "/>
    <s v="CORRECTIVAS_x000a_1. Oficio de Respuesta al concesionario en relacion a la Solicitud de Modificacion presentada en 2018, relacionada con la adquisicion de equipos de cargue directo de Carbón. _x000a_2. Solicitar el Inicio al proceso Sancionatorio por un Presunto Incumplimiento en la Ejecucion del plan de Inversiones._x000a__x000a_PREVENTIVAS_x000a_3. Manual de Supervsion e interventoria de la Entidad._x000a_4. Procedimiento de solicitud de inicio de proceso sancionatorio_x000a_ _x000a_INFORME DE CIERRE_x000a_5. Informe de Cierre. _x000a_"/>
    <s v="UNIDADES DE MEDIDA CORRECTIVA_x000a_1. Oficio de Respuesta al Concesionario en relacion a la solicitud de modifiacion presentada en 2018._x000a_2. solicitud de Inicio al Proceso Sancionatorio_x000a__x000a_UNIDADES DE MEDIDA PREVENTIVA_x000a_3. Manual de Supervision e Interventoria _x000a_4. Procedimiento incio sancionatorio _x000a_ _x000a_INFORME DE CIERRE _x000a_5. Informe de cierre"/>
    <n v="5"/>
    <d v="2019-01-04T00:00:00"/>
    <x v="24"/>
    <s v="CP_Sociedad Portuaria de Buenaventura GPL A1 y A2"/>
    <x v="90"/>
    <x v="0"/>
    <s v="Vicepresidencia de Gestión Contractual"/>
    <s v="Luis Eduardo Gutiérrez"/>
    <x v="4"/>
    <s v="DISCIPLINARIA Y ADMINISTRATIVA"/>
    <n v="0"/>
    <x v="10"/>
    <m/>
    <m/>
    <m/>
    <m/>
    <m/>
    <m/>
    <m/>
    <m/>
    <m/>
    <x v="0"/>
    <m/>
    <m/>
    <m/>
    <m/>
    <x v="22"/>
    <n v="0"/>
    <n v="1"/>
    <s v="EN TERMINO"/>
    <x v="2"/>
    <x v="2"/>
    <m/>
    <m/>
    <m/>
    <m/>
    <x v="2"/>
    <x v="0"/>
    <s v="Incumplimiento obligaciones"/>
    <x v="3"/>
    <m/>
    <x v="0"/>
    <m/>
    <m/>
    <m/>
  </r>
  <r>
    <x v="796"/>
    <n v="6"/>
    <s v="Hallazgo No. 6. Administrativo con presunta incidencia disciplinaria. Interventoría para al Plan de Inversiones. Contrato de Concesión 018 de 1997. _x000a_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
    <s v="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
    <s v="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_x000a__x000a_Con lo cual presuntamente se contraviene lo estipulado en el contrato así como el numeral 5 de Artículo 4 y el numeral 1 del Artículo 26 de la Ley 80 de 1993 y el Artículo 83 de la Ley 1474 de 2011."/>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_x000a_1. Aportar la Carta de Aceptacion de la Oferta_x000a_2. Aportar el Acta de Inicio de la Interventoria _x000a__x000a_PREVENTIVAS _x000a__x000a_3. Manual de Contratación _x000a_4. Manual de Supervision e Interventoria _x000a__x000a_INFORME DE CIERRE _x000a_5. Informe de Cierre _x000a_"/>
    <s v="UNIDADES DE MEDIDA CORRECTIVA_x000a_1.Oficio de la Carta de Aceptacion de la Oferta_x000a_2.Acta de Inicio de la Interventoria_x000a__x000a_UNIDADES DE MEDIDA PREVENTIVA_x000a_3. Manual de Contratación _x000a_4. Manual de Supervision e Interventoria _x000a__x000a_INFORME DE CIERRE _x000a_5. Informe de Cierre "/>
    <n v="5"/>
    <d v="2019-01-04T00:00:00"/>
    <x v="52"/>
    <s v="CP_Sociedad Portuaria de Buenaventura GP El Vacio"/>
    <x v="91"/>
    <x v="0"/>
    <s v="Vicepresidencia de Gestión Contractual"/>
    <s v="Luis Eduardo Gutiérrez"/>
    <x v="4"/>
    <s v="DISCIPLINARIA Y ADMINISTRATIVA"/>
    <n v="0"/>
    <x v="10"/>
    <m/>
    <m/>
    <m/>
    <m/>
    <m/>
    <m/>
    <m/>
    <m/>
    <m/>
    <x v="0"/>
    <m/>
    <m/>
    <m/>
    <m/>
    <x v="22"/>
    <n v="0"/>
    <n v="1"/>
    <s v="EN TERMINO"/>
    <x v="2"/>
    <x v="2"/>
    <m/>
    <m/>
    <m/>
    <m/>
    <x v="2"/>
    <x v="0"/>
    <s v="Ausencia de interventoría en los proyectos"/>
    <x v="3"/>
    <m/>
    <x v="0"/>
    <m/>
    <m/>
    <m/>
  </r>
  <r>
    <x v="797"/>
    <n v="7"/>
    <s v="Hallazgo No. 7. Administrativo con presunta incidencia disciplinaria. Interventoría Otrosí 3 de 2016 al Contrato de Contraprestación Portuaria 016 de 1996. _x000a_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
    <s v="Deficiencias en la aplicación de controles por parte de la ANI, en la ejecución del Otrosí 3  del Contrato de Concesión Portuaria 016 de 1996."/>
    <s v="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
    <s v="Realizar la Contratacion de la Interventoria para el seguimiento de los dos primeros años del plan de inversiones descrito en el otrosi No. 3 de 2016.   "/>
    <s v="Suscribir el contrato de nterventoria."/>
    <s v="CORRECTIVAS_x000a__x000a_1. Aportar el memorando de solicitud de Inicio de Proceso de Seleccion._x000a_2. Aportar el contrato y el Acta de Inicio de la Interventoria._x000a__x000a_PREVENTIVAS _x000a__x000a_3. Manual de Contratación _x000a_4. Manual de Supervision e Interventoria _x000a__x000a_INFORME DE CIERRE _x000a_5. Informe de Cierre _x000a_"/>
    <s v="UNIDADES DE MEDIDA CORRECTIVA_x000a_1.Memorando solicitud de Inicio de proceso de Seleccion. _x000a_2.Contrato y Acta de Inicio de la Interventoria_x000a__x000a_UNIDADES DE MEDIDA PREVENTIVA_x000a_3. Manual de Contratación _x000a_4. Manual de Supervision e Interventoria _x000a__x000a_INFORME DE CIERRE _x000a_5. Informe de Cierre "/>
    <n v="5"/>
    <d v="2019-01-04T00:00:00"/>
    <x v="41"/>
    <s v="CP_Sociedad Portuaria Ocensa SA"/>
    <x v="92"/>
    <x v="0"/>
    <s v="Vicepresidencia de Gestión Contractual"/>
    <s v="Luis Eduardo Gutiérrez"/>
    <x v="4"/>
    <s v="DISCIPLINARIA Y ADMINISTRATIVA"/>
    <n v="0"/>
    <x v="10"/>
    <m/>
    <m/>
    <m/>
    <m/>
    <m/>
    <m/>
    <m/>
    <m/>
    <m/>
    <x v="0"/>
    <m/>
    <m/>
    <m/>
    <m/>
    <x v="22"/>
    <n v="0"/>
    <n v="1"/>
    <s v="EN TERMINO"/>
    <x v="2"/>
    <x v="2"/>
    <m/>
    <m/>
    <m/>
    <m/>
    <x v="2"/>
    <x v="0"/>
    <s v="Ausencia de interventoría en los proyectos"/>
    <x v="3"/>
    <m/>
    <x v="0"/>
    <m/>
    <m/>
    <m/>
  </r>
  <r>
    <x v="798"/>
    <n v="8"/>
    <s v="Hallazgo No. 8. Administrativo con presunta incidencia disciplinaria. Cambio en la modalidad de operación portuaria. _x000a_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
    <s v="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
    <s v="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_x000a__x000a_"/>
    <s v="Conminar al concesionario a efectos de que ejecute el plan de inversiones y llevar al puerto a las condiciones optimas de operacion. "/>
    <s v="Operar el terminal portuario de conformidad con lo previsto en las disposiciones contractuales. "/>
    <s v="CORRECTIVAS_x000a__x000a_1. Aportar la solicitud de inicio del proceso sancionatorio_x000a_2. Resultado del proceso administrativo sancionatorio a que haya a lugar._x000a__x000a_PREVENTIVA_x000a__x000a_3. Procedimiento de inicio de proceso sancionatorio _x000a_4. Manual de supervision e interventoria_x000a__x000a_INFORME DE CIERRE_x000a_5. Informe de Cierre_x000a_"/>
    <s v="UNIDADES DE MEDIDA CORRECTIVA_x000a__x000d_1. Aportar la solicitud de inicio del proceso sancionatorio_x000d__x000a_2. Resultado del proceso administrativo sancionatorio a que haya a lugar._x000d__x000a__x000d__x000a_UNIDADES DE MEDIDA PREVENTIVA_x000d__x000a__x000d_3. Procedimiento de inicio de proceso sancionatorio _x000d__x000a_4. Manual de supervision e interventoria_x000d__x000a__x000d__x000a_INFORME DE CIERRE_x000d__x000a_5. Informe de Cierre"/>
    <n v="5"/>
    <d v="2019-01-04T00:00:00"/>
    <x v="24"/>
    <s v="CP_Zona Portuaria de Cartagena Terminal IFOS"/>
    <x v="93"/>
    <x v="0"/>
    <s v="Vicepresidencia de Gestión Contractual_x000a__x000a_Gerencia de Sancionatorios de la VJ"/>
    <s v="Luis Eduardo Gutiérrez"/>
    <x v="4"/>
    <s v="DISCIPLINARIA Y ADMINISTRATIVA"/>
    <n v="0"/>
    <x v="10"/>
    <m/>
    <m/>
    <m/>
    <m/>
    <m/>
    <m/>
    <m/>
    <m/>
    <m/>
    <x v="0"/>
    <m/>
    <m/>
    <m/>
    <m/>
    <x v="22"/>
    <n v="0"/>
    <n v="1"/>
    <s v="EN TERMINO"/>
    <x v="2"/>
    <x v="2"/>
    <m/>
    <m/>
    <m/>
    <m/>
    <x v="2"/>
    <x v="1"/>
    <s v="Deficiencia en la supervisión contractual - Administrativo-"/>
    <x v="3"/>
    <m/>
    <x v="0"/>
    <m/>
    <m/>
    <m/>
  </r>
  <r>
    <x v="799"/>
    <n v="9"/>
    <s v="Hallazgo No. 9. Administrativo con presunta incidencia disciplinaria. Plan de Inversión. Contrato de Concesión Portuaria 001 de 2014. _x000a_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
    <s v="Debilidades en el seguimiento (supervisión e interventoría) y falta de gestión oportuna de la ANI en la toma de decisiones, de otra parte, por el presunto incumplimiento de las obligaciones contractuales a cargo del concesionario."/>
    <s v="Lo anterior genera riesgos de no disponer de la infraestructura prevista contractualmente sobre el proceso de reveresión. Además se genera desgaste administrativo."/>
    <s v="Conminar al concesionario a efectos de que ejecute el plan de inversiones."/>
    <s v="Ejecutar el plan de inversiones en los terminos previstos en la Cláusula trece del contrato de concesión portuaria. "/>
    <s v="CORRECTIVAS_x000a_1. Conminar al concesionario al cumplimiento y ejecución debida al plan de inversión del contrato._x000a_2. Aportar la solicitud de inicio del proceso sancionatorio_x000a_3. Resultado del proceso administrativo sancionatorio a que haya a lugar._x000a__x000a_PREVENTIVAS_x000a_4. Procedimiento de inicio de proceso sancionatorio _x000a_5. Manual de supervision e interventoria_x000a__x000a_INFORME DE CIERRE_x000a_6. Informe de Cierre"/>
    <s v="UNIDADES DE MEDIDA CORRECTIVA_x000a_1. Conminar al concesionario al cumplimiento y ejecución debida al plan de inversión del contrato._x000a_2. Aportar la solicitud de inicio del proceso sancionatorio_x000a_3. Resultado del proceso administrativo sancionatorio a que haya a lugar._x000a__x000a_UNIDADES DE MEDIDA PREVENTIVA_x000a_4. Procedimiento de inicio de proceso sancionatorio _x000a_5. Manual de supervision e interventoria_x000a__x000a_INFORME DE CIERRE_x000a_6. Informe de Cierre"/>
    <n v="6"/>
    <d v="2019-01-04T00:00:00"/>
    <x v="24"/>
    <s v="CP_Zona Portuaria de Cartagena Terminal IFOS"/>
    <x v="93"/>
    <x v="0"/>
    <s v="Vicepresidencia de Gestión Contractual_x000a__x000a_Gerencia de Sancionatorios de la VJ"/>
    <s v="Luis Eduardo Gutiérrez"/>
    <x v="4"/>
    <s v="DISCIPLINARIA Y ADMINISTRATIVA"/>
    <n v="0"/>
    <x v="10"/>
    <m/>
    <m/>
    <m/>
    <m/>
    <m/>
    <m/>
    <m/>
    <m/>
    <m/>
    <x v="0"/>
    <m/>
    <m/>
    <m/>
    <m/>
    <x v="22"/>
    <n v="0"/>
    <n v="1"/>
    <s v="EN TERMINO"/>
    <x v="2"/>
    <x v="2"/>
    <m/>
    <m/>
    <m/>
    <m/>
    <x v="2"/>
    <x v="0"/>
    <s v="Incumplimiento obligaciones"/>
    <x v="3"/>
    <m/>
    <x v="0"/>
    <m/>
    <m/>
    <m/>
  </r>
  <r>
    <x v="800"/>
    <n v="10"/>
    <s v="Hallazgo No. 10. Administrativo con presunta incidencia disciplinaria. Interventoría. Contrato de Concesión Portuaria 001 de 2014. _x000a_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
    <s v="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
    <s v="La ANI carece de pronunciamientos de esa instancia (Interventoría) sobre el cumplimiento  de las obligaciones pactadas  en el contrato de concesión y limitó  la detección  oportuna de las deficiencias  o desviaciones  y decisiones oportunas de la ANI."/>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1. Aportar el contrato y  el Acta de Inicio de la Interventoria _x000a_2. Informe de antecedentes a la suscripcion del contrato de interventoria. _x000a__x000a_PREVENTIVAS _x000a_3. Manual de Contratación _x000a_4. Manual de Supervision e Interventoria _x000a__x000a_INFORME DE CIERRE _x000a_5. Informe de Cierre _x000a_"/>
    <s v="UNIDADES DE MEDIDA CORRECTIVA_x000a_1. Aportar el contrato y  el Acta de Inicio de la Interventoria _x000d__x000a_2. Informe de antecedentes a la suscripcion del contrato de interventoria. _x000d__x000a__x000d__x000a_UNIDADES DE MEDIDA PREVENTIVA_x000a_3. Manual de Contratación _x000d__x000a_4. Manual de Supervision e Interventoria _x000d__x000a__x000d__x000a_INFORME DE CIERRE _x000d__x000a_5. Informe de Cierre "/>
    <n v="5"/>
    <d v="2019-01-04T00:00:00"/>
    <x v="24"/>
    <s v="CP_Zona Portuaria de Cartagena Terminal IFOS"/>
    <x v="93"/>
    <x v="0"/>
    <s v="Vicepresidencia de Gestión Contractual_x000a__x000a_Gerencia de Sancionatorios de la VJ"/>
    <s v="Luis Eduardo Gutiérrez"/>
    <x v="4"/>
    <s v="DISCIPLINARIA Y ADMINISTRATIVA"/>
    <n v="0"/>
    <x v="10"/>
    <m/>
    <m/>
    <m/>
    <m/>
    <m/>
    <m/>
    <m/>
    <m/>
    <m/>
    <x v="0"/>
    <m/>
    <m/>
    <m/>
    <m/>
    <x v="22"/>
    <n v="0"/>
    <n v="1"/>
    <s v="EN TERMINO"/>
    <x v="2"/>
    <x v="2"/>
    <m/>
    <m/>
    <m/>
    <m/>
    <x v="2"/>
    <x v="0"/>
    <s v="Ausencia de interventoría en los proyectos"/>
    <x v="3"/>
    <m/>
    <x v="0"/>
    <m/>
    <m/>
    <m/>
  </r>
  <r>
    <x v="801"/>
    <n v="11"/>
    <s v="Hallazgo No. 11. Administrativo. Consistencia y oportunidad de la información. Contrato de Concesión Portuaria 021 de 1997. _x000a_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
    <s v="Debilidades de control por parte de la ANI, en la revisión y análisis de los soportes contractuales."/>
    <s v="Lo identificado podría dar a lugar a distintas interpretaciones, limitando el seguimiento adecuado de la ejecución de las inversiones. _x000a__x000a_Límites a la labor de interventoría y pronunciamientos oportunos sobre el cumplimiento de las obligaciones del concesionario."/>
    <s v="Suscribir el documento contractual correspondiente a traves del cual realice el desglose de las actividades del plan de inversion (obras y equipos).   "/>
    <s v="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
    <s v="CORRECTIVAS _x000a__x000a_1. Informe Técnico de la descripcion de las actividades del plan de inversion de acuerdo a los antecedentes del contrato._x000a_2. Informe de gestión financiero frente a la diferencia de los USD 74.900_x000a_3. Comunicación al concesionario indicandole sobre la oportuna y debida entrega de informacion a la Entidad y/o interventoria so pena de la imposicion de procesos sancionatorios contractuales que se deriven. _x000a_4. Informe ambiental de la entrega de informacion objeto del hallazgo del concesionario a la interventoria.   _x000a__x000a_PREVENTIVAS _x000a_5. Manual de Supervision e interventoria _x000a__x000a_INFORME DE CIERRE _x000a_6. Informe de Cierre_x000a__x000a_"/>
    <s v="UNIDADES DE MEDIDA CORRECTIVA_x000a_1. informe tecnico_x000a_2. Informe financiero_x000a_3. comunicacion al concesionario_x000a_4. Informe Ambiental _x000a__x000a_UNIDADES DE MEDIDA PREVENTIVA_x000a_5. Manual de Supervision e interventoria _x000a__x000a_6. INFORME DE CIERRE "/>
    <n v="6"/>
    <d v="2019-01-04T00:00:00"/>
    <x v="24"/>
    <s v="CP_Zona Portuaria de Cartagena OILTANKING"/>
    <x v="94"/>
    <x v="0"/>
    <s v="Vicepresidencia de Gestión Contractual_x000a__x000a_- Gerencia funcional - coordinacion GIT AMBIENTAL DE LA VPRE "/>
    <s v="Luis Eduardo Gutiérrez"/>
    <x v="4"/>
    <s v="ADMINISTRATIVA"/>
    <n v="0"/>
    <x v="10"/>
    <m/>
    <m/>
    <m/>
    <m/>
    <m/>
    <m/>
    <m/>
    <m/>
    <m/>
    <x v="0"/>
    <m/>
    <m/>
    <m/>
    <m/>
    <x v="22"/>
    <n v="0"/>
    <n v="1"/>
    <s v="EN TERMINO"/>
    <x v="2"/>
    <x v="0"/>
    <m/>
    <m/>
    <m/>
    <m/>
    <x v="2"/>
    <x v="1"/>
    <s v="Deficiencia en la supervisión contractual - Administrativo-"/>
    <x v="3"/>
    <m/>
    <x v="0"/>
    <m/>
    <m/>
    <m/>
  </r>
  <r>
    <x v="802"/>
    <n v="1"/>
    <s v="Hallazgo No. 1. Administrativo con posible incidencia fiscal y disciplinaria. Pago Comisiones de Éxito. _x000a_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
    <s v="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
    <s v="El efecto es una contraposición entre el hallazgo y la declaratoria de cumplimiento  del Juez Popular en relación con las medidas cautelar."/>
    <s v="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
    <s v="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
    <s v="Consignar en un informe la trazabilidad de la autorización de pago a la que se refiere el hallazgo y establecer parámetros y doctrina institucional, en relación con funciones emanadas de órdenes judiciales."/>
    <s v="PREVENTIVAS_x000a_1. Informe de trazabilidad y justificación de la autorización de pago que motiva el hallazgo _x000a_2. Concepto jurídico sobre la obligatoriedad del cumplimiento de las medidas ordenas por el Juez Popular _x000a_INFORME DE CIERRE_x000a_3. Informe de Cierre "/>
    <n v="3"/>
    <d v="2019-01-04T00:00:00"/>
    <x v="10"/>
    <s v="CR_Ruta del Sol - Sector 2"/>
    <x v="41"/>
    <x v="1"/>
    <s v="Vicepresidencia Ejecutiva"/>
    <s v="Carlos García"/>
    <x v="1"/>
    <s v="FISCAL, DISCIPLINARIA Y ADMINISTRATIVA"/>
    <n v="0"/>
    <x v="10"/>
    <m/>
    <m/>
    <m/>
    <m/>
    <m/>
    <m/>
    <m/>
    <m/>
    <m/>
    <x v="0"/>
    <m/>
    <m/>
    <m/>
    <m/>
    <x v="22"/>
    <n v="0"/>
    <n v="1"/>
    <s v="EN TERMINO"/>
    <x v="2"/>
    <x v="3"/>
    <m/>
    <m/>
    <m/>
    <m/>
    <x v="2"/>
    <x v="0"/>
    <s v="Incumplimiento obligaciones"/>
    <x v="0"/>
    <m/>
    <x v="0"/>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8">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0"/>
    <s v="CF_Concesión Férrea Atlantico"/>
    <x v="0"/>
    <s v="Vicepresidencia Ejecutiva"/>
    <s v="Vicepresidencia Ejecutiva"/>
    <s v="Carlos García"/>
    <x v="0"/>
    <s v="ADMINISTRATIVA"/>
    <n v="5"/>
    <x v="0"/>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m/>
    <m/>
    <m/>
    <x v="0"/>
    <n v="2"/>
    <n v="0"/>
    <s v="CUMPLIDA"/>
    <x v="0"/>
    <x v="0"/>
    <m/>
    <s v="SI INF _x000a_2 Rad. 2016-409-054482 pag. 23"/>
    <s v="SI"/>
    <s v="De ajuste al plan"/>
    <x v="0"/>
    <x v="0"/>
    <s v="Deficiencias en pasos a nivel"/>
    <s v="Férreo"/>
    <m/>
    <x v="0"/>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1"/>
    <s v="CF_Concesión Férrea Atlantico"/>
    <x v="0"/>
    <s v="Vicepresidencia Ejecutiva"/>
    <s v="Vicepresidencia Ejecutiva"/>
    <s v="Carlos García"/>
    <x v="0"/>
    <s v="ADMINISTRATIVA"/>
    <n v="11"/>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m/>
    <m/>
    <x v="0"/>
    <n v="2"/>
    <n v="0"/>
    <s v="CUMPLIDA"/>
    <x v="0"/>
    <x v="0"/>
    <m/>
    <m/>
    <m/>
    <m/>
    <x v="0"/>
    <x v="1"/>
    <s v="Invasión derecho de via"/>
    <s v="Férreo"/>
    <m/>
    <x v="0"/>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2"/>
    <s v="Gestión Contractual y Seguimiento de Proyectos de Infraestructura de Transporte"/>
    <x v="1"/>
    <s v="Vicepresidencia de Gestión Contractual"/>
    <s v="Vicepresidencia de Gestión Contractual"/>
    <s v="Luis Eduardo Gutiérrez"/>
    <x v="1"/>
    <s v="ADMINISTRATIVA"/>
    <n v="6"/>
    <x v="1"/>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m/>
    <m/>
    <m/>
    <m/>
    <m/>
    <m/>
    <m/>
    <x v="1"/>
    <n v="0"/>
    <n v="1"/>
    <s v="EN TERMINO"/>
    <x v="1"/>
    <x v="0"/>
    <m/>
    <s v="Estudio I_x000a__x000a_INF. 3 MM&amp;D Rad. No. 2016-409-061729-2 Pag. 17"/>
    <s v="N/A"/>
    <s v="No hay impacto"/>
    <x v="0"/>
    <x v="0"/>
    <s v="Falta inventarios concesiones portuarias"/>
    <s v="Portuario"/>
    <m/>
    <x v="0"/>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3"/>
    <s v="Sistema Estratégico de Planeación y Gestión"/>
    <x v="2"/>
    <s v="Vicepresidencia de Planeación, Riesgos y Entorno"/>
    <s v="Vicepresidencia de Planeación, Riesgos y Entorno"/>
    <s v="Fernando Ramírez"/>
    <x v="2"/>
    <s v="DISCIPLINARIA"/>
    <n v="2"/>
    <x v="0"/>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m/>
    <x v="2"/>
    <n v="2"/>
    <n v="0"/>
    <s v="CUMPLIDA"/>
    <x v="0"/>
    <x v="1"/>
    <m/>
    <s v="Estudio I_x000a__x000a__x000a_INF. 3 MM&amp;D Rad. No. 2016-409-061729-2 Pag. 23"/>
    <s v="N/A"/>
    <s v="No hay impacto"/>
    <x v="0"/>
    <x v="0"/>
    <s v="Plan de manejo ambiental"/>
    <s v="Carretero"/>
    <m/>
    <x v="0"/>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4"/>
    <s v="CR_Bosa-Granada-Girardot"/>
    <x v="3"/>
    <s v="Vicepresidencia Ejecutiva"/>
    <s v="Vicepresidencia Ejecutiva - Vicepresidencia Jurídica"/>
    <s v="Carlos García"/>
    <x v="0"/>
    <s v="DISCIPLINARIA Y FISCAL"/>
    <n v="7"/>
    <x v="0"/>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3"/>
    <n v="2"/>
    <n v="0"/>
    <s v="CUMPLIDA"/>
    <x v="0"/>
    <x v="2"/>
    <m/>
    <s v="Estudio II_x000a_INF 1 MM&amp;D Rad. RADICADO NO. 2016-409-054480-2 pag. 22_x000a__x000a_INF.4_x000a_RADICADO NO. 2016-409-077657-2 Pag. 49_x000a__x000a_CONCEPTO JURÍDICO_x000a_Rad._x000a_2017-409-012640-2_x000a_"/>
    <s v="SI"/>
    <s v="De gran impacto"/>
    <x v="0"/>
    <x v="2"/>
    <s v="Inadecuada aplicación indexación de tarifas "/>
    <s v="Carretero"/>
    <m/>
    <x v="0"/>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4"/>
    <s v="CR_Bosa-Granada-Girardot"/>
    <x v="3"/>
    <s v="Vicepresidencia Ejecutiva"/>
    <s v="Vicepresidencia Ejecutiva - Vicepresidencia Jurídica"/>
    <s v="Carlos García"/>
    <x v="0"/>
    <s v="DISCIPLINARIA Y FISCAL"/>
    <n v="7"/>
    <x v="0"/>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0"/>
    <x v="2"/>
    <m/>
    <s v="Estudio II_x000a_INF 1 MM&amp;D Rad. RADICADO NO. 2016-409-054480-2 pag. 24 y 28_x000a_INF.4_x000a_RADICADO NO. 2016-409-077657-2 Pag. 54"/>
    <s v="N/A"/>
    <s v="No hay impacto"/>
    <x v="0"/>
    <x v="2"/>
    <s v="Ingreso Mínimo Garantizado"/>
    <s v="Carretero"/>
    <m/>
    <x v="0"/>
    <m/>
    <m/>
    <m/>
  </r>
  <r>
    <n v="184"/>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4"/>
    <s v="CR_Bosa-Granada-Girardot"/>
    <x v="3"/>
    <s v="Vicepresidencia Ejecutiva"/>
    <s v="Vicepresidencia Ejecutiva"/>
    <s v="Carlos García"/>
    <x v="0"/>
    <s v="ADMINISTRATIVA"/>
    <n v="9"/>
    <x v="0"/>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0"/>
    <x v="0"/>
    <m/>
    <s v="INF 5 MM&amp;D Rad. No. 2016-409-089295-2 Pag. 17"/>
    <s v="SI"/>
    <s v="De ajuste al plan"/>
    <x v="0"/>
    <x v="2"/>
    <s v="Incumplimiento de obligaciones "/>
    <s v="Carretero"/>
    <m/>
    <x v="0"/>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5"/>
    <s v="Gestión Jurídica"/>
    <x v="4"/>
    <s v="Vicepresidencia Jurídica"/>
    <s v="Vicepresidencia Jurídica"/>
    <s v="Fernando Ramírez"/>
    <x v="3"/>
    <s v="DISCIPLINARIA"/>
    <n v="4"/>
    <x v="0"/>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x v="4"/>
    <n v="2"/>
    <n v="0"/>
    <s v="CUMPLIDA"/>
    <x v="0"/>
    <x v="1"/>
    <m/>
    <s v="Estudio I_x000a__x000a_INF. 3 MM&amp;D Rad. No. 2016-409-061729-2 Pag. 23"/>
    <s v="N/A"/>
    <s v="No hay impacto"/>
    <x v="0"/>
    <x v="0"/>
    <s v="Deficiencias manejo documental"/>
    <s v="Gestión Jurídica"/>
    <m/>
    <x v="0"/>
    <m/>
    <m/>
    <m/>
  </r>
  <r>
    <n v="242"/>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4"/>
    <s v="CR_Briceño-Tunja-Sogamoso"/>
    <x v="5"/>
    <s v="Vicepresidencia Ejecutiva"/>
    <s v="Vicepresidencia Ejecutiva - Vicepresidencia Jurídica"/>
    <s v="Carlos García"/>
    <x v="0"/>
    <s v="ADMINISTRATIVA"/>
    <n v="4"/>
    <x v="0"/>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m/>
    <m/>
    <m/>
    <x v="4"/>
    <n v="2"/>
    <n v="0"/>
    <s v="CUMPLIDA"/>
    <x v="0"/>
    <x v="0"/>
    <m/>
    <s v="INF 5 MM&amp;D Rad. No. 2016-409-089295-2 Pag. 53"/>
    <s v="SI"/>
    <s v="De ajuste al plan"/>
    <x v="0"/>
    <x v="0"/>
    <s v="Funcionamiento áreas de servicio"/>
    <s v="Carretero"/>
    <m/>
    <x v="0"/>
    <m/>
    <m/>
    <m/>
  </r>
  <r>
    <n v="244"/>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4"/>
    <s v="CR_Briceño-Tunja-Sogamoso"/>
    <x v="5"/>
    <s v="Vicepresidencia Ejecutiva"/>
    <s v="Vicepresidencia Ejecutiva - Vicepresidencia Jurídica"/>
    <s v="Carlos García"/>
    <x v="0"/>
    <s v="ADMINISTRATIVA"/>
    <n v="4"/>
    <x v="0"/>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m/>
    <m/>
    <m/>
    <x v="4"/>
    <n v="2"/>
    <n v="0"/>
    <s v="CUMPLIDA"/>
    <x v="0"/>
    <x v="0"/>
    <m/>
    <s v="INF 5 MM&amp;D Rad. No. 2016-409-089295-2 Pag. 55"/>
    <s v="NO"/>
    <s v="De ajuste al plan"/>
    <x v="0"/>
    <x v="1"/>
    <s v="Incumplimiento obligaciones"/>
    <s v="Carretero"/>
    <m/>
    <x v="0"/>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6"/>
    <s v="CR_Santa Marta-Riohacha-Paraguachón,CR_Ruta del Sol - Sector 3"/>
    <x v="6"/>
    <s v="Vicepresidencia Ejecutiva"/>
    <s v="Vicepresidencia Ejecutiva - Vicepresidencia Jurídica"/>
    <s v="Carlos García"/>
    <x v="0"/>
    <s v="ADMINISTRATIVA"/>
    <n v="3"/>
    <x v="0"/>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m/>
    <x v="4"/>
    <n v="2"/>
    <n v="0"/>
    <s v="CUMPLIDA"/>
    <x v="0"/>
    <x v="0"/>
    <m/>
    <s v="SI"/>
    <m/>
    <m/>
    <x v="0"/>
    <x v="0"/>
    <s v="Funcionamiento áreas de servicio"/>
    <s v="Carretero"/>
    <m/>
    <x v="0"/>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3"/>
    <s v="CR_Santa Marta-Riohacha-Paraguachón,CR_Ruta del Sol - Sector 3"/>
    <x v="6"/>
    <s v="Vicepresidencia Ejecutiva"/>
    <s v="Vicepresidencia Ejecutiva"/>
    <s v="Carlos García"/>
    <x v="0"/>
    <s v="ADMINISTRATIVA"/>
    <n v="10"/>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m/>
    <x v="4"/>
    <n v="2"/>
    <n v="0"/>
    <s v="CUMPLIDA"/>
    <x v="0"/>
    <x v="0"/>
    <m/>
    <m/>
    <m/>
    <m/>
    <x v="0"/>
    <x v="0"/>
    <s v="Fallas en la gestión ambiental"/>
    <s v="Carretero"/>
    <m/>
    <x v="0"/>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6"/>
    <s v="CF_Concesión Férrea Pacifico"/>
    <x v="7"/>
    <s v="Vicepresidencia Ejecutiva"/>
    <s v="Vicepresidencia Ejecutiva - Vicepresidencia Jurídica"/>
    <s v="Carlos García"/>
    <x v="0"/>
    <s v="DISCIPLINARIA"/>
    <n v="9"/>
    <x v="0"/>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1"/>
    <m/>
    <s v="SI _x000a_INF 2 Rad. 2016-40_x000a_9-054482 pag. 29"/>
    <s v="NO"/>
    <s v="De ajuste al plan"/>
    <x v="0"/>
    <x v="1"/>
    <s v="Incumplimiento obligaciones"/>
    <s v="Férreo"/>
    <m/>
    <x v="1"/>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4"/>
    <s v="CR_Área Metropolitana de Cúcuta y Norte de Santander_x000a_"/>
    <x v="8"/>
    <s v="Vicepresidencia de Gestión Contractual"/>
    <s v="Vicepresidencia de Gestión Contractual - Vicepresidencia de Planeación, Riesgos y Entorno"/>
    <s v="Luis Eduardo Gutiérrez"/>
    <x v="1"/>
    <s v="ADMINISTRATIVA"/>
    <n v="6"/>
    <x v="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m/>
    <x v="5"/>
    <n v="2"/>
    <n v="0"/>
    <s v="CUMPLIDA"/>
    <x v="0"/>
    <x v="0"/>
    <m/>
    <m/>
    <m/>
    <m/>
    <x v="0"/>
    <x v="3"/>
    <s v="Retrasos en obras por predios"/>
    <s v="Carretero"/>
    <m/>
    <x v="0"/>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7"/>
    <s v="Gestión del Talento Humano"/>
    <x v="9"/>
    <s v="Vicepresidencia Administrativa y Financiera"/>
    <s v="Vicepresidencia Administrativa y Financiera"/>
    <s v="Elizabeth Gómez"/>
    <x v="4"/>
    <s v="ADMINISTRATIVA"/>
    <n v="1"/>
    <x v="0"/>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m/>
    <x v="6"/>
    <n v="2"/>
    <n v="0"/>
    <s v="CUMPLIDA"/>
    <x v="0"/>
    <x v="0"/>
    <m/>
    <m/>
    <m/>
    <m/>
    <x v="0"/>
    <x v="4"/>
    <s v="Problemas en la gestión del talento humano de la ANI"/>
    <s v="Gestión del Talento Humano"/>
    <m/>
    <x v="0"/>
    <m/>
    <m/>
    <m/>
  </r>
  <r>
    <n v="373"/>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Carlos García"/>
    <x v="0"/>
    <s v="ADMINISTRATIVA"/>
    <n v="10"/>
    <x v="0"/>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0"/>
    <x v="0"/>
    <m/>
    <s v="INF 5 MM&amp;D Rad. No. 2016-409-089295-2 Pag. 20"/>
    <s v="SI"/>
    <s v="De ajuste al plan"/>
    <x v="0"/>
    <x v="2"/>
    <s v="Incumplimiento de obligaciones "/>
    <s v="Carretero"/>
    <m/>
    <x v="0"/>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4"/>
    <s v="CR_Bosa-Granada-Girardot"/>
    <x v="3"/>
    <s v="Vicepresidencia Ejecutiva"/>
    <s v="Vicepresidencia Ejecutiva"/>
    <s v="Carlos García"/>
    <x v="0"/>
    <s v="ADMINISTRATIVA"/>
    <n v="9"/>
    <x v="0"/>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0"/>
    <x v="0"/>
    <m/>
    <s v="INF 5 MM&amp;D Rad. No. 2016-409-089295-2 Pag. 23"/>
    <s v="SI"/>
    <s v="De ajuste al plan"/>
    <x v="0"/>
    <x v="2"/>
    <s v="Incumplimiento de obligaciones "/>
    <s v="Carretero"/>
    <m/>
    <x v="0"/>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7"/>
    <s v="CR_Briceño-Tunja-Sogamoso"/>
    <x v="5"/>
    <s v="Vicepresidencia Ejecutiva"/>
    <s v="Vicepresidencia Ejecutiva"/>
    <s v="Carlos García"/>
    <x v="0"/>
    <s v="DISCIPLINARIA Y FISCAL"/>
    <n v="7"/>
    <x v="0"/>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m/>
    <x v="6"/>
    <n v="2"/>
    <n v="0"/>
    <s v="CUMPLIDA"/>
    <x v="0"/>
    <x v="2"/>
    <m/>
    <s v="INF 5 MM&amp;D Rad. No. 2016-409-089295-2 Pag. 57"/>
    <s v="SI"/>
    <s v="De ajuste al plan"/>
    <x v="0"/>
    <x v="1"/>
    <s v="Deficiencias en análisis modificaciones contractuales"/>
    <s v="Carretero"/>
    <m/>
    <x v="0"/>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8"/>
    <s v="CR_Briceño-Tunja-Sogamoso"/>
    <x v="5"/>
    <s v="Vicepresidencia Ejecutiva"/>
    <s v="Vicepresidencia Ejecutiva - Vicepresidencia Jurídica"/>
    <s v="Carlos García"/>
    <x v="0"/>
    <s v="DISCIPLINARIA,  FISCAL Y PENAL"/>
    <n v="7"/>
    <x v="0"/>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6"/>
    <n v="2"/>
    <n v="0"/>
    <s v="CUMPLIDA"/>
    <x v="0"/>
    <x v="3"/>
    <m/>
    <s v="Estudio I_x000a__x000a__x000a_INF. 3 MM&amp;D Rad. No. 2016-409-061729-2 Pag. 2 "/>
    <s v="SI"/>
    <s v="De gran impacto"/>
    <x v="0"/>
    <x v="1"/>
    <s v="Deficiencias en análisis modificaciones contractuales"/>
    <s v="Carretero"/>
    <m/>
    <x v="0"/>
    <m/>
    <m/>
    <m/>
  </r>
  <r>
    <n v="379"/>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1"/>
    <s v="CR_Briceño-Tunja-Sogamoso"/>
    <x v="5"/>
    <s v="Vicepresidencia Ejecutiva"/>
    <s v="Vicepresidencia Ejecutiva - Vicepresidencia de Planeación, Riesgos y Entorno"/>
    <s v="Carlos García"/>
    <x v="0"/>
    <s v="DISCIPLINARIA,  FISCAL Y PENAL"/>
    <n v="8"/>
    <x v="0"/>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6"/>
    <n v="2"/>
    <n v="0"/>
    <s v="CUMPLIDA"/>
    <x v="0"/>
    <x v="3"/>
    <m/>
    <s v="Estudio III_x000a__x000a_INF 9 Rad. 2016-409-119125-2_x000a_pag. 24_x000a_"/>
    <s v="N/A"/>
    <s v="No hay impacto"/>
    <x v="1"/>
    <x v="3"/>
    <s v="Predios no requeridos"/>
    <s v="Carretero"/>
    <m/>
    <x v="0"/>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1"/>
    <s v="CR_Briceño-Tunja-Sogamoso"/>
    <x v="5"/>
    <s v="Vicepresidencia Ejecutiva"/>
    <s v="Vicepresidencia Ejecutiva"/>
    <s v="Carlos García"/>
    <x v="0"/>
    <s v="DISCIPLINARIA Y PENAL"/>
    <n v="11"/>
    <x v="0"/>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m/>
    <x v="6"/>
    <n v="2"/>
    <n v="0"/>
    <s v="CUMPLIDA"/>
    <x v="0"/>
    <x v="3"/>
    <m/>
    <s v="Estudio II_x000a_INF.4_x000a_RADICADO NO. 2016-409-077657-2_x000a_Pag. 81"/>
    <s v="SI"/>
    <s v="De ajuste al plan"/>
    <x v="0"/>
    <x v="1"/>
    <s v="Modificaciones"/>
    <s v="Carretero"/>
    <m/>
    <x v="0"/>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9"/>
    <s v="CR_Briceño-Tunja-Sogamoso"/>
    <x v="5"/>
    <s v="Vicepresidencia Ejecutiva"/>
    <s v="Vicepresidencia Ejecutiva - Vicepresidencia de Planeación, Riesgos y Entorno"/>
    <s v="Carlos García"/>
    <x v="0"/>
    <s v="DISCIPLINARIA"/>
    <n v="5"/>
    <x v="0"/>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m/>
    <x v="6"/>
    <n v="2"/>
    <n v="0"/>
    <s v="CUMPLIDA"/>
    <x v="0"/>
    <x v="1"/>
    <m/>
    <s v="INF 9 Rad. 2016-409-119125-2_x000a_pag. 26"/>
    <s v="N/A"/>
    <s v="No hay impacto"/>
    <x v="0"/>
    <x v="1"/>
    <s v="Deficiencias en análisis modificaciones contractuales"/>
    <s v="Carretero"/>
    <m/>
    <x v="0"/>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8"/>
    <s v="CR_Ruta Caribe"/>
    <x v="10"/>
    <s v="Vicepresidencia de Gestión Contractual"/>
    <s v="Vicepresidencia de Gestión Contractual"/>
    <s v="Luis Eduardo Gutiérrez"/>
    <x v="1"/>
    <s v="DISCIPLINARIA Y PENAL"/>
    <n v="9"/>
    <x v="0"/>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m/>
    <x v="6"/>
    <n v="2"/>
    <n v="0"/>
    <s v="CUMPLIDA"/>
    <x v="0"/>
    <x v="3"/>
    <m/>
    <s v="Estudio II_x000a_INF 1 MM&amp;D Rad. RADICADO NO. 2016-409-054480-2 pag. 31_x000a_INF.4_x000a_RADICADO NO. 2016-409-077657-2 Pag. 83"/>
    <s v="N/A"/>
    <s v="No hay impacto"/>
    <x v="0"/>
    <x v="1"/>
    <s v="Adiciones"/>
    <s v="Carretero"/>
    <m/>
    <x v="0"/>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8"/>
    <s v="CR_Ruta Caribe"/>
    <x v="10"/>
    <s v="Vicepresidencia de Gestión Contractual"/>
    <s v="Vicepresidencia de Gestión Contractual - Vicepresidencia Jurídica"/>
    <s v="Luis Eduardo Gutiérrez"/>
    <x v="1"/>
    <s v="DISCIPLINARIA,  FISCAL Y PENAL"/>
    <n v="4"/>
    <x v="0"/>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6"/>
    <n v="2"/>
    <n v="0"/>
    <s v="CUMPLIDA"/>
    <x v="0"/>
    <x v="3"/>
    <m/>
    <s v="Estudio III_x000a__x000a_INF 1 Rad. RADICADO NO. 2016-409-054480-2 pag. 32_x000a__x000a_INF 9 Rad. 2016-409-119125-2_x000a_pag. 23"/>
    <s v="N/A"/>
    <s v="No hay impacto"/>
    <x v="0"/>
    <x v="2"/>
    <s v="Incumplimiento de obligaciones "/>
    <s v="Carretero"/>
    <m/>
    <x v="0"/>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4"/>
    <s v="CR_Girardot - Ibague - Cajamarca"/>
    <x v="11"/>
    <s v="Vicepresidencia de Gestión Contractual"/>
    <s v="Vicepresidencia de Gestión Contractual"/>
    <s v="Luis Eduardo Gutiérrez"/>
    <x v="1"/>
    <s v="DISCIPLINARIA"/>
    <n v="10"/>
    <x v="0"/>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m/>
    <x v="6"/>
    <n v="2"/>
    <n v="0"/>
    <s v="CUMPLIDA"/>
    <x v="0"/>
    <x v="1"/>
    <m/>
    <m/>
    <m/>
    <m/>
    <x v="0"/>
    <x v="5"/>
    <s v="Índice de estado"/>
    <s v="Carretero"/>
    <m/>
    <x v="0"/>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9"/>
    <s v="CR_Santa Marta-Riohacha-Paraguachón"/>
    <x v="12"/>
    <s v="Vicepresidencia Ejecutiva"/>
    <s v="Vicepresidencia Ejecutiva - Vicepresidencia Jurídica"/>
    <s v="Carlos García"/>
    <x v="0"/>
    <s v="DISCIPLINARIA Y FISCAL"/>
    <n v="13"/>
    <x v="0"/>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CONCEPTO JURÍDICO_x000a_Rad._x000a_2017-409-012640-2_x000a_"/>
    <m/>
    <s v="De gran impacto"/>
    <x v="0"/>
    <x v="2"/>
    <s v="Ingreso Mínimo Garantizado"/>
    <s v="Carretero"/>
    <m/>
    <x v="0"/>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3"/>
    <s v="CR_Santa Marta-Riohacha-Paraguachón"/>
    <x v="12"/>
    <s v="Vicepresidencia Ejecutiva"/>
    <s v="Vicepresidencia Ejecutiva - Vicepresidencia Jurídica"/>
    <s v="Carlos García"/>
    <x v="0"/>
    <s v="DISCIPLINARIA Y FISCAL"/>
    <n v="14"/>
    <x v="0"/>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7"/>
    <n v="2"/>
    <n v="0"/>
    <s v="CUMPLIDA"/>
    <x v="0"/>
    <x v="2"/>
    <m/>
    <m/>
    <m/>
    <m/>
    <x v="0"/>
    <x v="1"/>
    <s v="Incumplimiento especificaciones"/>
    <s v="Carretero"/>
    <m/>
    <x v="0"/>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10"/>
    <s v="CR_Cartagena - Barranquilla"/>
    <x v="13"/>
    <s v="Vicepresidencia de Gestión Contractual"/>
    <s v="Vicepresidencia de Gestión Contractual - Vicepresidencia Jurídica"/>
    <s v="Luis Eduardo Gutiérrez"/>
    <x v="1"/>
    <s v="DISCIPLINARIA Y FISCAL"/>
    <n v="9"/>
    <x v="2"/>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7"/>
    <n v="0"/>
    <n v="1"/>
    <s v="EN TERMINO"/>
    <x v="1"/>
    <x v="2"/>
    <m/>
    <s v="Estudio III_x000a_INF. 7_x000a_MM&amp;D_x000a_Rad. No. 2016-409-092155-2 Pag.35"/>
    <s v="SI"/>
    <s v="De ajuste al plan"/>
    <x v="0"/>
    <x v="2"/>
    <s v="Por modificaciones contractuales"/>
    <s v="Carretero"/>
    <m/>
    <x v="0"/>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9"/>
    <s v="CR_Bogotá-Villavicencio"/>
    <x v="14"/>
    <s v="Vicepresidencia Ejecutiva"/>
    <s v="Vicepresidencia Ejecutiva"/>
    <s v="Carlos García"/>
    <x v="0"/>
    <s v="DISCIPLINARIA"/>
    <n v="6"/>
    <x v="0"/>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s v="Fiscal"/>
    <s v="NO"/>
    <s v="Rad. 20174090839852 del 09/08/2017 _x000a_COMUNICACIÓN APERTURA INDAGACIÓN PRELIMINAR NRO. 6-026-17 CONTRATO DE CONCESIÓN 444 DE 1994 PRESUNTO DAÑO FISCAL"/>
    <m/>
    <m/>
    <m/>
    <x v="7"/>
    <n v="2"/>
    <n v="0"/>
    <s v="CUMPLIDA"/>
    <x v="0"/>
    <x v="1"/>
    <m/>
    <m/>
    <m/>
    <m/>
    <x v="0"/>
    <x v="0"/>
    <s v="Funcionamiento áreas de servicio"/>
    <s v="Carretero"/>
    <m/>
    <x v="0"/>
    <m/>
    <m/>
    <m/>
  </r>
  <r>
    <n v="474"/>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11"/>
    <s v="CR_Bogotá-Villavicencio"/>
    <x v="14"/>
    <s v="Vicepresidencia Ejecutiva"/>
    <s v="Vicepresidencia Ejecutiva - Vicepresidencia de Planeación, Riesgos y Entorno"/>
    <s v="Carlos García"/>
    <x v="0"/>
    <s v="DISCIPLINARIA Y PENAL"/>
    <n v="8"/>
    <x v="0"/>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m/>
    <m/>
    <x v="7"/>
    <n v="2"/>
    <n v="0"/>
    <s v="CUMPLIDA"/>
    <x v="0"/>
    <x v="3"/>
    <m/>
    <s v="Estudio III"/>
    <m/>
    <m/>
    <x v="0"/>
    <x v="3"/>
    <s v="Predios adquiridos no utilizados"/>
    <s v="Carretero"/>
    <m/>
    <x v="0"/>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12"/>
    <s v="CR_Pereira-La Victoria"/>
    <x v="15"/>
    <s v="Vicepresidencia Ejecutiva"/>
    <s v="Vicepresidencia Ejecutiva - Vicepresidencia Jurídica"/>
    <s v="Carlos García"/>
    <x v="0"/>
    <s v="DISCIPLINARIA Y FISCAL"/>
    <n v="5"/>
    <x v="0"/>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m/>
    <x v="7"/>
    <n v="2"/>
    <n v="0"/>
    <s v="CUMPLIDA"/>
    <x v="0"/>
    <x v="2"/>
    <m/>
    <s v="Estudio II_x000a_INF.4_x000a_RADICADO NO. 2016-409-077657-2_x000a_Pag. 4"/>
    <s v="SI"/>
    <s v="No hay impacto"/>
    <x v="0"/>
    <x v="6"/>
    <s v="Desplazamiento de cronograma"/>
    <s v="Carretero"/>
    <m/>
    <x v="0"/>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13"/>
    <s v="CR_Pereira-La Victoria"/>
    <x v="15"/>
    <s v="Vicepresidencia Ejecutiva"/>
    <s v="Vicepresidencia Ejecutiva - Vicepresidencia Jurídica"/>
    <s v="Carlos García"/>
    <x v="0"/>
    <s v="ADMINISTRATIVA"/>
    <n v="7"/>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m/>
    <m/>
    <x v="7"/>
    <n v="2"/>
    <n v="0"/>
    <s v="CUMPLIDA"/>
    <x v="0"/>
    <x v="0"/>
    <m/>
    <m/>
    <m/>
    <m/>
    <x v="0"/>
    <x v="6"/>
    <s v="Desplazamiento de cronograma"/>
    <s v="Carretero"/>
    <m/>
    <x v="0"/>
    <m/>
    <m/>
    <m/>
  </r>
  <r>
    <n v="517"/>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8"/>
    <s v="CR_Zipaquira-Palenque"/>
    <x v="16"/>
    <s v="Vicepresidencia de Gestión Contractual"/>
    <s v="Vicepresidencia de Gestión Contractual"/>
    <s v="Luis Eduardo Gutiérrez"/>
    <x v="1"/>
    <s v="ADMINISTRATIVA"/>
    <n v="7"/>
    <x v="0"/>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m/>
    <m/>
    <x v="8"/>
    <n v="2"/>
    <n v="0"/>
    <s v="CUMPLIDA"/>
    <x v="0"/>
    <x v="0"/>
    <m/>
    <s v="INF 6. MM&amp;D  Rad. No. 2016-409-089297-2 pag. 6"/>
    <s v="SI"/>
    <s v="De ajuste al plan"/>
    <x v="0"/>
    <x v="0"/>
    <s v="Fallas en la gestión ambiental"/>
    <s v="Carretero"/>
    <m/>
    <x v="0"/>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13"/>
    <s v="CR_Cordoba-Sucre"/>
    <x v="17"/>
    <s v="Vicepresidencia de Gestión Contractual"/>
    <s v="Vicepresidencia de Gestión Contractual - Vicepresidencia Jurídica"/>
    <s v="Luis Eduardo Gutiérrez"/>
    <x v="1"/>
    <s v="DISCIPLINARIA Y FISCAL"/>
    <n v="9"/>
    <x v="0"/>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7"/>
    <n v="2"/>
    <n v="0"/>
    <s v="CUMPLIDA"/>
    <x v="0"/>
    <x v="2"/>
    <m/>
    <s v="INF. 8 MM&amp;D Rad. No. 2016-409-100777-2 Pag. 51"/>
    <s v="N/A"/>
    <s v="No hay impacto"/>
    <x v="0"/>
    <x v="2"/>
    <s v="Por modificaciones contractuales"/>
    <s v="Carretero"/>
    <m/>
    <x v="0"/>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4"/>
    <s v="CR_Cordoba-Sucre"/>
    <x v="17"/>
    <s v="Vicepresidencia Jurídica"/>
    <s v="Vicepresidencia Jurídica - Vicepresidencia de Gestión Contractual"/>
    <s v="Fernando Ramírez"/>
    <x v="3"/>
    <s v="DISCIPLINARIA"/>
    <n v="6"/>
    <x v="0"/>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79"/>
    <s v="SI"/>
    <s v="De ajuste al plan"/>
    <x v="0"/>
    <x v="2"/>
    <s v="Incumplimiento de obligaciones "/>
    <s v="Carretero"/>
    <m/>
    <x v="0"/>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0"/>
    <s v="CR_Cordoba-Sucre"/>
    <x v="17"/>
    <s v="Vicepresidencia de Gestión Contractual"/>
    <s v="Vicepresidencia de Gestión Contractual- Vicepresidencia Jurídica"/>
    <s v="Luis Eduardo Gutiérrez"/>
    <x v="1"/>
    <s v="DISCIPLINARIA"/>
    <n v="7"/>
    <x v="0"/>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53"/>
    <s v="NO"/>
    <s v="De gran impacto"/>
    <x v="0"/>
    <x v="5"/>
    <s v="Incumplimiento mediciones"/>
    <s v="Carretero"/>
    <m/>
    <x v="0"/>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0"/>
    <s v="CR_Cordoba-Sucre"/>
    <x v="17"/>
    <s v="Vicepresidencia de Gestión Contractual"/>
    <s v="Vicepresidencia de Gestión Contractual- Vicepresidencia Jurídica"/>
    <s v="Luis Eduardo Gutiérrez"/>
    <x v="1"/>
    <s v="DISCIPLINARIA"/>
    <n v="7"/>
    <x v="0"/>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66"/>
    <s v="NO"/>
    <s v="De gran impacto"/>
    <x v="0"/>
    <x v="0"/>
    <s v="Obligaciones interventoría"/>
    <s v="Carretero"/>
    <m/>
    <x v="0"/>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4"/>
    <s v="CR_Cordoba-Sucre"/>
    <x v="17"/>
    <s v="Vicepresidencia Jurídica"/>
    <s v="Vicepresidencia Jurídica"/>
    <s v="Fernando Ramírez"/>
    <x v="3"/>
    <s v="ADMINISTRATIVA"/>
    <n v="9"/>
    <x v="0"/>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8 MM&amp;D Rad. No. 2016-409-100777-2 Pag. 80"/>
    <s v="SI"/>
    <s v="De ajuste al plan"/>
    <x v="0"/>
    <x v="2"/>
    <s v="Incumplimiento de obligaciones "/>
    <s v="Carretero"/>
    <m/>
    <x v="0"/>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4"/>
    <s v="CR_Cordoba-Sucre"/>
    <x v="17"/>
    <s v="Vicepresidencia Jurídica"/>
    <s v="Vicepresidencia Jurídica"/>
    <s v="Fernando Ramírez"/>
    <x v="3"/>
    <s v="DISCIPLINARIA"/>
    <n v="6"/>
    <x v="0"/>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81"/>
    <s v="SI"/>
    <s v="De ajuste al plan"/>
    <x v="0"/>
    <x v="2"/>
    <s v="Incumplimiento de obligaciones "/>
    <s v="Carretero"/>
    <m/>
    <x v="0"/>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4"/>
    <s v="CR_Cordoba-Sucre"/>
    <x v="17"/>
    <s v="Vicepresidencia Jurídica"/>
    <s v="Vicepresidencia Jurídica"/>
    <s v="Fernando Ramírez"/>
    <x v="3"/>
    <s v="DISCIPLINARIA"/>
    <n v="6"/>
    <x v="0"/>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7"/>
    <n v="2"/>
    <n v="0"/>
    <s v="CUMPLIDA"/>
    <x v="0"/>
    <x v="1"/>
    <m/>
    <s v="INF 8  MM&amp;D Rad.  2016-409-100777-2 pag. 83"/>
    <s v="SI"/>
    <s v="De ajuste al plan"/>
    <x v="0"/>
    <x v="2"/>
    <s v="Por modificaciones contractuales"/>
    <s v="Carretero"/>
    <m/>
    <x v="0"/>
    <m/>
    <m/>
    <m/>
  </r>
  <r>
    <n v="579"/>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6"/>
    <s v="CR_Cordoba-Sucre"/>
    <x v="17"/>
    <s v="Vicepresidencia de Planeación, Riesgos y Entorno"/>
    <s v="Vicepresidencia de Planeación, Riesgos y Entorno"/>
    <s v="Fernando Ramírez"/>
    <x v="2"/>
    <s v="ADMINISTRATIVA"/>
    <n v="5"/>
    <x v="0"/>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m/>
    <m/>
    <x v="7"/>
    <n v="2"/>
    <n v="0"/>
    <s v="CUMPLIDA"/>
    <x v="0"/>
    <x v="0"/>
    <m/>
    <m/>
    <m/>
    <m/>
    <x v="0"/>
    <x v="3"/>
    <s v="Demora en gestión predial"/>
    <s v="Carretero"/>
    <m/>
    <x v="0"/>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4"/>
    <s v="CR_Fontibon - Facatativa - Los Alpes"/>
    <x v="18"/>
    <s v="Vicepresidencia de Gestión Contractual"/>
    <s v="Vicepresidencia de Gestión Contractual - Vicepresidencia Jurídica"/>
    <s v="Carlos García"/>
    <x v="1"/>
    <s v="FISCAL"/>
    <n v="5"/>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7"/>
    <n v="2"/>
    <n v="0"/>
    <s v="CUMPLIDA"/>
    <x v="0"/>
    <x v="2"/>
    <m/>
    <s v="INF 5 MM&amp;D Rad. No. 2016-409-089295-2 Pag. 5"/>
    <s v="SI"/>
    <s v="De ajuste al plan"/>
    <x v="0"/>
    <x v="6"/>
    <s v="Desplazamiento de cronograma"/>
    <s v="Carretero"/>
    <m/>
    <x v="0"/>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6"/>
    <s v="CR_Fontibon - Facatativa - Los Alpes"/>
    <x v="18"/>
    <s v="Vicepresidencia de Gestión Contractual"/>
    <s v="Vicepresidencia de Gestión Contractual - Vicepresidencia Jurídica"/>
    <s v="Carlos García"/>
    <x v="1"/>
    <s v="DISCIPLINARIA"/>
    <n v="8"/>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m/>
    <x v="7"/>
    <n v="2"/>
    <n v="0"/>
    <s v="CUMPLIDA"/>
    <x v="0"/>
    <x v="1"/>
    <m/>
    <s v="INF 5 MM&amp;D Rad. No. 2016-409-089295-2 Pag. 9"/>
    <s v="SI"/>
    <s v="De ajuste al plan"/>
    <x v="0"/>
    <x v="1"/>
    <s v="Modificaciones"/>
    <s v="Carretero"/>
    <m/>
    <x v="0"/>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3"/>
    <s v="CR_Fontibon - Facatativa - Los Alpes"/>
    <x v="18"/>
    <s v="Vicepresidencia de Gestión Contractual"/>
    <s v="Vicepresidencia de Gestión Contractual"/>
    <s v="Carlos García"/>
    <x v="1"/>
    <s v="ADMINISTRATIVA"/>
    <n v="9"/>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m/>
    <x v="7"/>
    <n v="2"/>
    <n v="0"/>
    <s v="CUMPLIDA"/>
    <x v="0"/>
    <x v="0"/>
    <m/>
    <s v="INF 5 MM&amp;D Rad. No. 2016-409-089295-2 Pag. 10"/>
    <s v="SI"/>
    <s v="De ajuste al plan"/>
    <x v="0"/>
    <x v="1"/>
    <s v="Modificaciones"/>
    <s v="Carretero"/>
    <m/>
    <x v="0"/>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14"/>
    <s v="CR_Fontibon - Facatativa - Los Alpes"/>
    <x v="18"/>
    <s v="Vicepresidencia de Gestión Contractual"/>
    <s v="Vicepresidencia de Gestión Contractual - Vicepresidencia Jurídica"/>
    <s v="Carlos García"/>
    <x v="1"/>
    <s v="DISCIPLINARIA,  FISCAL Y PENAL"/>
    <n v="5"/>
    <x v="3"/>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7"/>
    <n v="0"/>
    <n v="1"/>
    <s v="EN TERMINO"/>
    <x v="1"/>
    <x v="3"/>
    <m/>
    <s v="Estudio I_x000a__x000a_INF. 3 MM&amp;D Rad. No. 2016-409-061729-2 Pag. 6"/>
    <s v="SI"/>
    <s v="De gran impacto"/>
    <x v="0"/>
    <x v="1"/>
    <s v="Ingreso Mínimo Garantizado"/>
    <s v="Carretero"/>
    <m/>
    <x v="0"/>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uis Eduardo Gutiérrez"/>
    <x v="1"/>
    <s v="DISCIPLINARIA Y FISCAL"/>
    <n v="10"/>
    <x v="0"/>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7"/>
    <n v="2"/>
    <n v="0"/>
    <s v="CUMPLIDA"/>
    <x v="0"/>
    <x v="2"/>
    <m/>
    <s v="Estudio II_x000a__x000a_INF 2 Rad. 2016-409-054482 pag. 3_x000a__x000a_ INF.4_x000a_RADICADO NO. 2016-409-077657-2 Pag. 8_x000a__x000a_CONCEPTO JURÍDICO_x000a_Rad._x000a_2017-409-012640-2_x000a_"/>
    <s v="SI"/>
    <s v="De gran impacto"/>
    <x v="0"/>
    <x v="2"/>
    <s v="Incumplimiento de obligaciones "/>
    <s v="Carretero"/>
    <m/>
    <x v="0"/>
    <m/>
    <m/>
    <m/>
  </r>
  <r>
    <n v="605"/>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4"/>
    <s v="CR_Desarrollo Vial del Norte de Bogotá"/>
    <x v="19"/>
    <s v="Vicepresidencia de Gestión Contractual"/>
    <s v="Vicepresidencia de Gestión Contractual - Vicepresidencia de Planeación, Riesgos y Entorno"/>
    <s v="Luis Eduardo Gutiérrez"/>
    <x v="1"/>
    <s v="DISCIPLINARIA"/>
    <n v="7"/>
    <x v="0"/>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m/>
    <m/>
    <x v="7"/>
    <n v="2"/>
    <n v="0"/>
    <s v="CUMPLIDA"/>
    <x v="0"/>
    <x v="1"/>
    <m/>
    <m/>
    <m/>
    <m/>
    <x v="0"/>
    <x v="0"/>
    <s v="Plan de manejo ambiental"/>
    <s v="Carretero"/>
    <m/>
    <x v="0"/>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uis Eduardo Gutiérrez"/>
    <x v="1"/>
    <s v="DISCIPLINARIA"/>
    <n v="10"/>
    <x v="0"/>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m/>
    <x v="7"/>
    <n v="2"/>
    <n v="0"/>
    <s v="CUMPLIDA"/>
    <x v="0"/>
    <x v="1"/>
    <m/>
    <m/>
    <m/>
    <m/>
    <x v="0"/>
    <x v="1"/>
    <s v="Incumplimiento obligaciones"/>
    <s v="Carretero"/>
    <m/>
    <x v="0"/>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1"/>
    <s v="CR_Desarrollo Vial del Norte de Bogotá"/>
    <x v="19"/>
    <s v="Vicepresidencia de Gestión Contractual"/>
    <s v="Vicepresidencia de Gestión Contractual"/>
    <s v="Luis Eduardo Gutiérrez"/>
    <x v="1"/>
    <s v="DISCIPLINARIA"/>
    <n v="7"/>
    <x v="0"/>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m/>
    <x v="7"/>
    <n v="2"/>
    <n v="0"/>
    <s v="CUMPLIDA"/>
    <x v="0"/>
    <x v="1"/>
    <m/>
    <m/>
    <m/>
    <m/>
    <x v="0"/>
    <x v="0"/>
    <s v="Obligaciones interventoría"/>
    <s v="Carretero"/>
    <m/>
    <x v="0"/>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11"/>
    <s v="Gestión Jurídica"/>
    <x v="4"/>
    <s v="Vicepresidencia de Gestión Contractual - Vicepresidencia Ejecutiva"/>
    <s v="Vicepresidencia de Gestión Contractual - Vicepresidencia Ejecutiva"/>
    <s v="Luis Eduardo Gutiérrez - Carlos García"/>
    <x v="5"/>
    <s v="DISCIPLINARIA Y FISCAL"/>
    <n v="10"/>
    <x v="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7"/>
    <n v="2"/>
    <n v="0"/>
    <s v="CUMPLIDA"/>
    <x v="0"/>
    <x v="2"/>
    <m/>
    <s v="SI_x000a__x000a_CONCEPTO JURÍDICO _x000a_MM&amp;D Rad. 2016-409-118083-2"/>
    <s v="SI"/>
    <s v="De gran impacto"/>
    <x v="0"/>
    <x v="7"/>
    <s v="Rendimientos financieros"/>
    <s v="Carretero"/>
    <m/>
    <x v="0"/>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6"/>
    <s v="CR_Armenia-Pereira-Manizales"/>
    <x v="20"/>
    <s v="Vicepresidencia Ejecutiva"/>
    <s v="Vicepresidencia Ejecutiva"/>
    <s v="Carlos García"/>
    <x v="0"/>
    <s v="ADMINISTRATIVA"/>
    <n v="8"/>
    <x v="0"/>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0"/>
    <m/>
    <s v="INF 6. MM&amp;D  Rad. No. 2016-409-089297-2 pag. 9"/>
    <s v="SI"/>
    <s v="De ajuste al plan"/>
    <x v="1"/>
    <x v="2"/>
    <s v="Desequilibrio ecuación contractual"/>
    <s v="Carretero"/>
    <m/>
    <x v="0"/>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6"/>
    <s v="CR_Armenia-Pereira-Manizales"/>
    <x v="20"/>
    <s v="Vicepresidencia Ejecutiva"/>
    <s v="Vicepresidencia Ejecutiva - Vicepresidencia Jurídica"/>
    <s v="Carlos García"/>
    <x v="0"/>
    <s v="DISCIPLINARIA Y FISCAL"/>
    <n v="9"/>
    <x v="0"/>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Estudio III_x000a__x000a_ INF 2 Rad. 2016-409-054482 pag.  7_x000a__x000a_INF 6. MM&amp;D  Rad. No. 2016-409-089297-2 pag. 12"/>
    <s v="SI"/>
    <s v="De ajuste al plan"/>
    <x v="0"/>
    <x v="2"/>
    <s v="Ingreso Mínimo Garantizado"/>
    <s v="Carretero"/>
    <m/>
    <x v="0"/>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7"/>
    <s v="CR_Armenia-Pereira-Manizales"/>
    <x v="20"/>
    <s v="Vicepresidencia Ejecutiva"/>
    <s v="Vicepresidencia Ejecutiva - Vicepresidencia Jurídica"/>
    <s v="Carlos García"/>
    <x v="0"/>
    <s v="FISCAL Y PENAL"/>
    <n v="9"/>
    <x v="0"/>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7"/>
    <n v="2"/>
    <n v="0"/>
    <s v="CUMPLIDA"/>
    <x v="0"/>
    <x v="3"/>
    <m/>
    <s v="Estudio II_x000a_ _x000a_INF 2 Rad. 2016-409-054482 pag. 9_x000a__x000a_ INF.4_x000a_RADICADO NO. 2016-409-077657-2  Pag. 20_x000a__x000a_Concepto MM&amp;D_x000a_Rad. 2017-409-034572-2"/>
    <s v="SI"/>
    <s v="De ajuste al plan"/>
    <x v="0"/>
    <x v="1"/>
    <s v="Ingreso Mínimo Garantizado"/>
    <s v="Carretero"/>
    <m/>
    <x v="0"/>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6"/>
    <s v="CR_Armenia-Pereira-Manizales"/>
    <x v="20"/>
    <s v="Vicepresidencia Ejecutiva"/>
    <s v="Vicepresidencia Ejecutiva"/>
    <s v="Carlos García"/>
    <x v="0"/>
    <s v="DISCIPLINARIA"/>
    <n v="7"/>
    <x v="0"/>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6. MM&amp;D  Rad. No. 2016-409-089297-2 pag. 19"/>
    <s v="SI"/>
    <s v="De ajuste al plan"/>
    <x v="0"/>
    <x v="2"/>
    <s v="Incumplimiento de obligaciones "/>
    <s v="Carretero"/>
    <m/>
    <x v="0"/>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8"/>
    <s v="CR_Desarrollo Vial del Oriente de Medellín"/>
    <x v="21"/>
    <s v="Vicepresidencia de Gestión Contractual"/>
    <s v="Vicepresidencia de Gestión Contractual - Vicepresidencia Administrativa y Financiera"/>
    <s v="Luis Eduardo Gutiérrez"/>
    <x v="1"/>
    <s v="DISCIPLINARIA"/>
    <n v="11"/>
    <x v="0"/>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1"/>
    <m/>
    <m/>
    <m/>
    <m/>
    <x v="0"/>
    <x v="1"/>
    <s v="Deficiencias en análisis modificaciones contractuales"/>
    <s v="Carretero"/>
    <m/>
    <x v="0"/>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8"/>
    <s v="CR_Desarrollo Vial del Oriente de Medellín"/>
    <x v="21"/>
    <s v="Vicepresidencia de Gestión Contractual"/>
    <s v="Vicepresidencia de Gestión Contractual - Vicepresidencia Jurídica"/>
    <s v="Luis Eduardo Gutiérrez"/>
    <x v="1"/>
    <s v="DISCIPLINARIA Y PENAL"/>
    <n v="8"/>
    <x v="0"/>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3"/>
    <m/>
    <s v="Estudio I_x000a__x000a_INF. 3 MM&amp;D Rad. No. 2016-409-061729-2 Pag.  11 "/>
    <s v="SI"/>
    <s v="De ajuste al plan"/>
    <x v="0"/>
    <x v="1"/>
    <s v="Adiciones"/>
    <s v="Carretero"/>
    <m/>
    <x v="0"/>
    <m/>
    <m/>
    <m/>
  </r>
  <r>
    <n v="690"/>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7"/>
    <s v="Gestión Contractual y Seguimiento de Proyectos de Infraestructura de Transporte"/>
    <x v="1"/>
    <s v="Vicepresidencia de Gestión Contractual"/>
    <s v="Vicepresidencia de Gestión Contractual - Vicepresidencia Administrativa y Financiera"/>
    <s v="Luis Eduardo Gutiérrez"/>
    <x v="1"/>
    <s v="ADMINISTRATIVA"/>
    <n v="10"/>
    <x v="0"/>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m/>
    <m/>
    <m/>
    <m/>
    <m/>
    <m/>
    <x v="8"/>
    <n v="2"/>
    <n v="0"/>
    <s v="CUMPLIDA"/>
    <x v="0"/>
    <x v="0"/>
    <m/>
    <m/>
    <m/>
    <m/>
    <x v="0"/>
    <x v="1"/>
    <s v="Ausencia soportes documentales"/>
    <s v="Portuario"/>
    <m/>
    <x v="0"/>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6"/>
    <s v="Fondo de Adaptación"/>
    <x v="22"/>
    <s v="Presidencia"/>
    <s v="Presidencia"/>
    <s v="Silvia Urbina Restrepo (Gerente de Proyecto) "/>
    <x v="6"/>
    <s v="ADMINISTRATIVA"/>
    <n v="6"/>
    <x v="0"/>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m/>
    <x v="8"/>
    <n v="2"/>
    <n v="0"/>
    <s v="CUMPLIDA"/>
    <x v="0"/>
    <x v="0"/>
    <m/>
    <m/>
    <m/>
    <m/>
    <x v="0"/>
    <x v="0"/>
    <s v="Deficiencias en la supervisión contractual"/>
    <s v="Carretero - Férreo"/>
    <m/>
    <x v="0"/>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x v="2"/>
    <s v="CR_Bogotá-Villavicencio"/>
    <x v="14"/>
    <s v="Vicepresidencia Ejecutiva"/>
    <s v="Vicepresidencia Ejecutiva - Vicepresidencia de Planeación, Riesgos y Entorno"/>
    <s v="Carlos García"/>
    <x v="0"/>
    <s v="ADMINISTRATIVA"/>
    <n v="0"/>
    <x v="4"/>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m/>
    <m/>
    <m/>
    <m/>
    <m/>
    <m/>
    <m/>
    <x v="9"/>
    <n v="0"/>
    <n v="1"/>
    <s v="EN TERMINO"/>
    <x v="1"/>
    <x v="0"/>
    <m/>
    <m/>
    <m/>
    <m/>
    <x v="0"/>
    <x v="3"/>
    <s v="Mayores recursos para riesgo predial"/>
    <s v="Carretero"/>
    <s v="Predial"/>
    <x v="0"/>
    <m/>
    <m/>
    <m/>
  </r>
  <r>
    <n v="754"/>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4"/>
    <s v="CR_Bogotá-Villavicencio"/>
    <x v="14"/>
    <s v="Vicepresidencia Ejecutiva"/>
    <s v="Vicepresidencia Ejecutiva - Vicepresidencia de Planeación, Riesgos y Entorno"/>
    <s v="Carlos García"/>
    <x v="0"/>
    <s v="ADMINISTRATIVA"/>
    <n v="7"/>
    <x v="0"/>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m/>
    <m/>
    <x v="9"/>
    <n v="2"/>
    <n v="0"/>
    <s v="CUMPLIDA"/>
    <x v="0"/>
    <x v="0"/>
    <m/>
    <m/>
    <m/>
    <m/>
    <x v="0"/>
    <x v="3"/>
    <s v="Diferencia avalúo"/>
    <s v="Carretero"/>
    <m/>
    <x v="0"/>
    <m/>
    <m/>
    <m/>
  </r>
  <r>
    <n v="755"/>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8"/>
    <s v="CR_Bogotá-Villavicencio"/>
    <x v="14"/>
    <s v="Vicepresidencia Ejecutiva"/>
    <s v="Vicepresidencia Ejecutiva - Vicepresidencia Jurídica - Vicepresidencia de Planeación, Riesgos y Entorno"/>
    <s v="Carlos García"/>
    <x v="0"/>
    <s v="FISCAL"/>
    <n v="8"/>
    <x v="0"/>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9"/>
    <n v="2"/>
    <n v="0"/>
    <s v="CUMPLIDA"/>
    <x v="0"/>
    <x v="2"/>
    <m/>
    <s v="Estudio III, INF. 7 MM&amp;D  Rad. No. 2016-409-092155-2 Pag. 12"/>
    <s v="SI"/>
    <s v="De ajuste al plan"/>
    <x v="0"/>
    <x v="3"/>
    <s v="Diferencia avalúo"/>
    <s v="Carretero"/>
    <m/>
    <x v="0"/>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7"/>
    <s v="CP_American Port Puerto Drummond"/>
    <x v="23"/>
    <s v="Vicepresidencia de Gestión Contractual"/>
    <s v="Vicepresidencia de Gestión Contractual - Vicepresidencia Jurídica"/>
    <s v="Luis Eduardo Gutiérrez"/>
    <x v="1"/>
    <s v="DISCIPLINARIA Y FISCAL"/>
    <n v="11"/>
    <x v="0"/>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9"/>
    <n v="2"/>
    <n v="0"/>
    <s v="CUMPLIDA"/>
    <x v="0"/>
    <x v="2"/>
    <m/>
    <s v="Estudio III"/>
    <m/>
    <m/>
    <x v="0"/>
    <x v="1"/>
    <s v="Desequilibrio contractual"/>
    <s v="Portuario"/>
    <m/>
    <x v="0"/>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8"/>
    <s v="CP_American Port Puerto Drummond"/>
    <x v="23"/>
    <s v="Vicepresidencia de Gestión Contractual"/>
    <s v="Vicepresidencia de Gestión Contractual - Vicepresidencia Jurídica"/>
    <s v="Luis Eduardo Gutiérrez"/>
    <x v="1"/>
    <s v="DISCIPLINARIA"/>
    <n v="12"/>
    <x v="0"/>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m/>
    <m/>
    <m/>
    <m/>
    <m/>
    <x v="9"/>
    <n v="2"/>
    <n v="0"/>
    <s v="CUMPLIDA"/>
    <x v="0"/>
    <x v="1"/>
    <m/>
    <m/>
    <m/>
    <m/>
    <x v="0"/>
    <x v="1"/>
    <s v="Ausencia de interventoría en los proyectos"/>
    <s v="Portuario"/>
    <m/>
    <x v="0"/>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15"/>
    <s v="CP_American Port Puerto Drummond"/>
    <x v="23"/>
    <s v="Vicepresidencia de Gestión Contractual"/>
    <s v="Vicepresidencia de Gestión Contractual"/>
    <s v="Luis Eduardo Gutiérrez"/>
    <x v="1"/>
    <s v="DISCIPLINARIA"/>
    <n v="4"/>
    <x v="0"/>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x v="9"/>
    <n v="2"/>
    <n v="0"/>
    <s v="CUMPLIDA"/>
    <x v="0"/>
    <x v="1"/>
    <m/>
    <m/>
    <m/>
    <m/>
    <x v="0"/>
    <x v="5"/>
    <s v="Incertidumbre en niveles de servicio"/>
    <s v="Portuario"/>
    <m/>
    <x v="0"/>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8"/>
    <s v="CP_Sociedad Portuaria Regional de Cartagena"/>
    <x v="24"/>
    <s v="Vicepresidencia de Gestión Contractual"/>
    <s v="Vicepresidencia de Gestión Contractual - Vicepresidencia Jurídica"/>
    <s v="Luis Eduardo Gutiérrez"/>
    <x v="1"/>
    <s v="DISCIPLINARIA"/>
    <n v="13"/>
    <x v="0"/>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m/>
    <x v="9"/>
    <n v="2"/>
    <n v="0"/>
    <s v="CUMPLIDA"/>
    <x v="0"/>
    <x v="1"/>
    <m/>
    <m/>
    <m/>
    <m/>
    <x v="0"/>
    <x v="1"/>
    <s v="Ausencia de interventoría en los proyectos"/>
    <s v="Portuario"/>
    <m/>
    <x v="0"/>
    <m/>
    <m/>
    <m/>
  </r>
  <r>
    <n v="773"/>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16"/>
    <s v="Sistema Estratégico de Planeación y Gestión"/>
    <x v="2"/>
    <s v="Vicepresidencia de Planeación, Riesgos y Entorno"/>
    <s v="Vicepresidencia de Planeación, Riesgos y Entorno"/>
    <s v="Fernando Ramírez"/>
    <x v="2"/>
    <s v="ADMINISTRATIVA"/>
    <n v="5"/>
    <x v="5"/>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m/>
    <m/>
    <m/>
    <m/>
    <m/>
    <m/>
    <m/>
    <x v="0"/>
    <n v="0"/>
    <n v="1"/>
    <s v="EN TERMINO"/>
    <x v="1"/>
    <x v="0"/>
    <m/>
    <m/>
    <m/>
    <m/>
    <x v="0"/>
    <x v="3"/>
    <s v="Predios adquiridos no utilizados"/>
    <s v="Carretero"/>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16"/>
    <s v="CR_Malla Vial del Valle del Cauca y Cauca"/>
    <x v="25"/>
    <s v="Vicepresidencia Ejecutiva"/>
    <s v="Vicepresidencia Ejecutiva - Vicepresidencia Jurídica"/>
    <s v="Carlos García"/>
    <x v="0"/>
    <s v="DISCIPLINARIA Y FISCAL"/>
    <n v="6"/>
    <x v="6"/>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m/>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2"/>
    <m/>
    <s v="Estudio II_x000a_INF 1 MM&amp;D Rad. RADICADO NO. 2016-409-054480-2 pag. 36_x000a_INF.4_x000a_RADICADO NO. 2016-409-077657-2 Pag. 59_x000a__x000a_CONCEPTO JURÍDICO_x000a_Rad._x000a_2017-409-012640-2_x000a_"/>
    <s v="SI"/>
    <n v="0"/>
    <x v="0"/>
    <x v="2"/>
    <s v="Desequilibrio ecuación contractual"/>
    <s v="Carretero"/>
    <m/>
    <x v="0"/>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1"/>
    <s v="CR_Malla Vial del Valle del Cauca y Cauca"/>
    <x v="25"/>
    <s v="Vicepresidencia Ejecutiva"/>
    <s v="Vicepresidencia Ejecutiva - Vicepresidencia Jurídica"/>
    <s v="Carlos García"/>
    <x v="0"/>
    <s v="DISCIPLINARIA Y FISCAL"/>
    <n v="8"/>
    <x v="0"/>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m/>
    <s v="Estudio II_x000a_INF 1 MM&amp;D Rad. RADICADO NO. 2016-409-054480-2 pag. 38_x000a_INF.4_x000a_RADICADO NO. 2016-409-077657-2_x000a__x000a_CONCEPTO JURÍDICO_x000a_Rad._x000a_2017-409-012640-2_x000a_"/>
    <s v="N/A"/>
    <s v="De gran impacto"/>
    <x v="0"/>
    <x v="2"/>
    <s v="Desequilibrio ecuación contractual"/>
    <s v="Carretero"/>
    <m/>
    <x v="0"/>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7"/>
    <s v="CR_Malla Vial del Valle del Cauca y Cauca"/>
    <x v="25"/>
    <s v="Vicepresidencia Ejecutiva"/>
    <s v="Vicepresidencia Ejecutiva - Vicepresidencia Jurídica"/>
    <s v="Carlos García"/>
    <x v="0"/>
    <s v="ADMINISTRATIVA"/>
    <n v="9"/>
    <x v="7"/>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1"/>
    <x v="0"/>
    <m/>
    <s v="INF 6 MM&amp;D Rad. No. 2016-409-089297-2 Pag. 44_x000a__x000a_CONCEPTO JURÍDICO_x000a_Rad._x000a_2017-409-012640-2_x000a_"/>
    <s v="SI"/>
    <s v="De gran impacto"/>
    <x v="0"/>
    <x v="2"/>
    <s v="Desequilibrio ecuación contractual"/>
    <s v="Carretero"/>
    <m/>
    <x v="0"/>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17"/>
    <s v="CR_Malla Vial del Valle del Cauca y Cauca"/>
    <x v="25"/>
    <s v="Vicepresidencia Ejecutiva"/>
    <s v="Vicepresidencia Ejecutiva"/>
    <s v="Carlos García"/>
    <x v="0"/>
    <s v="DISCIPLINARIA"/>
    <n v="2"/>
    <x v="8"/>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m/>
    <m/>
    <m/>
    <m/>
    <m/>
    <m/>
    <x v="0"/>
    <n v="0"/>
    <n v="1"/>
    <s v="EN TERMINO"/>
    <x v="1"/>
    <x v="1"/>
    <m/>
    <s v="INF 6 MM&amp;D Rad. No. 2016-409-089297-2 Pag. 49"/>
    <s v="SI"/>
    <s v="De ajuste al plan"/>
    <x v="0"/>
    <x v="1"/>
    <s v="Incumplimiento obligaciones"/>
    <s v="Carretero"/>
    <m/>
    <x v="0"/>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3"/>
    <s v="CR_Ruta del Sol - Sector 1"/>
    <x v="26"/>
    <s v="Vicepresidencia Ejecutiva"/>
    <s v="Vicepresidencia Ejecutiva"/>
    <s v="Carlos García"/>
    <x v="0"/>
    <s v="DISCIPLINARIA"/>
    <n v="8"/>
    <x v="0"/>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m/>
    <x v="0"/>
    <n v="2"/>
    <n v="0"/>
    <s v="CUMPLIDA"/>
    <x v="0"/>
    <x v="1"/>
    <m/>
    <s v="INF 8  MM&amp;D Rad.  2016-409-100777-2 pag. 31"/>
    <s v="NO"/>
    <s v="De ajuste al plan"/>
    <x v="0"/>
    <x v="6"/>
    <s v="Desplazamiento de cronograma"/>
    <s v="Carretero"/>
    <m/>
    <x v="0"/>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6"/>
    <s v="CR_Ruta del Sol - Sector 2"/>
    <x v="27"/>
    <s v="Vicepresidencia Ejecutiva"/>
    <s v="Vicepresidencia Ejecutiva"/>
    <s v="Carlos García"/>
    <x v="0"/>
    <s v="DISCIPLINARIA Y FISCAL"/>
    <n v="10"/>
    <x v="0"/>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2"/>
    <m/>
    <s v="Estudio III_x000a__x000a_INF. 8 MM&amp;D Rad. No. 2016-409-100777-2 Pag. 7_x000a__x000a_"/>
    <s v="SI"/>
    <s v="De ajuste al plan"/>
    <x v="0"/>
    <x v="0"/>
    <s v="Obligaciones interventoría"/>
    <s v="Carretero"/>
    <m/>
    <x v="0"/>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x v="2"/>
    <s v="CR_Malla Vial del Valle del Cauca y Cauca"/>
    <x v="25"/>
    <s v="Vicepresidencia Ejecutiva"/>
    <s v="Vicepresidencia Ejecutiva - Vicepresidencia Jurídica - Vicepresidencia de Planeación, Riesgos y Entorno"/>
    <s v="Carlos García"/>
    <x v="0"/>
    <s v="ADMINISTRATIVA"/>
    <n v="1"/>
    <x v="9"/>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m/>
    <m/>
    <m/>
    <m/>
    <m/>
    <m/>
    <m/>
    <x v="0"/>
    <n v="0"/>
    <n v="1"/>
    <s v="EN TERMINO"/>
    <x v="1"/>
    <x v="0"/>
    <m/>
    <s v="INF 6 MM&amp;D Rad. No. 2016-409-089297-2 Pag. 50"/>
    <s v="NO"/>
    <s v="De ajuste al plan"/>
    <x v="0"/>
    <x v="3"/>
    <s v="Diferencia avalúo"/>
    <s v="Carretero"/>
    <s v="Predial"/>
    <x v="0"/>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18"/>
    <s v="Gestión Contractual y Seguimiento de Proyectos de Infraestructura de Transporte"/>
    <x v="1"/>
    <s v="Vicepresidencia de Gestión Contractual"/>
    <s v="Vicepresidencia de Gestión Contractual - Vicepresidencia Jurídica"/>
    <s v="Luis Eduardo Gutiérrez"/>
    <x v="1"/>
    <s v="DISCIPLINARIA"/>
    <n v="8"/>
    <x v="0"/>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1"/>
    <m/>
    <m/>
    <m/>
    <m/>
    <x v="0"/>
    <x v="1"/>
    <s v="Pago contribución fondo seguridad y convivencia ciudadana"/>
    <s v="Carretero - Portuario"/>
    <m/>
    <x v="0"/>
    <m/>
    <m/>
    <s v="Este hallazgo se consolida en el hallazgo 1187-46, en virtud, de lo manifestado por la Contraloría General de la República en el informe de auditoría regular vigencia 2016, radicado No. 2017-409-097363-2 del 12 de septiembre de 2017, páginas 115 y subsiguientes."/>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4"/>
    <s v="CR_Bogotá-Villavicencio"/>
    <x v="14"/>
    <s v="Vicepresidencia Ejecutiva"/>
    <s v="Vicepresidencia Ejecutiva - Vicepresidencia de Planeación, Riesgos y Entorno"/>
    <s v="Carlos García"/>
    <x v="0"/>
    <s v="ADMINISTRATIVA"/>
    <n v="9"/>
    <x v="0"/>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0"/>
    <x v="8"/>
    <s v="Pago de intereses por laudo"/>
    <s v="Carretero"/>
    <m/>
    <x v="0"/>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3"/>
    <s v="CR_Bosa-Granada-Girardot"/>
    <x v="3"/>
    <s v="Vicepresidencia Ejecutiva"/>
    <s v="Vicepresidencia Ejecutiva"/>
    <s v="Carlos García"/>
    <x v="0"/>
    <s v="DISCIPLINARIA"/>
    <n v="11"/>
    <x v="0"/>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s v="INF 5  MM&amp;D Rad. No. 2016-409-089295-2 Pag. 25"/>
    <s v="SI"/>
    <s v="De ajuste al plan"/>
    <x v="0"/>
    <x v="2"/>
    <s v="Incumplimiento de obligaciones "/>
    <s v="Carretero"/>
    <m/>
    <x v="0"/>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4"/>
    <s v="CR_Bosa-Granada-Girardot"/>
    <x v="3"/>
    <s v="Vicepresidencia Ejecutiva"/>
    <s v="Vicepresidencia Ejecutiva"/>
    <s v="Carlos García"/>
    <x v="0"/>
    <s v="DISCIPLINARIA"/>
    <n v="8"/>
    <x v="0"/>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s v="INF 5  MM&amp;D Rad. No. 2016-409-089295-2 Pag. 27"/>
    <s v="SI"/>
    <s v="De ajuste al plan"/>
    <x v="0"/>
    <x v="1"/>
    <s v="Incumplimiento obligaciones"/>
    <s v="Carretero"/>
    <m/>
    <x v="0"/>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17"/>
    <s v="CR_Bosa-Granada-Girardot"/>
    <x v="3"/>
    <s v="Vicepresidencia Ejecutiva"/>
    <s v="Vicepresidencia Ejecutiva"/>
    <s v="Carlos García"/>
    <x v="0"/>
    <s v="DISCIPLINARIA"/>
    <n v="4"/>
    <x v="10"/>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s v="INF 5 MM&amp;D Rad. No. 2016-409-089295-2 Pag. 29"/>
    <s v="SI"/>
    <s v="De ajuste al plan"/>
    <x v="1"/>
    <x v="1"/>
    <s v="Incumplimiento normatividad"/>
    <s v="Carretero"/>
    <m/>
    <x v="0"/>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Carlos García"/>
    <x v="0"/>
    <s v="DISCIPLINARIA"/>
    <n v="10"/>
    <x v="0"/>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m/>
    <x v="0"/>
    <n v="2"/>
    <n v="0"/>
    <s v="CUMPLIDA"/>
    <x v="0"/>
    <x v="1"/>
    <m/>
    <s v="INF 5  MM&amp;D Rad. No. 2016-409-089295-2 Pag. 31"/>
    <s v="SI"/>
    <s v="De ajuste al plan"/>
    <x v="0"/>
    <x v="0"/>
    <s v="Obligaciones interventoría"/>
    <s v="Carretero"/>
    <m/>
    <x v="0"/>
    <m/>
    <m/>
    <m/>
  </r>
  <r>
    <n v="80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3"/>
    <s v="CR_Bosa-Granada-Girardot"/>
    <x v="3"/>
    <s v="Vicepresidencia Ejecutiva"/>
    <s v="Vicepresidencia Ejecutiva"/>
    <s v="Carlos García"/>
    <x v="0"/>
    <s v="ADMINISTRATIVA"/>
    <n v="7"/>
    <x v="0"/>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m/>
    <m/>
    <m/>
    <x v="0"/>
    <n v="2"/>
    <n v="0"/>
    <s v="CUMPLIDA"/>
    <x v="0"/>
    <x v="0"/>
    <m/>
    <s v="INF 5  MM&amp;D Rad. No. 2016-409-089295-2 Pag. 33"/>
    <s v="SI"/>
    <s v="De ajuste al plan"/>
    <x v="0"/>
    <x v="0"/>
    <s v="Obligaciones interventoría"/>
    <s v="Carretero"/>
    <m/>
    <x v="0"/>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4"/>
    <s v="CR_Bosa-Granada-Girardot"/>
    <x v="3"/>
    <s v="Vicepresidencia Ejecutiva"/>
    <s v="Vicepresidencia Ejecutiva"/>
    <s v="Carlos García"/>
    <x v="0"/>
    <s v="ADMINISTRATIVA"/>
    <n v="7"/>
    <x v="0"/>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m/>
    <x v="0"/>
    <n v="2"/>
    <n v="0"/>
    <s v="CUMPLIDA"/>
    <x v="0"/>
    <x v="0"/>
    <m/>
    <s v="INF 5  MM&amp;D Rad. No. 2016-409-089295-2 Pag. 34"/>
    <s v="SI"/>
    <s v="De ajuste al plan"/>
    <x v="0"/>
    <x v="0"/>
    <s v="Obligaciones interventoría"/>
    <s v="Carretero"/>
    <m/>
    <x v="0"/>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4"/>
    <s v="CR_Bosa-Granada-Girardot"/>
    <x v="3"/>
    <s v="Vicepresidencia Ejecutiva"/>
    <s v="Vicepresidencia Ejecutiva - Vicepresidencia Jurídica - Vicepresidencia de Planeación, Riesgos y Entorno"/>
    <s v="Carlos García"/>
    <x v="0"/>
    <s v="DISCIPLINARIA"/>
    <n v="9"/>
    <x v="0"/>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m/>
    <x v="0"/>
    <n v="2"/>
    <n v="0"/>
    <s v="CUMPLIDA"/>
    <x v="0"/>
    <x v="1"/>
    <m/>
    <s v="INF 5  MM&amp;D Rad. No. 2016-409-089295-2 Pag. 35"/>
    <s v="N/A"/>
    <s v="No hay impacto"/>
    <x v="0"/>
    <x v="3"/>
    <s v="Demora en gestión predial"/>
    <s v="Carretero"/>
    <m/>
    <x v="0"/>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15"/>
    <s v="CP_Autorización Temporal CI Prodeco"/>
    <x v="28"/>
    <s v="Vicepresidencia de Gestión Contractual"/>
    <s v="Vicepresidencia de Gestión Contractual"/>
    <s v="Luis Eduardo Gutiérrez"/>
    <x v="1"/>
    <s v="DISCIPLINARIA"/>
    <n v="4"/>
    <x v="0"/>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x v="9"/>
    <n v="2"/>
    <n v="0"/>
    <s v="CUMPLIDA"/>
    <x v="0"/>
    <x v="1"/>
    <m/>
    <m/>
    <m/>
    <m/>
    <x v="0"/>
    <x v="0"/>
    <s v="Deficiencias en la supervisión contractual"/>
    <s v="Portuario"/>
    <m/>
    <x v="0"/>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3"/>
    <s v="CP_Sociedad Portuaria Río Córdoba SA"/>
    <x v="29"/>
    <s v="Vicepresidencia de Gestión Contractual"/>
    <s v="Vicepresidencia de Gestión Contractual - Vicepresidencia Jurídica"/>
    <s v="Luis Eduardo Gutiérrez"/>
    <x v="1"/>
    <s v="DISCIPLINARIA Y FISCAL"/>
    <n v="15"/>
    <x v="0"/>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m/>
    <m/>
    <x v="9"/>
    <n v="2"/>
    <n v="0"/>
    <s v="CUMPLIDA"/>
    <x v="0"/>
    <x v="2"/>
    <m/>
    <s v="Estudio III"/>
    <m/>
    <m/>
    <x v="0"/>
    <x v="1"/>
    <s v="Cálculo contraprestación"/>
    <s v="Portuario"/>
    <m/>
    <x v="0"/>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7"/>
    <s v="CP_Sociedad Portuaria Río Córdoba SA"/>
    <x v="29"/>
    <s v="Vicepresidencia de Gestión Contractual"/>
    <s v="Vicepresidencia de Gestión Contractual - Vicepresidencia Jurídica"/>
    <s v="Luis Eduardo Gutiérrez"/>
    <x v="1"/>
    <s v="FISCAL"/>
    <n v="7"/>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s v="Fiscal"/>
    <m/>
    <s v="Presuntas irregularidades por ocupación de espacio público, detectadas en la actuación especial de fiscalización adelantadas en el contrato No. 022 de 23/04/1998 y delimitación de línea de playa."/>
    <m/>
    <m/>
    <m/>
    <x v="9"/>
    <n v="2"/>
    <n v="0"/>
    <s v="CUMPLIDA"/>
    <x v="0"/>
    <x v="2"/>
    <m/>
    <m/>
    <m/>
    <m/>
    <x v="0"/>
    <x v="1"/>
    <s v="Incumplimiento obligaciones"/>
    <s v="Portuario"/>
    <m/>
    <x v="0"/>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8"/>
    <s v="CP_Sociedad Portuaria Río Córdoba SA"/>
    <x v="29"/>
    <s v="Vicepresidencia de Gestión Contractual"/>
    <s v="Vicepresidencia de Gestión Contractual - Vicepresidencia Jurídica"/>
    <s v="Luis Eduardo Gutiérrez"/>
    <x v="1"/>
    <s v="DISCIPLINARIA Y FISCAL"/>
    <n v="10"/>
    <x v="0"/>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9"/>
    <n v="2"/>
    <n v="0"/>
    <s v="CUMPLIDA"/>
    <x v="0"/>
    <x v="2"/>
    <m/>
    <m/>
    <m/>
    <m/>
    <x v="0"/>
    <x v="1"/>
    <s v="Cálculo contraprestación"/>
    <s v="Portuario"/>
    <m/>
    <x v="0"/>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4"/>
    <s v="CP_Sociedad Portuaria Regional Santa Marta"/>
    <x v="30"/>
    <s v="Vicepresidencia de Gestión Contractual"/>
    <s v="Vicepresidencia de Gestión Contractual"/>
    <s v="Luis Eduardo Gutiérrez"/>
    <x v="1"/>
    <s v="FISCAL"/>
    <n v="9"/>
    <x v="0"/>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m/>
    <x v="9"/>
    <n v="2"/>
    <n v="0"/>
    <s v="CUMPLIDA"/>
    <x v="0"/>
    <x v="2"/>
    <m/>
    <s v="Estudio III"/>
    <m/>
    <m/>
    <x v="0"/>
    <x v="1"/>
    <s v="Cálculo contraprestación"/>
    <s v="Portuario"/>
    <m/>
    <x v="0"/>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8"/>
    <s v="CP_Sociedad Portuaria Regional Santa Marta"/>
    <x v="30"/>
    <s v="Vicepresidencia de Gestión Contractual"/>
    <s v="Vicepresidencia de Gestión Contractual - Vicepresidencia Administrativa y Financiera"/>
    <s v="Luis Eduardo Gutiérrez"/>
    <x v="1"/>
    <s v="DISCIPLINARIA"/>
    <n v="9"/>
    <x v="0"/>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s v="Disciplinario"/>
    <s v="NO"/>
    <s v="Auto del 20/09/2016 _x000a_Mediante el cual se ordena la apertura de indagación preliminar de un proceso disciplinario. En el punto 1 del auto decreta pruebas para este hallazgo."/>
    <m/>
    <m/>
    <m/>
    <x v="9"/>
    <n v="2"/>
    <n v="0"/>
    <s v="CUMPLIDA"/>
    <x v="0"/>
    <x v="1"/>
    <m/>
    <m/>
    <m/>
    <m/>
    <x v="0"/>
    <x v="1"/>
    <s v="Ausencia soportes documentales"/>
    <s v="Portuario"/>
    <m/>
    <x v="0"/>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8"/>
    <s v="CP_Sociedad Portuaria Regional Santa Marta"/>
    <x v="30"/>
    <s v="Vicepresidencia de Gestión Contractual"/>
    <s v="Vicepresidencia de Gestión Contractual"/>
    <s v="Luis Eduardo Gutiérrez"/>
    <x v="1"/>
    <s v="DISCIPLINARIA"/>
    <n v="7"/>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s v="Disciplinario"/>
    <s v="NO"/>
    <s v="Auto del 20/09/2016 _x000a_Mediante el cual se ordena la apertura de indagación preliminar de un proceso disciplinario. En el punto 2 del auto decreta pruebas para este hallazgo."/>
    <m/>
    <m/>
    <m/>
    <x v="9"/>
    <n v="2"/>
    <n v="0"/>
    <s v="CUMPLIDA"/>
    <x v="0"/>
    <x v="1"/>
    <m/>
    <m/>
    <m/>
    <m/>
    <x v="0"/>
    <x v="1"/>
    <s v="Cálculo contraprestación"/>
    <s v="Portuario"/>
    <m/>
    <x v="0"/>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4"/>
    <s v="CP_Sociedad Portuaria Regional Santa Marta"/>
    <x v="30"/>
    <s v="Vicepresidencia de Gestión Contractual"/>
    <s v="Vicepresidencia de Gestión Contractual"/>
    <s v="Luis Eduardo Gutiérrez"/>
    <x v="1"/>
    <s v="ADMINISTRATIVA"/>
    <n v="6"/>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x v="9"/>
    <n v="2"/>
    <n v="0"/>
    <s v="CUMPLIDA"/>
    <x v="0"/>
    <x v="0"/>
    <m/>
    <m/>
    <m/>
    <m/>
    <x v="0"/>
    <x v="0"/>
    <s v="Entrega información concesionario"/>
    <s v="Portuario"/>
    <m/>
    <x v="0"/>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4"/>
    <s v="CP_Sociedad Portuaria Regional Santa Marta"/>
    <x v="30"/>
    <s v="Vicepresidencia de Gestión Contractual"/>
    <s v="Vicepresidencia de Gestión Contractual"/>
    <s v="Luis Eduardo Gutiérrez"/>
    <x v="1"/>
    <s v="DISCIPLINARIA"/>
    <n v="7"/>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s v="Disciplinario"/>
    <s v="NO"/>
    <s v="Auto del 20/09/2016 _x000a_Mediante el cual se ordena la apertura de indagación preliminar de un proceso disciplinario. En el punto 5 del auto decreta pruebas para este hallazgo."/>
    <m/>
    <m/>
    <m/>
    <x v="9"/>
    <n v="2"/>
    <n v="0"/>
    <s v="CUMPLIDA"/>
    <x v="0"/>
    <x v="1"/>
    <m/>
    <m/>
    <m/>
    <m/>
    <x v="0"/>
    <x v="1"/>
    <s v="Incumplimiento obligaciones"/>
    <s v="Portuario"/>
    <m/>
    <x v="0"/>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4"/>
    <s v="CP_Sociedad Portuaria Regional Santa Marta"/>
    <x v="30"/>
    <s v="Vicepresidencia de Gestión Contractual"/>
    <s v="Vicepresidencia de Gestión Contractual"/>
    <s v="Luis Eduardo Gutiérrez"/>
    <x v="1"/>
    <s v="ADMINISTRATIVA"/>
    <n v="5"/>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m/>
    <x v="9"/>
    <n v="2"/>
    <n v="0"/>
    <s v="CUMPLIDA"/>
    <x v="0"/>
    <x v="0"/>
    <m/>
    <m/>
    <m/>
    <m/>
    <x v="0"/>
    <x v="1"/>
    <s v="Incumplimiento obligaciones"/>
    <s v="Portuario"/>
    <m/>
    <x v="0"/>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15"/>
    <s v="CP_Sociedad Portuaria Regional Santa Marta"/>
    <x v="30"/>
    <s v="Vicepresidencia de Gestión Contractual"/>
    <s v="Vicepresidencia de Gestión Contractual"/>
    <s v="Luis Eduardo Gutiérrez"/>
    <x v="1"/>
    <s v="DISCIPLINARIA"/>
    <n v="4"/>
    <x v="0"/>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9"/>
    <n v="2"/>
    <n v="0"/>
    <s v="CUMPLIDA"/>
    <x v="0"/>
    <x v="1"/>
    <m/>
    <m/>
    <m/>
    <m/>
    <x v="0"/>
    <x v="0"/>
    <s v="Deficiencias en la supervisión contractual"/>
    <s v="Portuario"/>
    <m/>
    <x v="0"/>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8"/>
    <s v="CP_Sociedad Portuaria Regional de Buenaventura"/>
    <x v="31"/>
    <s v="Vicepresidencia de Gestión Contractual"/>
    <s v="Vicepresidencia de Gestión Contractual"/>
    <s v="Luis Eduardo Gutiérrez"/>
    <x v="1"/>
    <s v="DISCIPLINARIA Y FISCAL"/>
    <n v="9"/>
    <x v="0"/>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9"/>
    <n v="2"/>
    <n v="0"/>
    <s v="CUMPLIDA"/>
    <x v="0"/>
    <x v="2"/>
    <m/>
    <s v="Estudio III"/>
    <m/>
    <m/>
    <x v="1"/>
    <x v="5"/>
    <s v="Mediciones de playa"/>
    <s v="Portuario"/>
    <m/>
    <x v="0"/>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4"/>
    <s v="CP_Sociedad Portuaria Regional de Buenaventura"/>
    <x v="31"/>
    <s v="Vicepresidencia de Gestión Contractual"/>
    <s v="Vicepresidencia de Gestión Contractual"/>
    <s v="Luis Eduardo Gutiérrez"/>
    <x v="1"/>
    <s v="DISCIPLINARIA"/>
    <n v="6"/>
    <x v="0"/>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m/>
    <x v="9"/>
    <n v="2"/>
    <n v="0"/>
    <s v="CUMPLIDA"/>
    <x v="0"/>
    <x v="1"/>
    <m/>
    <m/>
    <m/>
    <m/>
    <x v="0"/>
    <x v="0"/>
    <s v="Deficiencias en la supervisión contractual"/>
    <s v="Portuario"/>
    <m/>
    <x v="0"/>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11"/>
    <s v="CP_Sociedad Portuaria Regional de Buenaventura"/>
    <x v="31"/>
    <s v="Vicepresidencia de Gestión Contractual"/>
    <s v="Vicepresidencia de Gestión Contractual - Vicepresidencia Jurídica"/>
    <s v="Luis Eduardo Gutiérrez"/>
    <x v="1"/>
    <s v="DISCIPLINARIA"/>
    <n v="9"/>
    <x v="0"/>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m/>
    <x v="9"/>
    <n v="2"/>
    <n v="0"/>
    <s v="CUMPLIDA"/>
    <x v="0"/>
    <x v="1"/>
    <m/>
    <m/>
    <m/>
    <m/>
    <x v="0"/>
    <x v="1"/>
    <s v="Renovación y ampliación garantías"/>
    <s v="Portuario"/>
    <m/>
    <x v="0"/>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4"/>
    <s v="CP_Sociedad Portuaria Regional de Buenaventura"/>
    <x v="31"/>
    <s v="Vicepresidencia de Gestión Contractual"/>
    <s v="Vicepresidencia de Gestión Contractual"/>
    <s v="Luis Eduardo Gutiérrez"/>
    <x v="1"/>
    <s v="DISCIPLINARIA"/>
    <n v="6"/>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m/>
    <x v="9"/>
    <n v="2"/>
    <n v="0"/>
    <s v="CUMPLIDA"/>
    <x v="0"/>
    <x v="1"/>
    <m/>
    <m/>
    <m/>
    <m/>
    <x v="0"/>
    <x v="1"/>
    <s v="Incumplimiento obligaciones"/>
    <s v="Portuario"/>
    <m/>
    <x v="0"/>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4"/>
    <s v="CP_Sociedad Portuaria Regional de Buenaventura"/>
    <x v="31"/>
    <s v="Vicepresidencia de Gestión Contractual"/>
    <s v="Vicepresidencia de Gestión Contractual"/>
    <s v="Luis Eduardo Gutiérrez"/>
    <x v="1"/>
    <s v="DISCIPLINARIA"/>
    <n v="6"/>
    <x v="0"/>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x v="9"/>
    <n v="2"/>
    <n v="0"/>
    <s v="CUMPLIDA"/>
    <x v="0"/>
    <x v="1"/>
    <m/>
    <m/>
    <m/>
    <m/>
    <x v="0"/>
    <x v="1"/>
    <s v="Incumplimiento obligaciones"/>
    <s v="Portuario"/>
    <m/>
    <x v="0"/>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4"/>
    <s v="CP_Sociedad Portuaria Regional de Buenaventura"/>
    <x v="31"/>
    <s v="Vicepresidencia de Gestión Contractual"/>
    <s v="Vicepresidencia de Gestión Contractual"/>
    <s v="Luis Eduardo Gutiérrez"/>
    <x v="1"/>
    <s v="DISCIPLINARIA"/>
    <n v="7"/>
    <x v="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x v="9"/>
    <n v="2"/>
    <n v="0"/>
    <s v="CUMPLIDA"/>
    <x v="0"/>
    <x v="1"/>
    <m/>
    <m/>
    <m/>
    <m/>
    <x v="0"/>
    <x v="1"/>
    <s v="Incumplimiento especificaciones"/>
    <s v="Portuario"/>
    <m/>
    <x v="0"/>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4"/>
    <s v="CP_Sociedad Portuaria Regional de Buenaventura"/>
    <x v="31"/>
    <s v="Vicepresidencia de Gestión Contractual"/>
    <s v="Vicepresidencia de Gestión Contractual"/>
    <s v="Luis Eduardo Gutiérrez"/>
    <x v="1"/>
    <s v="ADMINISTRATIVA"/>
    <n v="8"/>
    <x v="0"/>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x v="9"/>
    <n v="2"/>
    <n v="0"/>
    <s v="CUMPLIDA"/>
    <x v="0"/>
    <x v="0"/>
    <m/>
    <m/>
    <m/>
    <m/>
    <x v="0"/>
    <x v="1"/>
    <s v="Incumplimiento obligaciones"/>
    <s v="Portuario"/>
    <m/>
    <x v="0"/>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3"/>
    <s v="CR_Bosa-Granada-Girardot"/>
    <x v="3"/>
    <s v="Vicepresidencia Ejecutiva"/>
    <s v="Vicepresidencia Jurídica"/>
    <s v="Carlos García"/>
    <x v="0"/>
    <s v="DISCIPLINARIA"/>
    <n v="10"/>
    <x v="0"/>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m/>
    <x v="10"/>
    <n v="2"/>
    <n v="0"/>
    <s v="CUMPLIDA"/>
    <x v="0"/>
    <x v="1"/>
    <m/>
    <s v="INF 5 MM&amp;D Rad. No. 2016-409-089295-2 Pag. 37"/>
    <s v="SI"/>
    <s v="De ajuste al plan"/>
    <x v="0"/>
    <x v="6"/>
    <s v="Desplazamiento de cronograma"/>
    <s v="Carretero"/>
    <m/>
    <x v="0"/>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4"/>
    <s v="CR_Bosa-Granada-Girardot"/>
    <x v="3"/>
    <s v="Vicepresidencia Ejecutiva"/>
    <s v="Vicepresidencia Ejecutiva"/>
    <s v="Carlos García"/>
    <x v="0"/>
    <s v="DISCIPLINARIA Y FISCAL"/>
    <n v="6"/>
    <x v="0"/>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0"/>
    <n v="2"/>
    <n v="0"/>
    <s v="CUMPLIDA"/>
    <x v="0"/>
    <x v="2"/>
    <m/>
    <s v="Estudio III_x000a__x000a_INF 5  MM&amp;D Rad. No. 2016-409-089295-2 Pag. 38"/>
    <s v="N/A"/>
    <s v="No hay impacto"/>
    <x v="0"/>
    <x v="0"/>
    <s v="Falta de coordinación entre actores"/>
    <s v="Carretero"/>
    <m/>
    <x v="0"/>
    <m/>
    <m/>
    <m/>
  </r>
  <r>
    <n v="87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4"/>
    <s v="CR_Bosa-Granada-Girardot"/>
    <x v="3"/>
    <s v="Vicepresidencia Ejecutiva"/>
    <s v="Vicepresidencia Ejecutiva - Vicepresidencia de Planeación, Riesgos y Entorno"/>
    <s v="Carlos García"/>
    <x v="0"/>
    <s v="DISCIPLINARIA Y FISCAL"/>
    <n v="7"/>
    <x v="0"/>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0"/>
    <n v="2"/>
    <n v="0"/>
    <s v="CUMPLIDA"/>
    <x v="0"/>
    <x v="2"/>
    <m/>
    <s v="Estudio II_x000a_INF.4_x000a_RADICADO NO. 2016-409-077657-2  Pag. 73"/>
    <s v="N/A"/>
    <s v="No hay impacto"/>
    <x v="0"/>
    <x v="8"/>
    <s v="Demora en pagos prediales"/>
    <s v="Carretero"/>
    <m/>
    <x v="0"/>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4"/>
    <s v="CR_Bosa-Granada-Girardot"/>
    <x v="3"/>
    <s v="Vicepresidencia Ejecutiva"/>
    <s v="Vicepresidencia Ejecutiva - Vicepresidencia Jurídica"/>
    <s v="Carlos García"/>
    <x v="0"/>
    <s v="DISCIPLINARIA Y FISCAL"/>
    <n v="6"/>
    <x v="0"/>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m/>
    <x v="10"/>
    <n v="2"/>
    <n v="0"/>
    <s v="CUMPLIDA"/>
    <x v="0"/>
    <x v="2"/>
    <m/>
    <s v="INF 5  MM&amp;D Rad. No. 2016-409-089295-2 Pag. 39"/>
    <s v="SI"/>
    <s v="De ajuste al plan"/>
    <x v="0"/>
    <x v="0"/>
    <s v="Sobrecostos en interventoría"/>
    <s v="Carretero"/>
    <m/>
    <x v="0"/>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4"/>
    <s v="CR_Bosa-Granada-Girardot"/>
    <x v="3"/>
    <s v="Vicepresidencia Ejecutiva"/>
    <s v="Vicepresidencia Ejecutiva"/>
    <s v="Carlos García"/>
    <x v="0"/>
    <s v="ADMINISTRATIVA"/>
    <n v="6"/>
    <x v="0"/>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m/>
    <x v="10"/>
    <n v="2"/>
    <n v="0"/>
    <s v="CUMPLIDA"/>
    <x v="0"/>
    <x v="0"/>
    <m/>
    <s v="INF 5  MM&amp;D Rad. No. 2016-409-089295-2 Pag. 41"/>
    <s v="SI"/>
    <s v="De ajuste al plan"/>
    <x v="0"/>
    <x v="1"/>
    <s v="Incumplimiento obligaciones"/>
    <s v="Carretero"/>
    <m/>
    <x v="0"/>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3"/>
    <s v="CR_Bosa-Granada-Girardot"/>
    <x v="3"/>
    <s v="Vicepresidencia Ejecutiva"/>
    <s v="Vicepresidencia Ejecutiva"/>
    <s v="Carlos García"/>
    <x v="0"/>
    <s v="ADMINISTRATIVA"/>
    <n v="7"/>
    <x v="0"/>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m/>
    <x v="10"/>
    <n v="2"/>
    <n v="0"/>
    <s v="CUMPLIDA"/>
    <x v="0"/>
    <x v="0"/>
    <m/>
    <s v="INF 5  MM&amp;D Rad. No. 2016-409-089295-2 Pag. 43"/>
    <s v="SI"/>
    <s v="De ajuste al plan"/>
    <x v="0"/>
    <x v="0"/>
    <s v="Falta de coordinación entre actores"/>
    <s v="Carretero"/>
    <m/>
    <x v="0"/>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3"/>
    <s v="CR_Bosa-Granada-Girardot"/>
    <x v="3"/>
    <s v="Vicepresidencia Ejecutiva"/>
    <s v="Vicepresidencia Ejecutiva"/>
    <s v="Carlos García"/>
    <x v="0"/>
    <s v="DISCIPLINARIA"/>
    <n v="7"/>
    <x v="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m/>
    <x v="10"/>
    <n v="2"/>
    <n v="0"/>
    <s v="CUMPLIDA"/>
    <x v="0"/>
    <x v="1"/>
    <m/>
    <s v="INF 5  MM&amp;D Rad. No. 2016-409-089295-2 Pag. 44"/>
    <s v="N/A"/>
    <s v="No hay impacto"/>
    <x v="0"/>
    <x v="1"/>
    <s v="Claridad en obligaciones contractuales"/>
    <s v="Carretero"/>
    <m/>
    <x v="0"/>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3"/>
    <s v="CR_Bosa-Granada-Girardot"/>
    <x v="3"/>
    <s v="Vicepresidencia Ejecutiva"/>
    <s v="Vicepresidencia Ejecutiva"/>
    <s v="Carlos García"/>
    <x v="0"/>
    <s v="ADMINISTRATIVA"/>
    <n v="9"/>
    <x v="0"/>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m/>
    <x v="10"/>
    <n v="2"/>
    <n v="0"/>
    <s v="CUMPLIDA"/>
    <x v="0"/>
    <x v="0"/>
    <m/>
    <s v="INF 5 MM&amp;D Rad. No. 2016-409-089295-2 Pag. 44"/>
    <s v="SI"/>
    <s v="De ajuste al plan"/>
    <x v="0"/>
    <x v="0"/>
    <s v="Falta de coordinación entre actores"/>
    <s v="Carretero"/>
    <m/>
    <x v="0"/>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4"/>
    <s v="CP_Cerrejón Zona Norte SA"/>
    <x v="32"/>
    <s v="Vicepresidencia de Gestión Contractual"/>
    <s v="Vicepresidencia de Gestión Contractual"/>
    <s v="Luis Eduardo Gutiérrez"/>
    <x v="1"/>
    <s v="DISCIPLINARIA Y FISCAL"/>
    <n v="9"/>
    <x v="0"/>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s v="Fiscal"/>
    <m/>
    <s v="APERTURA.- Presuntas irregularidades relacionadas con el cálculo de la contraprestación. Línea de playa."/>
    <m/>
    <m/>
    <m/>
    <x v="9"/>
    <n v="2"/>
    <n v="0"/>
    <s v="CUMPLIDA"/>
    <x v="0"/>
    <x v="2"/>
    <m/>
    <m/>
    <m/>
    <m/>
    <x v="0"/>
    <x v="1"/>
    <s v="Cálculo contraprestación"/>
    <s v="Portuario"/>
    <m/>
    <x v="0"/>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19"/>
    <s v="CP_Cerrejón Zona Norte SA"/>
    <x v="32"/>
    <s v="Vicepresidencia de Gestión Contractual"/>
    <s v="Vicepresidencia de Gestión Contractual - Vicepresidencia Jurídica"/>
    <s v="Luis Eduardo Gutiérrez"/>
    <x v="1"/>
    <s v="DISCIPLINARIA"/>
    <n v="7"/>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m/>
    <x v="9"/>
    <n v="2"/>
    <n v="0"/>
    <s v="CUMPLIDA"/>
    <x v="0"/>
    <x v="1"/>
    <m/>
    <m/>
    <m/>
    <m/>
    <x v="0"/>
    <x v="1"/>
    <s v="Reversiones"/>
    <s v="Portuario"/>
    <m/>
    <x v="0"/>
    <m/>
    <m/>
    <m/>
  </r>
  <r>
    <n v="89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4"/>
    <s v="CR_Bosa-Granada-Girardot"/>
    <x v="3"/>
    <s v="Vicepresidencia Ejecutiva"/>
    <s v="Vicepresidencia de Planeación, Riesgos y Entorno"/>
    <s v="Carlos García"/>
    <x v="0"/>
    <s v="DISCIPLINARIA"/>
    <n v="9"/>
    <x v="0"/>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m/>
    <m/>
    <x v="11"/>
    <n v="2"/>
    <n v="0"/>
    <s v="CUMPLIDA"/>
    <x v="0"/>
    <x v="1"/>
    <m/>
    <s v="INF 5 MM&amp;D Rad. No. 2016-409-089295-2 Pag. 46"/>
    <s v="SI"/>
    <s v="De ajuste al plan"/>
    <x v="0"/>
    <x v="3"/>
    <s v="Demora en gestión predial"/>
    <s v="Carretero"/>
    <m/>
    <x v="0"/>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20"/>
    <s v="CR_Bosa-Granada-Girardot"/>
    <x v="3"/>
    <s v="Vicepresidencia Ejecutiva"/>
    <s v="Vicepresidencia Ejecutiva - Vicepresidencia de Planeación, Riesgos y Entorno- Vicepresidencia Jurídica"/>
    <s v="Carlos García"/>
    <x v="0"/>
    <s v="DISCIPLINARIA"/>
    <n v="9"/>
    <x v="2"/>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m/>
    <m/>
    <m/>
    <m/>
    <m/>
    <m/>
    <x v="11"/>
    <n v="0"/>
    <n v="1"/>
    <s v="EN TERMINO"/>
    <x v="1"/>
    <x v="1"/>
    <m/>
    <s v="INF 5  MM&amp;D Rad. No. 2016-409-089295-2 Pag. 47"/>
    <s v="SI"/>
    <s v="De ajuste al plan"/>
    <x v="0"/>
    <x v="3"/>
    <s v="Demora en expropiación"/>
    <s v="Carretero"/>
    <s v="Predial"/>
    <x v="0"/>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4"/>
    <s v="CR_Bosa-Granada-Girardot"/>
    <x v="3"/>
    <s v="Vicepresidencia Ejecutiva"/>
    <s v="Vicepresidencia Ejecutiva - Vicepresidencia Jurídica - Vicepresidencia de Planeación, Riesgos y Entorno"/>
    <s v="Carlos García"/>
    <x v="0"/>
    <s v="ADMINISTRATIVA"/>
    <n v="7"/>
    <x v="0"/>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m/>
    <x v="11"/>
    <n v="2"/>
    <n v="0"/>
    <s v="CUMPLIDA"/>
    <x v="0"/>
    <x v="0"/>
    <m/>
    <s v="INF 5 MM&amp;D Rad. No. 2016-409-089295-2 Pag. 49"/>
    <s v="SI"/>
    <s v="De ajuste al plan"/>
    <x v="0"/>
    <x v="3"/>
    <s v="Demora en gestión predial"/>
    <s v="Carretero"/>
    <m/>
    <x v="0"/>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4"/>
    <s v="CR_Bosa-Granada-Girardot"/>
    <x v="3"/>
    <s v="Vicepresidencia Ejecutiva"/>
    <s v="Vicepresidencia de Planeación, Riesgos y Entorno"/>
    <s v="Carlos García"/>
    <x v="0"/>
    <s v="ADMINISTRATIVA"/>
    <n v="8"/>
    <x v="0"/>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1"/>
    <n v="2"/>
    <n v="0"/>
    <s v="CUMPLIDA"/>
    <x v="0"/>
    <x v="0"/>
    <m/>
    <s v="INF 5  MM&amp;D Rad. No. 2016-409-089295-2 Pag. 50_x000a__x000a_CONCEPTO JURÍDICO_x000a_Rad._x000a_2017-409-012640-2_x000a_"/>
    <s v="SI"/>
    <s v="De gran impacto"/>
    <x v="0"/>
    <x v="2"/>
    <s v="Por modificaciones contractuales"/>
    <s v="Carretero"/>
    <m/>
    <x v="0"/>
    <m/>
    <m/>
    <m/>
  </r>
  <r>
    <n v="89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21"/>
    <s v="CP_Autorización Temporal CI Prodeco"/>
    <x v="28"/>
    <s v="Vicepresidencia de Gestión Contractual"/>
    <s v="Vicepresidencia de Gestión Contractual"/>
    <s v="Luis Eduardo Gutiérrez"/>
    <x v="1"/>
    <s v="ADMINISTRATIVA"/>
    <n v="5"/>
    <x v="0"/>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m/>
    <s v="1. _x000a_SANCIONATORIO_x000a_---------------------------------_x000a_2._x000a_ INDAGACIÓN PRELIMINAR"/>
    <s v="1._x000a_SI_x000a_---------------------------------_x000a_2. _x000a_NO"/>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1"/>
    <n v="2"/>
    <n v="0"/>
    <s v="CUMPLIDA"/>
    <x v="0"/>
    <x v="0"/>
    <m/>
    <m/>
    <m/>
    <m/>
    <x v="0"/>
    <x v="1"/>
    <s v="Ausencia soportes documentales"/>
    <s v="Portuario"/>
    <m/>
    <x v="0"/>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22"/>
    <s v="Sistema Estratégico de Planeación y Gestión"/>
    <x v="2"/>
    <s v="Vicepresidencia de Planeación, Riesgos y Entorno"/>
    <s v="Vicepresidencia de Planeación, Riesgos y Entorno"/>
    <s v="Fernando Ramírez"/>
    <x v="2"/>
    <s v="ADMINISTRATIVA"/>
    <n v="9"/>
    <x v="0"/>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x v="11"/>
    <n v="2"/>
    <n v="0"/>
    <s v="CUMPLIDA"/>
    <x v="0"/>
    <x v="0"/>
    <m/>
    <m/>
    <m/>
    <m/>
    <x v="0"/>
    <x v="9"/>
    <s v="Incumplimiento metas PND y PAA"/>
    <s v="Sistema Estratégico de Planeación y Gestión"/>
    <m/>
    <x v="0"/>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5"/>
    <s v="Gestión Jurídica"/>
    <x v="4"/>
    <s v="Vicepresidencia Jurídica"/>
    <s v="Vicepresidencia Jurídica"/>
    <s v="Fernando Ramírez"/>
    <x v="3"/>
    <s v="ADMINISTRATIVA"/>
    <n v="4"/>
    <x v="0"/>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m/>
    <x v="11"/>
    <n v="2"/>
    <n v="0"/>
    <s v="CUMPLIDA"/>
    <x v="0"/>
    <x v="0"/>
    <m/>
    <m/>
    <m/>
    <m/>
    <x v="0"/>
    <x v="0"/>
    <s v="Deficiencias en la gestión interna judicial"/>
    <s v="Gestión Jurídica"/>
    <m/>
    <x v="0"/>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5"/>
    <s v="Gestión Jurídica"/>
    <x v="4"/>
    <s v="Vicepresidencia Jurídica"/>
    <s v="Vicepresidencia Jurídica"/>
    <s v="Fernando Ramírez"/>
    <x v="3"/>
    <s v="ADMINISTRATIVA"/>
    <n v="5"/>
    <x v="0"/>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m/>
    <x v="11"/>
    <n v="2"/>
    <n v="0"/>
    <s v="CUMPLIDA"/>
    <x v="0"/>
    <x v="0"/>
    <m/>
    <m/>
    <m/>
    <m/>
    <x v="0"/>
    <x v="0"/>
    <s v="Deficiencias en la gestión interna judicial"/>
    <s v="Gestión Jurídica"/>
    <m/>
    <x v="0"/>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4"/>
    <s v="Gestión Contractual y Seguimiento de Proyectos de Infraestructura de Transporte"/>
    <x v="1"/>
    <s v="Vicepresidencia de Gestión Contractual - Vicepresidencia Ejecutiva"/>
    <s v="Vicepresidencia de Gestión Contractual - Vicepresidencia Ejecutiva - Vicepresidencia Jurídica"/>
    <s v="Luis Eduardo Gutiérrez - Carlos García"/>
    <x v="5"/>
    <s v="ADMINISTRATIVA"/>
    <n v="7"/>
    <x v="0"/>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m/>
    <x v="11"/>
    <n v="2"/>
    <n v="0"/>
    <s v="CUMPLIDA"/>
    <x v="0"/>
    <x v="0"/>
    <m/>
    <m/>
    <m/>
    <m/>
    <x v="0"/>
    <x v="1"/>
    <s v="Renovación y ampliación garantías"/>
    <s v="Carretero - Férreo"/>
    <m/>
    <x v="0"/>
    <m/>
    <m/>
    <m/>
  </r>
  <r>
    <n v="91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7"/>
    <s v="Gestión Contractual y Seguimiento de Proyectos de Infraestructura de Transporte"/>
    <x v="1"/>
    <s v="Vicepresidencia de Gestión Contractual"/>
    <s v="Vicepresidencia de Gestión Contractual - Vicepresidencia Administrativa y Financiera"/>
    <s v="Luis Eduardo Gutiérrez"/>
    <x v="1"/>
    <s v="ADMINISTRATIVA"/>
    <n v="10"/>
    <x v="0"/>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m/>
    <m/>
    <m/>
    <m/>
    <m/>
    <m/>
    <x v="11"/>
    <n v="2"/>
    <n v="0"/>
    <s v="CUMPLIDA"/>
    <x v="0"/>
    <x v="0"/>
    <m/>
    <m/>
    <m/>
    <m/>
    <x v="0"/>
    <x v="0"/>
    <s v="Falta inventarios concesiones portuarias"/>
    <s v="Portuario"/>
    <m/>
    <x v="0"/>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2"/>
    <s v="Sistema Estratégico de Planeación y Gestión"/>
    <x v="2"/>
    <s v="Vicepresidencia de Planeación, Riesgos y Entorno"/>
    <s v="Vicepresidencia de Planeación, Riesgos y Entorno"/>
    <s v="Fernando Ramírez"/>
    <x v="2"/>
    <s v="DISCIPLINARIA"/>
    <n v="11"/>
    <x v="0"/>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x v="10"/>
    <n v="2"/>
    <n v="0"/>
    <s v="CUMPLIDA"/>
    <x v="0"/>
    <x v="1"/>
    <m/>
    <m/>
    <m/>
    <m/>
    <x v="0"/>
    <x v="9"/>
    <s v="Incumplimiento metas PND y PAA"/>
    <s v="Sistema Estratégico de Planeación y Gestión"/>
    <m/>
    <x v="0"/>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2"/>
    <s v="Sistema Estratégico de Planeación y Gestión"/>
    <x v="2"/>
    <s v="Vicepresidencia de Planeación, Riesgos y Entorno"/>
    <s v="Vicepresidencia de Gestión Contractual - Vicepresidencia de Planeación, Riesgos y Entorno"/>
    <s v="Fernando Ramírez"/>
    <x v="2"/>
    <s v="DISCIPLINARIA"/>
    <n v="11"/>
    <x v="0"/>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x v="10"/>
    <n v="2"/>
    <n v="0"/>
    <s v="CUMPLIDA"/>
    <x v="0"/>
    <x v="1"/>
    <m/>
    <m/>
    <m/>
    <m/>
    <x v="0"/>
    <x v="9"/>
    <s v="Incumplimiento metas PND y PAA"/>
    <s v="Sistema Estratégico de Planeación y Gestión"/>
    <m/>
    <x v="0"/>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22"/>
    <s v="Sistema Estratégico de Planeación y Gestión"/>
    <x v="2"/>
    <s v="Vicepresidencia de Planeación, Riesgos y Entorno"/>
    <s v="Vicepresidencia de Gestión Contractual - Vicepresidencia de Planeación, Riesgos y Entorno - Vicepresidencia de Estructuración"/>
    <s v="Fernando Ramírez"/>
    <x v="2"/>
    <s v="ADMINISTRATIVA"/>
    <n v="10"/>
    <x v="0"/>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x v="10"/>
    <n v="2"/>
    <n v="0"/>
    <s v="CUMPLIDA"/>
    <x v="0"/>
    <x v="0"/>
    <m/>
    <m/>
    <m/>
    <m/>
    <x v="0"/>
    <x v="9"/>
    <s v="Incumplimiento metas PND y PAA"/>
    <s v="Sistema Estratégico de Planeación y Gestión"/>
    <m/>
    <x v="0"/>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22"/>
    <s v="Sistema Estratégico de Planeación y Gestión"/>
    <x v="2"/>
    <s v="Vicepresidencia de Planeación, Riesgos y Entorno"/>
    <s v="Vicepresidencia de Gestión Contractual - Vicepresidencia de Planeación, Riesgos y Entorno - Vicepresidencia de Estructuración"/>
    <s v="Fernando Ramírez"/>
    <x v="2"/>
    <s v="DISCIPLINARIA"/>
    <n v="9"/>
    <x v="0"/>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x v="10"/>
    <n v="2"/>
    <n v="0"/>
    <s v="CUMPLIDA"/>
    <x v="0"/>
    <x v="1"/>
    <m/>
    <m/>
    <m/>
    <m/>
    <x v="0"/>
    <x v="9"/>
    <s v="Incumplimiento metas PND y PAA"/>
    <s v="Sistema Estratégico de Planeación y Gestión"/>
    <m/>
    <x v="0"/>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22"/>
    <s v="Sistema Estratégico de Planeación y Gestión"/>
    <x v="2"/>
    <s v="Vicepresidencia de Planeación, Riesgos y Entorno"/>
    <s v="Vicepresidencia de Planeación, Riesgos y Entorno"/>
    <s v="Fernando Ramírez"/>
    <x v="2"/>
    <s v="DISCIPLINARIA"/>
    <n v="9"/>
    <x v="0"/>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x v="10"/>
    <n v="2"/>
    <n v="0"/>
    <s v="CUMPLIDA"/>
    <x v="0"/>
    <x v="1"/>
    <m/>
    <m/>
    <m/>
    <m/>
    <x v="0"/>
    <x v="9"/>
    <s v="Incumplimiento metas PND y PAA"/>
    <s v="Sistema Estratégico de Planeación y Gestión"/>
    <m/>
    <x v="0"/>
    <m/>
    <m/>
    <m/>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22"/>
    <s v="Sistema Estratégico de Planeación y Gestión"/>
    <x v="2"/>
    <s v="Vicepresidencia de Planeación, Riesgos y Entorno"/>
    <s v="Vicepresidencia de Planeación, Riesgos y Entorno"/>
    <s v="Fernando Ramírez"/>
    <x v="2"/>
    <s v="ADMINISTRATIVA"/>
    <n v="9"/>
    <x v="0"/>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x v="12"/>
    <n v="2"/>
    <n v="0"/>
    <s v="CUMPLIDA"/>
    <x v="0"/>
    <x v="0"/>
    <m/>
    <s v="SI"/>
    <m/>
    <m/>
    <x v="1"/>
    <x v="9"/>
    <s v="Incumplimiento metas PND y PAA"/>
    <s v="Sistema Estratégico de Planeación y Gestión"/>
    <m/>
    <x v="0"/>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23"/>
    <s v="CR_Ruta del Sol - Sector 1,CR_Ruta del Sol - Sector 2,CR_Ruta del Sol - Sector 3,CR_Transversal de las Américas - Sector 1"/>
    <x v="33"/>
    <s v="Vicepresidencia de Gestión Contractual - Vicepresidencia Ejecutiva"/>
    <s v="Vicepresidencia de Gestión Contractual - Vicepresidencia Ejecutiva"/>
    <s v="Luis Eduardo Gutiérrez - Carlos García"/>
    <x v="5"/>
    <s v="DISCIPLINARIA Y ADMINISTRATIVA"/>
    <n v="17"/>
    <x v="0"/>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m/>
    <x v="12"/>
    <n v="2"/>
    <n v="0"/>
    <s v="CUMPLIDA"/>
    <x v="0"/>
    <x v="1"/>
    <m/>
    <s v="SI"/>
    <m/>
    <m/>
    <x v="1"/>
    <x v="1"/>
    <s v="Incumplimiento obligaciones"/>
    <s v="Carretero"/>
    <m/>
    <x v="0"/>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21"/>
    <s v="CA_Aeropuerto el Dorado"/>
    <x v="34"/>
    <s v="Vicepresidencia de Gestión Contractual"/>
    <s v="Vicepresidencia de Gestión Contractual"/>
    <s v="Luis Eduardo Gutiérrez"/>
    <x v="1"/>
    <s v="ADMINISTRATIVA"/>
    <n v="7"/>
    <x v="0"/>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m/>
    <x v="12"/>
    <n v="2"/>
    <n v="0"/>
    <s v="CUMPLIDA"/>
    <x v="0"/>
    <x v="0"/>
    <m/>
    <s v="INF 9 Rad. 2016-409-119125-2_x000a_pag. 8"/>
    <s v="N/A"/>
    <s v="No hay impacto"/>
    <x v="1"/>
    <x v="6"/>
    <s v="Desplazamiento de cronograma"/>
    <s v="Aeroportuario"/>
    <m/>
    <x v="0"/>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8"/>
    <s v="CA_Aeropuerto el Dorado"/>
    <x v="34"/>
    <s v="Vicepresidencia de Gestión Contractual"/>
    <s v="Vicepresidencia de Gestión Contractual - Vicepresidencia Jurídica"/>
    <s v="Luis Eduardo Gutiérrez"/>
    <x v="1"/>
    <s v="ADMINISTRATIVA"/>
    <n v="7"/>
    <x v="0"/>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m/>
    <x v="12"/>
    <n v="2"/>
    <n v="0"/>
    <s v="CUMPLIDA"/>
    <x v="0"/>
    <x v="0"/>
    <m/>
    <s v="INF 9 Rad. 2016-409-119125-2_x000a_pag. 10"/>
    <s v="N/A"/>
    <s v="No hay impacto"/>
    <x v="1"/>
    <x v="0"/>
    <s v="Gestión de redes"/>
    <s v="Aeroportuario"/>
    <m/>
    <x v="0"/>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uis Eduardo Gutiérrez"/>
    <x v="1"/>
    <s v="DISCIPLINARIA Y ADMINISTRATIVA"/>
    <n v="6"/>
    <x v="0"/>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m/>
    <x v="12"/>
    <n v="2"/>
    <n v="0"/>
    <s v="CUMPLIDA"/>
    <x v="0"/>
    <x v="1"/>
    <m/>
    <s v="Estudio I_x000a__x000a_ INF 2 Rad. 2016-409-054482 pag. 11_x000a__x000a_INF 9 Rad. 2016-409-119125-2_x000a_pag. 4_x000a__x000a_CONCEPTO JURÍDICO_x000a_Rad. 2016-409-117442-2"/>
    <s v="SI"/>
    <s v="De ajuste al plan"/>
    <x v="0"/>
    <x v="1"/>
    <s v="Pago no debido con recursos del proyecto"/>
    <s v="Aeroportuario"/>
    <m/>
    <x v="0"/>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1"/>
    <s v="CA_Aeropuerto el Dorado"/>
    <x v="34"/>
    <s v="Vicepresidencia de Gestión Contractual"/>
    <s v="Vicepresidencia de Gestión Contractual"/>
    <s v="Luis Eduardo Gutiérrez"/>
    <x v="1"/>
    <s v="ADMINISTRATIVA"/>
    <n v="7"/>
    <x v="0"/>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m/>
    <x v="12"/>
    <n v="2"/>
    <n v="0"/>
    <s v="CUMPLIDA"/>
    <x v="0"/>
    <x v="0"/>
    <m/>
    <s v="INF 9 Rad. 2016-409-119125-2_x000a_pag. 12"/>
    <s v="N/A"/>
    <s v="No hay impacto"/>
    <x v="0"/>
    <x v="0"/>
    <s v="Funcionamiento áreas de servicio"/>
    <s v="Aeroportuario"/>
    <m/>
    <x v="0"/>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1"/>
    <s v="CA_Aeropuerto el Dorado"/>
    <x v="34"/>
    <s v="Vicepresidencia de Gestión Contractual"/>
    <s v="Vicepresidencia de Gestión Contractual"/>
    <s v="Luis Eduardo Gutiérrez"/>
    <x v="1"/>
    <s v="ADMINISTRATIVA"/>
    <n v="6"/>
    <x v="0"/>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m/>
    <x v="12"/>
    <n v="2"/>
    <n v="0"/>
    <s v="CUMPLIDA"/>
    <x v="0"/>
    <x v="0"/>
    <m/>
    <s v="INF 9 Rad. 2016-409-119125-2_x000a_pag. 13"/>
    <s v="N/A"/>
    <s v="No hay impacto"/>
    <x v="0"/>
    <x v="0"/>
    <s v="Obligaciones interventoría"/>
    <s v="Aeroportuario"/>
    <m/>
    <x v="0"/>
    <m/>
    <m/>
    <m/>
  </r>
  <r>
    <n v="94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21"/>
    <s v="CA_Aeropuerto el Dorado"/>
    <x v="34"/>
    <s v="Vicepresidencia de Gestión Contractual"/>
    <s v="Vicepresidencia de Gestión Contractual"/>
    <s v="Luis Eduardo Gutiérrez"/>
    <x v="1"/>
    <s v="ADMINISTRATIVA"/>
    <n v="7"/>
    <x v="0"/>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m/>
    <m/>
    <m/>
    <x v="12"/>
    <n v="2"/>
    <n v="0"/>
    <s v="CUMPLIDA"/>
    <x v="0"/>
    <x v="0"/>
    <m/>
    <s v="INF 9 Rad. 2016-409-119125-2_x000a_pag. 16"/>
    <s v="N/A"/>
    <s v="No hay impacto"/>
    <x v="1"/>
    <x v="0"/>
    <s v="Falta de coordinación entre actores"/>
    <s v="Aeroportuario"/>
    <m/>
    <x v="0"/>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8"/>
    <s v="CA_Aeropuerto el Dorado"/>
    <x v="34"/>
    <s v="Vicepresidencia de Gestión Contractual"/>
    <s v="Vicepresidencia de Gestión Contractual"/>
    <s v="Luis Eduardo Gutiérrez"/>
    <x v="1"/>
    <s v="ADMINISTRATIVA"/>
    <n v="7"/>
    <x v="0"/>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m/>
    <x v="12"/>
    <n v="2"/>
    <n v="0"/>
    <s v="CUMPLIDA"/>
    <x v="0"/>
    <x v="0"/>
    <m/>
    <s v="INF 9 Rad. 2016-409-119125-2_x000a_pag. 17"/>
    <s v="N/A"/>
    <s v="No hay impacto"/>
    <x v="0"/>
    <x v="0"/>
    <s v="Entrega información concesionario"/>
    <s v="Aeroportuario"/>
    <m/>
    <x v="0"/>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4"/>
    <s v="CA_Aeropuerto el Dorado"/>
    <x v="34"/>
    <s v="Vicepresidencia de Gestión Contractual"/>
    <s v="Vicepresidencia de Gestión Contractual"/>
    <s v="Luis Eduardo Gutiérrez"/>
    <x v="1"/>
    <s v="ADMINISTRATIVA"/>
    <n v="3"/>
    <x v="0"/>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m/>
    <x v="12"/>
    <n v="2"/>
    <n v="0"/>
    <s v="CUMPLIDA"/>
    <x v="0"/>
    <x v="0"/>
    <m/>
    <s v="INF 9 Rad. 2016-409-119125-2_x000a_pag. 18"/>
    <s v="N/A"/>
    <s v="No hay impacto"/>
    <x v="1"/>
    <x v="0"/>
    <s v="Funcionamiento áreas de servicio"/>
    <s v="Aeroportuario"/>
    <m/>
    <x v="0"/>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8"/>
    <s v="CA_Aeropuerto el Dorado"/>
    <x v="34"/>
    <s v="Vicepresidencia de Gestión Contractual"/>
    <s v="Vicepresidencia de Gestión Contractual"/>
    <s v="Luis Eduardo Gutiérrez"/>
    <x v="1"/>
    <s v="ADMINISTRATIVA"/>
    <n v="9"/>
    <x v="0"/>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m/>
    <x v="12"/>
    <n v="2"/>
    <n v="0"/>
    <s v="CUMPLIDA"/>
    <x v="0"/>
    <x v="0"/>
    <m/>
    <s v="INF 9 Rad. 2016-409-119125-2_x000a_pag. 19"/>
    <s v="N/A"/>
    <s v="No hay impacto"/>
    <x v="0"/>
    <x v="0"/>
    <s v="Obligaciones interventoría"/>
    <s v="Aeroportuario"/>
    <m/>
    <x v="0"/>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8"/>
    <s v="CA_Aeropuerto el Dorado"/>
    <x v="34"/>
    <s v="Vicepresidencia de Gestión Contractual"/>
    <s v="Vicepresidencia de Gestión Contractual - Vicepresidencia Jurídica"/>
    <s v="Luis Eduardo Gutiérrez"/>
    <x v="1"/>
    <s v="DISCIPLINARIA Y ADMINISTRATIVA"/>
    <n v="5"/>
    <x v="0"/>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m/>
    <x v="12"/>
    <n v="2"/>
    <n v="0"/>
    <s v="CUMPLIDA"/>
    <x v="0"/>
    <x v="1"/>
    <m/>
    <s v="INF 9 Rad. 2016-409-119125-2_x000a_pag. 6"/>
    <s v="N/A"/>
    <s v="No hay impacto"/>
    <x v="1"/>
    <x v="1"/>
    <s v="Incumplimiento obligaciones"/>
    <s v="Aeroportuario"/>
    <m/>
    <x v="0"/>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uis Eduardo Gutiérrez"/>
    <x v="1"/>
    <s v="FISCAL, DISCIPLINARIA Y ADMINISTRATIVA"/>
    <n v="6"/>
    <x v="0"/>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2"/>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0"/>
    <x v="2"/>
    <s v="Rendimientos financieros"/>
    <s v="Aeroportuario"/>
    <m/>
    <x v="0"/>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4"/>
    <s v="CR_Transversal de las Américas - Sector 1"/>
    <x v="35"/>
    <s v="Vicepresidencia de Gestión Contractual"/>
    <s v="Vicepresidencia de Gestión Contractual"/>
    <s v="Luis Eduardo Gutiérrez"/>
    <x v="1"/>
    <s v="DISCIPLINARIA Y ADMINISTRATIVA"/>
    <n v="6"/>
    <x v="0"/>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m/>
    <x v="12"/>
    <n v="2"/>
    <n v="0"/>
    <s v="CUMPLIDA"/>
    <x v="0"/>
    <x v="1"/>
    <m/>
    <s v="INF. 8 MM&amp;D Rad. No. 2016-409-100777-2 Pag. 14"/>
    <s v="SI"/>
    <s v="De ajuste al plan"/>
    <x v="1"/>
    <x v="6"/>
    <s v="Desplazamiento de cronograma"/>
    <s v="Carretero"/>
    <m/>
    <x v="0"/>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5"/>
    <s v="CR_Transversal de las Américas - Sector 1"/>
    <x v="35"/>
    <s v="Vicepresidencia de Gestión Contractual"/>
    <s v="Vicepresidencia de Gestión Contractual"/>
    <s v="Luis Eduardo Gutiérrez"/>
    <x v="1"/>
    <s v="ADMINISTRATIVA"/>
    <n v="7"/>
    <x v="0"/>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x v="12"/>
    <n v="2"/>
    <n v="0"/>
    <s v="CUMPLIDA"/>
    <x v="0"/>
    <x v="0"/>
    <m/>
    <s v="INF. 8 MM&amp;D Rad. No. 2016-409-100777-2 Pag.16"/>
    <s v="NO"/>
    <s v="De ajuste al plan"/>
    <x v="1"/>
    <x v="3"/>
    <s v="Mayores recursos para riesgo predial"/>
    <s v="Carretero"/>
    <m/>
    <x v="0"/>
    <m/>
    <m/>
    <m/>
  </r>
  <r>
    <n v="94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4"/>
    <s v="CR_Transversal de las Américas - Sector 1"/>
    <x v="35"/>
    <s v="Vicepresidencia de Gestión Contractual"/>
    <s v="Vicepresidencia de Gestión Contractual - Vicepresidencia de Planeación, Riesgos y Entorno"/>
    <s v="Luis Eduardo Gutiérrez"/>
    <x v="1"/>
    <s v="DISCIPLINARIA Y ADMINISTRATIVA"/>
    <n v="4"/>
    <x v="0"/>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m/>
    <m/>
    <x v="12"/>
    <n v="2"/>
    <n v="0"/>
    <s v="CUMPLIDA"/>
    <x v="0"/>
    <x v="1"/>
    <m/>
    <s v="INF. 8 MM&amp;D Rad. No. 2016-409-100777-2 Pag. 17"/>
    <s v="NO"/>
    <s v="De ajuste al plan"/>
    <x v="1"/>
    <x v="3"/>
    <s v="Demora en gestión predial"/>
    <s v="Carretero"/>
    <m/>
    <x v="0"/>
    <m/>
    <m/>
    <m/>
  </r>
  <r>
    <n v="95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22"/>
    <s v="CR_Transversal de las Américas - Sector 1"/>
    <x v="35"/>
    <s v="Vicepresidencia de Gestión Contractual"/>
    <s v="Vicepresidencia de Gestión Contractual - Vicepresidencia de Planeación, Riesgos y Entorno"/>
    <s v="Luis Eduardo Gutiérrez"/>
    <x v="1"/>
    <s v="ADMINISTRATIVA"/>
    <n v="4"/>
    <x v="0"/>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m/>
    <m/>
    <x v="12"/>
    <n v="2"/>
    <n v="0"/>
    <s v="CUMPLIDA"/>
    <x v="0"/>
    <x v="0"/>
    <m/>
    <s v="INF. 8 MM&amp;D Rad. No. 2016-409-100777-2 Pag. 20"/>
    <s v="SI"/>
    <s v="De ajuste al plan"/>
    <x v="1"/>
    <x v="3"/>
    <s v="Diferencia avalúo"/>
    <s v="Carretero"/>
    <m/>
    <x v="0"/>
    <m/>
    <m/>
    <m/>
  </r>
  <r>
    <n v="95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6"/>
    <s v="CR_Transversal de las Américas - Sector 1"/>
    <x v="35"/>
    <s v="Vicepresidencia de Gestión Contractual"/>
    <s v="Vicepresidencia de Gestión Contractual - Vicepresidencia de Planeación, Riesgos y Entorno"/>
    <s v="Luis Eduardo Gutiérrez"/>
    <x v="1"/>
    <s v="ADMINISTRATIVA"/>
    <n v="4"/>
    <x v="0"/>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m/>
    <m/>
    <x v="12"/>
    <n v="2"/>
    <n v="0"/>
    <s v="CUMPLIDA"/>
    <x v="0"/>
    <x v="0"/>
    <m/>
    <s v="INF. 8 MM&amp;D Rad. No. 2016-409-100777-2 Pag. 21"/>
    <s v="NO"/>
    <s v="De ajuste al plan"/>
    <x v="1"/>
    <x v="3"/>
    <s v="Predios no requeridos"/>
    <s v="Carretero"/>
    <m/>
    <x v="0"/>
    <m/>
    <m/>
    <m/>
  </r>
  <r>
    <n v="95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22"/>
    <s v="CR_Transversal de las Américas - Sector 1"/>
    <x v="35"/>
    <s v="Vicepresidencia de Gestión Contractual"/>
    <s v="Vicepresidencia de Gestión Contractual - Vicepresidencia de Planeación, Riesgos y Entorno"/>
    <s v="Luis Eduardo Gutiérrez"/>
    <x v="1"/>
    <s v="DISCIPLINARIA Y ADMINISTRATIVA"/>
    <n v="6"/>
    <x v="0"/>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m/>
    <m/>
    <x v="12"/>
    <n v="2"/>
    <n v="0"/>
    <s v="CUMPLIDA"/>
    <x v="0"/>
    <x v="1"/>
    <m/>
    <s v="INF. 8 MM&amp;D Rad. No. 2016-409-100777-2 Pag. 23"/>
    <s v="SI"/>
    <s v="De ajuste al plan"/>
    <x v="1"/>
    <x v="3"/>
    <s v="Metodología avalúo"/>
    <s v="Carretero"/>
    <m/>
    <x v="0"/>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22"/>
    <s v="CR_Transversal de las Américas - Sector 1"/>
    <x v="35"/>
    <s v="Vicepresidencia de Gestión Contractual"/>
    <s v="Vicepresidencia de Gestión Contractual - Vicepresidencia de Planeación, Riesgos y Entorno"/>
    <s v="Luis Eduardo Gutiérrez"/>
    <x v="1"/>
    <s v="DISCIPLINARIA Y ADMINISTRATIVA"/>
    <n v="7"/>
    <x v="0"/>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m/>
    <x v="12"/>
    <n v="2"/>
    <n v="0"/>
    <s v="CUMPLIDA"/>
    <x v="0"/>
    <x v="1"/>
    <m/>
    <s v="INF. 8 MM&amp;D Rad. No. 2016-409-100777-2 Pag. 25"/>
    <s v="SI"/>
    <s v="De ajuste al plan"/>
    <x v="1"/>
    <x v="1"/>
    <s v="Incumplimiento obligaciones"/>
    <s v="Carretero"/>
    <m/>
    <x v="0"/>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16"/>
    <s v="CR_Transversal de las Américas - Sector 1"/>
    <x v="35"/>
    <s v="Vicepresidencia de Gestión Contractual"/>
    <s v="Vicepresidencia de Gestión Contractual - Vicepresidencia de Planeación, Riesgos y Entorno"/>
    <s v="Luis Eduardo Gutiérrez"/>
    <x v="1"/>
    <s v="ADMINISTRATIVA"/>
    <n v="2"/>
    <x v="11"/>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m/>
    <m/>
    <m/>
    <m/>
    <m/>
    <m/>
    <m/>
    <x v="12"/>
    <n v="0"/>
    <n v="1"/>
    <s v="EN TERMINO"/>
    <x v="1"/>
    <x v="0"/>
    <m/>
    <s v="INF. 8 MM&amp;D Rad. No. 2016-409-100777-2 Pag. 26"/>
    <s v="SI"/>
    <s v="De ajuste al plan"/>
    <x v="1"/>
    <x v="3"/>
    <s v="Demora en gestión predial"/>
    <s v="Carretero"/>
    <s v="Predial"/>
    <x v="0"/>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22"/>
    <s v="CR_Transversal de las Américas - Sector 1"/>
    <x v="35"/>
    <s v="Vicepresidencia de Gestión Contractual"/>
    <s v="Vicepresidencia de Gestión Contractual"/>
    <s v="Luis Eduardo Gutiérrez"/>
    <x v="1"/>
    <s v="ADMINISTRATIVA"/>
    <n v="5"/>
    <x v="0"/>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m/>
    <x v="12"/>
    <n v="2"/>
    <n v="0"/>
    <s v="CUMPLIDA"/>
    <x v="0"/>
    <x v="0"/>
    <m/>
    <s v="INF. 8 MM&amp;D Rad. No. 2016-409-100777-2 Pag. 28"/>
    <s v="NO"/>
    <s v="De ajuste al plan"/>
    <x v="1"/>
    <x v="0"/>
    <s v="Obligaciones interventoría"/>
    <s v="Carretero"/>
    <m/>
    <x v="0"/>
    <m/>
    <m/>
    <m/>
  </r>
  <r>
    <n v="95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4"/>
    <s v="CR_Transversal de las Américas - Sector 1"/>
    <x v="35"/>
    <s v="Vicepresidencia de Gestión Contractual"/>
    <s v="Vicepresidencia de Gestión Contractual"/>
    <s v="Luis Eduardo Gutiérrez"/>
    <x v="1"/>
    <s v="ADMINISTRATIVA"/>
    <n v="2"/>
    <x v="0"/>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m/>
    <m/>
    <m/>
    <x v="12"/>
    <n v="2"/>
    <n v="0"/>
    <s v="CUMPLIDA"/>
    <x v="0"/>
    <x v="0"/>
    <m/>
    <s v="INF. 8 MM&amp;D Rad. No. 2016-409-100777-2 Pag. 30"/>
    <s v="NO"/>
    <s v="De ajuste al plan"/>
    <x v="1"/>
    <x v="0"/>
    <s v="Señalización"/>
    <s v="Carretero"/>
    <m/>
    <x v="0"/>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uis Eduardo Gutiérrez"/>
    <x v="1"/>
    <s v="FISCAL, DISCIPLINARIA Y ADMINISTRATIVA"/>
    <n v="5"/>
    <x v="0"/>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x v="12"/>
    <n v="2"/>
    <n v="0"/>
    <s v="CUMPLIDA"/>
    <x v="0"/>
    <x v="2"/>
    <m/>
    <s v="Estudio II_x000a__x000a_INF 2 Rad. 2016-409-054482 pag. 33_x000a__x000a_INF.4_x000a_RADICADO NO. 2016-409-077657-2 Pag. 28"/>
    <s v="SI"/>
    <s v="No hay impacto"/>
    <x v="1"/>
    <x v="0"/>
    <s v="Dotación Policía de Carreteras"/>
    <s v="Carretero"/>
    <m/>
    <x v="0"/>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uis Eduardo Gutiérrez"/>
    <x v="1"/>
    <s v="FISCAL, DISCIPLINARIA Y ADMINISTRATIVA"/>
    <n v="5"/>
    <x v="0"/>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x v="12"/>
    <n v="2"/>
    <n v="0"/>
    <s v="CUMPLIDA"/>
    <x v="0"/>
    <x v="2"/>
    <m/>
    <s v="Estudio II_x000a__x000a_INF 2 Rad. 2016-409-054482 pag. 35_x000a__x000a_INF.4_x000a_RADICADO NO. 2016-409-077657-2 pag. 32"/>
    <s v="N/A"/>
    <s v="No hay impacto"/>
    <x v="1"/>
    <x v="1"/>
    <s v="Incumplimiento obligaciones"/>
    <s v="Carretero"/>
    <m/>
    <x v="0"/>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15"/>
    <s v="CR_Malla Vial del Meta"/>
    <x v="36"/>
    <s v="Vicepresidencia de Gestión Contractual"/>
    <s v="Vicepresidencia de Gestión Contractual"/>
    <s v="Luis Eduardo Gutiérrez"/>
    <x v="1"/>
    <s v="DISCIPLINARIA Y ADMINISTRATIVA"/>
    <n v="4"/>
    <x v="0"/>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m/>
    <x v="12"/>
    <n v="2"/>
    <n v="0"/>
    <s v="CUMPLIDA"/>
    <x v="0"/>
    <x v="1"/>
    <m/>
    <s v="INF 5 MM&amp;D Rad. No. 2016-409-089295-2 Pag. 12"/>
    <s v="SI"/>
    <s v="De ajuste al plan"/>
    <x v="1"/>
    <x v="1"/>
    <s v="Reversiones"/>
    <s v="Carretero"/>
    <m/>
    <x v="0"/>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Carlos García"/>
    <x v="0"/>
    <s v="FISCAL, DISCIPLINARIA Y ADMINISTRATIVA"/>
    <n v="8"/>
    <x v="0"/>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m/>
    <x v="12"/>
    <n v="2"/>
    <n v="0"/>
    <s v="CUMPLIDA"/>
    <x v="0"/>
    <x v="2"/>
    <m/>
    <s v="Estudio III_x000a_INF 1 MM&amp;D Rad. RADICADO NO. 2016-409-054480-2 pag. 4_x000a__x000a_INF 6. rad. No. 2016-409-089297-2 pag. 20"/>
    <s v="NO"/>
    <s v="De ajuste al plan"/>
    <x v="0"/>
    <x v="9"/>
    <s v="Fondeo de interventoría"/>
    <s v="Carretero"/>
    <m/>
    <x v="0"/>
    <m/>
    <m/>
    <m/>
  </r>
  <r>
    <n v="96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Carlos García"/>
    <x v="0"/>
    <s v="ADMINISTRATIVA"/>
    <n v="8"/>
    <x v="0"/>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m/>
    <m/>
    <m/>
    <x v="12"/>
    <n v="2"/>
    <n v="0"/>
    <s v="CUMPLIDA"/>
    <x v="0"/>
    <x v="0"/>
    <m/>
    <s v="SI _x000a__x000a_INF 6. rad. No. 2016-409-089297-2 pag. 22"/>
    <s v="NO"/>
    <s v="De ajuste al plan"/>
    <x v="0"/>
    <x v="0"/>
    <s v="Deficiencias en la supervisión contractual"/>
    <s v="Carretero"/>
    <m/>
    <x v="0"/>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24"/>
    <s v="CR_Zona Metropolitana de Bucaramanga"/>
    <x v="37"/>
    <s v="Vicepresidencia Ejecutiva"/>
    <s v="Vicepresidencia Ejecutiva"/>
    <s v="Carlos García"/>
    <x v="0"/>
    <s v="DISCIPLINARIA Y ADMINISTRATIVA"/>
    <n v="8"/>
    <x v="0"/>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m/>
    <m/>
    <m/>
    <x v="12"/>
    <n v="2"/>
    <n v="0"/>
    <s v="CUMPLIDA"/>
    <x v="0"/>
    <x v="1"/>
    <m/>
    <s v="SI _x000a_INF 6. rad. No. 2016-409-089297-2 pag. 24"/>
    <s v="NO"/>
    <s v="De ajuste al plan"/>
    <x v="0"/>
    <x v="3"/>
    <s v="Custodia de áreas remanentes"/>
    <s v="Carretero"/>
    <s v="Predial"/>
    <x v="0"/>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Carlos García"/>
    <x v="0"/>
    <s v="FISCAL, DISCIPLINARIA Y ADMINISTRATIVA"/>
    <n v="6"/>
    <x v="0"/>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m/>
    <x v="12"/>
    <n v="2"/>
    <n v="0"/>
    <s v="CUMPLIDA"/>
    <x v="0"/>
    <x v="2"/>
    <m/>
    <s v="Estudio III_x000a_INF 1 MM&amp;D Rad. 2016-409-054480-2 pag. 5_x000a__x000a_INF 6. rad. No. 2016-409-089297-2 pag. 27"/>
    <s v="NO"/>
    <s v="De ajuste al plan"/>
    <x v="1"/>
    <x v="0"/>
    <s v="Dotación policía de carreteras"/>
    <s v="Carretero"/>
    <m/>
    <x v="0"/>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7"/>
    <s v="CR_Zona Metropolitana de Bucaramanga"/>
    <x v="37"/>
    <s v="Vicepresidencia Ejecutiva"/>
    <s v="Vicepresidencia Ejecutiva"/>
    <s v="Carlos García"/>
    <x v="0"/>
    <s v="DISCIPLINARIA Y ADMINISTRATIVA"/>
    <n v="7"/>
    <x v="0"/>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SI _x000a_INF 6. rad. No. 2016-409-089297-2 pag. 30"/>
    <s v="SI"/>
    <s v="De ajuste al plan"/>
    <x v="1"/>
    <x v="2"/>
    <s v="Terminación anticipada del contrato"/>
    <s v="Carretero"/>
    <m/>
    <x v="0"/>
    <m/>
    <m/>
    <m/>
  </r>
  <r>
    <n v="96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3"/>
    <s v="CR_Zona Metropolitana de Bucaramanga"/>
    <x v="37"/>
    <s v="Vicepresidencia Ejecutiva"/>
    <s v="Vicepresidencia Ejecutiva"/>
    <s v="Carlos García"/>
    <x v="0"/>
    <s v="ADMINISTRATIVA"/>
    <n v="7"/>
    <x v="0"/>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m/>
    <m/>
    <m/>
    <x v="12"/>
    <n v="2"/>
    <n v="0"/>
    <s v="CUMPLIDA"/>
    <x v="0"/>
    <x v="0"/>
    <m/>
    <s v="INF 6. rad. No. 2016-409-089297-2 pag. 32"/>
    <s v="N/A"/>
    <s v="No hay impacto"/>
    <x v="0"/>
    <x v="0"/>
    <s v="Deficiencias en la supervisión contractual"/>
    <s v="Carretero"/>
    <m/>
    <x v="0"/>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Carlos García"/>
    <x v="0"/>
    <s v="ADMINISTRATIVA"/>
    <n v="6"/>
    <x v="0"/>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6. rad. No. 2016-409-089297-2 pag. 34"/>
    <s v="NO"/>
    <s v="De ajuste al plan"/>
    <x v="1"/>
    <x v="2"/>
    <s v="Terminación anticipada del contrato"/>
    <s v="Carretero"/>
    <m/>
    <x v="0"/>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7"/>
    <s v="CR_Zona Metropolitana de Bucaramanga"/>
    <x v="37"/>
    <s v="Vicepresidencia Ejecutiva"/>
    <s v="Vicepresidencia Ejecutiva"/>
    <s v="Carlos García"/>
    <x v="0"/>
    <s v="DISCIPLINARIA Y ADMINISTRATIVA"/>
    <n v="7"/>
    <x v="0"/>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INF 6. rad. No. 2016-409-089297-2 pag. 39"/>
    <s v="NO"/>
    <s v="De ajuste al plan"/>
    <x v="1"/>
    <x v="2"/>
    <s v="Terminación anticipada del contrato"/>
    <s v="Carretero"/>
    <m/>
    <x v="0"/>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7"/>
    <s v="CR_Zona Metropolitana de Bucaramanga"/>
    <x v="37"/>
    <s v="Vicepresidencia Ejecutiva"/>
    <s v="Vicepresidencia Ejecutiva"/>
    <s v="Carlos García"/>
    <x v="0"/>
    <s v="FISCAL, DISCIPLINARIA Y ADMINISTRATIVA"/>
    <n v="6"/>
    <x v="0"/>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m/>
    <x v="12"/>
    <n v="2"/>
    <n v="0"/>
    <s v="CUMPLIDA"/>
    <x v="0"/>
    <x v="2"/>
    <m/>
    <s v="Estudio II_x000a_INF 1 MM&amp;D Rad. 2016-409-054480-2 pag. 7_x000a_INF.4_x000a_RADICADO NO. 2016-409-077657-2 Pag. 70"/>
    <s v="N/A"/>
    <s v="No hay impacto"/>
    <x v="1"/>
    <x v="6"/>
    <s v="Desplazamiento de cronograma"/>
    <s v="Carretero"/>
    <m/>
    <x v="0"/>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8"/>
    <s v="CR_Neiva-Espinal-Girardot"/>
    <x v="38"/>
    <s v="Vicepresidencia de Gestión Contractual"/>
    <s v="Vicepresidencia de Gestión Contractual"/>
    <s v="Luis Eduardo Gutiérrez"/>
    <x v="1"/>
    <s v="DISCIPLINARIA Y ADMINISTRATIVA"/>
    <n v="9"/>
    <x v="0"/>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x v="12"/>
    <n v="2"/>
    <n v="0"/>
    <s v="CUMPLIDA"/>
    <x v="0"/>
    <x v="1"/>
    <m/>
    <s v="INF. 7_x000a_MM&amp;D_x000a_Rad. No. 2016-409-092155-2 Pag. 18"/>
    <s v="SI"/>
    <s v="De ajuste al plan"/>
    <x v="0"/>
    <x v="1"/>
    <s v="Incumplimiento obligaciones"/>
    <s v="Carretero"/>
    <m/>
    <x v="0"/>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8"/>
    <s v="CR_Neiva-Espinal-Girardot"/>
    <x v="38"/>
    <s v="Vicepresidencia de Gestión Contractual"/>
    <s v="Vicepresidencia de Gestión Contractual"/>
    <s v="Luis Eduardo Gutiérrez"/>
    <x v="1"/>
    <s v="DISCIPLINARIA Y ADMINISTRATIVA"/>
    <n v="9"/>
    <x v="0"/>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x v="12"/>
    <n v="2"/>
    <n v="0"/>
    <s v="CUMPLIDA"/>
    <x v="0"/>
    <x v="1"/>
    <m/>
    <s v="INF. 7_x000a_MM&amp;D_x000a_Rad. No. 2016-409-092155-2 Pag. 21"/>
    <s v="SI"/>
    <s v="De ajuste al plan"/>
    <x v="0"/>
    <x v="3"/>
    <s v="Custodia de áreas remanentes"/>
    <s v="Carretero"/>
    <m/>
    <x v="0"/>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3"/>
    <s v="CR_Neiva-Espinal-Girardot"/>
    <x v="38"/>
    <s v="Vicepresidencia de Gestión Contractual"/>
    <s v="Vicepresidencia de Gestión Contractual"/>
    <s v="Luis Eduardo Gutiérrez"/>
    <x v="1"/>
    <s v="ADMINISTRATIVA"/>
    <n v="6"/>
    <x v="0"/>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m/>
    <x v="12"/>
    <n v="2"/>
    <n v="0"/>
    <s v="CUMPLIDA"/>
    <x v="0"/>
    <x v="0"/>
    <m/>
    <s v="INF. 7_x000a_MM&amp;D_x000a_Rad. No. 2016-409-092155-2 Pag. 26"/>
    <s v="SI"/>
    <s v="De ajuste al plan"/>
    <x v="0"/>
    <x v="0"/>
    <s v="Obligaciones interventoría"/>
    <s v="Carretero"/>
    <m/>
    <x v="0"/>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5"/>
    <s v="CR_Neiva-Espinal-Girardot"/>
    <x v="38"/>
    <s v="Vicepresidencia de Gestión Contractual"/>
    <s v="Vicepresidencia de Gestión Contractual"/>
    <s v="Luis Eduardo Gutiérrez"/>
    <x v="1"/>
    <s v="DISCIPLINARIA Y ADMINISTRATIVA"/>
    <n v="2"/>
    <x v="0"/>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m/>
    <m/>
    <x v="12"/>
    <n v="2"/>
    <n v="0"/>
    <s v="CUMPLIDA"/>
    <x v="0"/>
    <x v="1"/>
    <m/>
    <s v="INF. 7_x000a_MM&amp;D_x000a_Rad. No. 2016-409-092155-2 Pag. 28"/>
    <s v="NO"/>
    <s v="De ajuste al plan"/>
    <x v="0"/>
    <x v="0"/>
    <s v="Conservación de la vía"/>
    <s v="Carretero"/>
    <m/>
    <x v="0"/>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4"/>
    <s v="CR_Ruta del Sol - Sector 1"/>
    <x v="26"/>
    <s v="Vicepresidencia Ejecutiva"/>
    <s v="Vicepresidencia Ejecutiva"/>
    <s v="Carlos García"/>
    <x v="0"/>
    <s v="FISCAL, DISCIPLINARIA Y ADMINISTRATIVA"/>
    <n v="5"/>
    <x v="0"/>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2"/>
    <m/>
    <s v="Estudio II_x000a_INF 1 MM&amp;D Rad. RADICADO NO. 2016-409-054480-2 pag. 9_x000a__x000a_INF.4_x000a_RADICADO NO. 2016-409-077657-2_x000a__x000a_CONCEPTO JURÍDICO_x000a_Rad. _x000a_2016-409-118081-2_x000a_"/>
    <s v="NO"/>
    <s v="De gran impacto"/>
    <x v="1"/>
    <x v="7"/>
    <s v="Rendimientos financieros"/>
    <s v="Carretero"/>
    <m/>
    <x v="0"/>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8"/>
    <s v="CR_Ruta del Sol - Sector 1"/>
    <x v="26"/>
    <s v="Vicepresidencia Ejecutiva"/>
    <s v="Vicepresidencia Ejecutiva"/>
    <s v="Carlos García"/>
    <x v="0"/>
    <s v="FISCAL, DISCIPLINARIA Y ADMINISTRATIVA"/>
    <n v="3"/>
    <x v="0"/>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2"/>
    <n v="2"/>
    <n v="0"/>
    <s v="CUMPLIDA"/>
    <x v="0"/>
    <x v="2"/>
    <m/>
    <s v="Estudio III_x000a_INF 1 MM&amp;D Rad. RADICADO NO. 2016-409-054480-2 pag. 11_x000a__x000a_Inf. 8 pag. 34"/>
    <s v="NO"/>
    <s v="De ajuste al plan"/>
    <x v="0"/>
    <x v="1"/>
    <s v="Desequilibrio contractual"/>
    <s v="Carretero"/>
    <m/>
    <x v="0"/>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4"/>
    <s v="CR_Ruta del Sol - Sector 1"/>
    <x v="26"/>
    <s v="Vicepresidencia Ejecutiva"/>
    <s v="Vicepresidencia Ejecutiva"/>
    <s v="Carlos García"/>
    <x v="0"/>
    <s v="FISCAL, DISCIPLINARIA Y ADMINISTRATIVA"/>
    <n v="5"/>
    <x v="0"/>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m/>
    <x v="12"/>
    <n v="2"/>
    <n v="0"/>
    <s v="CUMPLIDA"/>
    <x v="0"/>
    <x v="2"/>
    <m/>
    <s v="Estudio II_x000a_INF 1 MM&amp;D Rad. RADICADO NO. 2016-409-054480-2 pag. 12_x000a_INF.4_x000a_RADICADO NO. 2016-409-077657-2 pag. 75"/>
    <s v="SI"/>
    <s v="De ajuste al plan"/>
    <x v="1"/>
    <x v="10"/>
    <s v="Panel de expertos"/>
    <s v="Carretero"/>
    <m/>
    <x v="0"/>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4"/>
    <s v="CR_Ruta del Sol - Sector 1"/>
    <x v="26"/>
    <s v="Vicepresidencia Ejecutiva"/>
    <s v="Vicepresidencia Ejecutiva"/>
    <s v="Carlos García"/>
    <x v="0"/>
    <s v="FISCAL, DISCIPLINARIA Y ADMINISTRATIVA"/>
    <n v="5"/>
    <x v="0"/>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m/>
    <x v="12"/>
    <n v="2"/>
    <n v="0"/>
    <s v="CUMPLIDA"/>
    <x v="0"/>
    <x v="2"/>
    <m/>
    <s v="Estudio III_x000a__x000a_INF 1 MM&amp;D Rad. RADICADO NO. 2016-409-054480-2 pag. 14_x000a__x000a_INF. 8 MM&amp;D Rad. No. 2016-409-100777-2 Pag. 35_x000a__x000a_"/>
    <s v="NO"/>
    <s v="De ajuste al plan"/>
    <x v="1"/>
    <x v="9"/>
    <s v="Fondeo de interventoría"/>
    <s v="Carretero"/>
    <m/>
    <x v="0"/>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4"/>
    <s v="CR_Ruta del Sol - Sector 1,CR_Ruta del Sol - Sector 3"/>
    <x v="39"/>
    <s v="Vicepresidencia Ejecutiva"/>
    <s v="Vicepresidencia Ejecutiva"/>
    <s v="Carlos García"/>
    <x v="0"/>
    <s v="DISCIPLINARIA Y ADMINISTRATIVA"/>
    <n v="6"/>
    <x v="0"/>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m/>
    <x v="12"/>
    <n v="2"/>
    <n v="0"/>
    <s v="CUMPLIDA"/>
    <x v="0"/>
    <x v="1"/>
    <m/>
    <s v="INF. 8 MM&amp;D Rad. No. 2016-409-100777-2 Pag. 37"/>
    <s v="N/A"/>
    <s v="No hay impacto"/>
    <x v="1"/>
    <x v="1"/>
    <s v="Fallas gestión garantías"/>
    <s v="Carretero"/>
    <m/>
    <x v="0"/>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6"/>
    <s v="CR_Ruta del Sol - Sector 1,CR_Ruta del Sol - Sector 2,CR_Ruta del Sol - Sector 3"/>
    <x v="40"/>
    <s v="Vicepresidencia Ejecutiva"/>
    <s v="Vicepresidencia Ejecutiva - Vicepresidencia Jurídica"/>
    <s v="Carlos García"/>
    <x v="0"/>
    <s v="DISCIPLINARIA Y ADMINISTRATIVA"/>
    <n v="5"/>
    <x v="0"/>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m/>
    <x v="12"/>
    <n v="2"/>
    <n v="0"/>
    <s v="CUMPLIDA"/>
    <x v="0"/>
    <x v="1"/>
    <m/>
    <m/>
    <m/>
    <m/>
    <x v="0"/>
    <x v="1"/>
    <s v="Incumplimiento normatividad"/>
    <s v="Carretero"/>
    <m/>
    <x v="0"/>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4"/>
    <s v="CR_Ruta del Sol - Sector 2"/>
    <x v="27"/>
    <s v="Vicepresidencia Ejecutiva"/>
    <s v="Vicepresidencia Ejecutiva"/>
    <s v="Carlos García"/>
    <x v="0"/>
    <s v="FISCAL, DISCIPLINARIA Y ADMINISTRATIVA"/>
    <n v="7"/>
    <x v="0"/>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2"/>
    <m/>
    <s v="Estudio II_x000a__x000a_INF 2 Rad. 2016-409-054482 pag. 15_x000a__x000a_INF.4_x000a_RADICADO NO. 2016-409-077657-2 Pag. 35_x000a__x000a_CONCEPTO JURÍDICO_x000a_Rad._x000a_2016-409-118085-2 "/>
    <s v="SI"/>
    <s v="De gran impacto"/>
    <x v="1"/>
    <x v="7"/>
    <s v="Rendimientos financieros"/>
    <s v="Carretero"/>
    <m/>
    <x v="0"/>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4"/>
    <s v="CR_Ruta del Sol - Sector 2"/>
    <x v="27"/>
    <s v="Vicepresidencia Ejecutiva"/>
    <s v="Vicepresidencia Ejecutiva"/>
    <s v="Carlos García"/>
    <x v="0"/>
    <s v="FISCAL, DISCIPLINARIA Y ADMINISTRATIVA"/>
    <n v="4"/>
    <x v="0"/>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m/>
    <x v="12"/>
    <n v="2"/>
    <n v="0"/>
    <s v="CUMPLIDA"/>
    <x v="0"/>
    <x v="2"/>
    <m/>
    <s v="Estudio II_x000a__x000a_INF 2 Rad. 2016-409-054482 pag.16_x000a__x000a_ INF.4_x000a_RADICADO NO. 2016-409-077657-2 Pag. 39_x000a__x000a_CONCEPTO JURÍDICO_x000a_Rad. _x000a_2016-409-115771-2"/>
    <s v="NO"/>
    <s v="De gran impacto"/>
    <x v="1"/>
    <x v="10"/>
    <s v="Panel de expertos"/>
    <s v="Carretero"/>
    <m/>
    <x v="0"/>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6-06-01T00:00:00"/>
    <x v="26"/>
    <s v="CR_Ruta del Sol - Sector 2"/>
    <x v="27"/>
    <s v="Vicepresidencia Ejecutiva"/>
    <s v="Vicepresidencia Ejecutiva"/>
    <s v="Carlos García"/>
    <x v="0"/>
    <s v="FISCAL, DISCIPLINARIA Y ADMINISTRATIVA"/>
    <n v="2"/>
    <x v="12"/>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2"/>
    <n v="0"/>
    <n v="1"/>
    <s v="EN TERMINO"/>
    <x v="1"/>
    <x v="2"/>
    <m/>
    <s v="Estudio III_x000a__x000a_ INF 2 Rad. 2016-409-054482 pag. 18 _x000a__x000a_INF. 8 MM&amp;D Rad. No. 2016-409-100777-2 Pag. 11"/>
    <s v="NO"/>
    <s v="De ajuste al plan"/>
    <x v="0"/>
    <x v="9"/>
    <s v="Fondeo de interventoría"/>
    <s v="Carretero"/>
    <m/>
    <x v="0"/>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4"/>
    <s v="CR_Ruta del Sol - Sector 3"/>
    <x v="41"/>
    <s v="Vicepresidencia Ejecutiva"/>
    <s v="Vicepresidencia Ejecutiva"/>
    <s v="Carlos García"/>
    <x v="0"/>
    <s v="FISCAL, DISCIPLINARIA Y ADMINISTRATIVA"/>
    <n v="5"/>
    <x v="0"/>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m/>
    <x v="12"/>
    <n v="2"/>
    <n v="0"/>
    <s v="CUMPLIDA"/>
    <x v="0"/>
    <x v="2"/>
    <m/>
    <s v="Estudio III_x000a_INF 1 MM&amp;D Rad. RADICADO NO. 2016-409-054480-2 pag. 15_x000a__x000a_INF 8 MM&amp;D Rad No. 2016-409-100777-2 Pag 43"/>
    <s v="NO"/>
    <s v="De ajuste al plan"/>
    <x v="1"/>
    <x v="9"/>
    <s v="Fondeo de interventoría"/>
    <s v="Carretero"/>
    <m/>
    <x v="0"/>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8"/>
    <s v="CR_Ruta del Sol - Sector 3"/>
    <x v="41"/>
    <s v="Vicepresidencia Ejecutiva"/>
    <s v="Vicepresidencia Ejecutiva"/>
    <s v="Carlos García"/>
    <x v="0"/>
    <s v="DISCIPLINARIA Y ADMINISTRATIVA"/>
    <n v="4"/>
    <x v="0"/>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m/>
    <x v="12"/>
    <n v="2"/>
    <n v="0"/>
    <s v="CUMPLIDA"/>
    <x v="0"/>
    <x v="1"/>
    <m/>
    <s v="SI_x000a_INF 1 MM&amp;D Rad. RADICADO NO. 2016-409-054480-2 pag. 17_x000a__x000a_INF 8 MM&amp;D Rad No. 2016-409-100777-2 Pag 46_x000a_"/>
    <s v="SI"/>
    <s v="De ajuste al plan"/>
    <x v="1"/>
    <x v="10"/>
    <s v="Panel de expertos"/>
    <s v="Carretero"/>
    <m/>
    <x v="0"/>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9"/>
    <s v="CF_Concesión Férrea Atlantico"/>
    <x v="0"/>
    <s v="Vicepresidencia Ejecutiva"/>
    <s v="Vicepresidencia Ejecutiva"/>
    <s v="Carlos García"/>
    <x v="0"/>
    <s v="ADMINISTRATIVA"/>
    <n v="4"/>
    <x v="0"/>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m/>
    <x v="12"/>
    <n v="2"/>
    <n v="0"/>
    <s v="CUMPLIDA"/>
    <x v="0"/>
    <x v="0"/>
    <m/>
    <m/>
    <m/>
    <m/>
    <x v="1"/>
    <x v="1"/>
    <s v="Incumplimiento obligaciones"/>
    <s v="Férreo"/>
    <m/>
    <x v="0"/>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9"/>
    <s v="CF_Concesión Férrea Atlantico"/>
    <x v="0"/>
    <s v="Vicepresidencia Ejecutiva"/>
    <s v="Vicepresidencia Ejecutiva"/>
    <s v="Carlos García"/>
    <x v="0"/>
    <s v="ADMINISTRATIVA"/>
    <n v="3"/>
    <x v="0"/>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m/>
    <x v="12"/>
    <n v="2"/>
    <n v="0"/>
    <s v="CUMPLIDA"/>
    <x v="0"/>
    <x v="0"/>
    <m/>
    <m/>
    <m/>
    <m/>
    <x v="1"/>
    <x v="1"/>
    <s v="Incumplimiento obligaciones"/>
    <s v="Férreo"/>
    <m/>
    <x v="0"/>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9"/>
    <s v="CF_Concesión Férrea Atlantico"/>
    <x v="0"/>
    <s v="Vicepresidencia Ejecutiva"/>
    <s v="Vicepresidencia Ejecutiva"/>
    <s v="Carlos García"/>
    <x v="0"/>
    <s v="FISCAL, DISCIPLINARIA Y ADMINISTRATIVA"/>
    <n v="4"/>
    <x v="0"/>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m/>
    <x v="12"/>
    <n v="2"/>
    <n v="0"/>
    <s v="CUMPLIDA"/>
    <x v="0"/>
    <x v="2"/>
    <m/>
    <s v="Estudio III INF 2 Rad. 2016-409-054482 pag. 20"/>
    <s v="N/A"/>
    <s v="No hay impacto"/>
    <x v="1"/>
    <x v="0"/>
    <s v="Sustitución de rieles"/>
    <s v="Férreo"/>
    <m/>
    <x v="0"/>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9"/>
    <s v="CF_Concesión Férrea Atlantico"/>
    <x v="0"/>
    <s v="Vicepresidencia Ejecutiva"/>
    <s v="Vicepresidencia Ejecutiva"/>
    <s v="Carlos García"/>
    <x v="0"/>
    <s v="DISCIPLINARIA Y ADMINISTRATIVA"/>
    <n v="3"/>
    <x v="0"/>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x v="12"/>
    <n v="2"/>
    <n v="0"/>
    <s v="CUMPLIDA"/>
    <x v="0"/>
    <x v="1"/>
    <m/>
    <m/>
    <m/>
    <m/>
    <x v="1"/>
    <x v="1"/>
    <s v="Incumplimiento obligaciones"/>
    <s v="Férreo"/>
    <m/>
    <x v="0"/>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9"/>
    <s v="CF_Concesión Férrea Atlantico"/>
    <x v="0"/>
    <s v="Vicepresidencia Ejecutiva"/>
    <s v="Vicepresidencia Ejecutiva"/>
    <s v="Carlos García"/>
    <x v="0"/>
    <s v="ADMINISTRATIVA"/>
    <n v="3"/>
    <x v="0"/>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m/>
    <x v="12"/>
    <n v="2"/>
    <n v="0"/>
    <s v="CUMPLIDA"/>
    <x v="0"/>
    <x v="0"/>
    <m/>
    <m/>
    <m/>
    <m/>
    <x v="1"/>
    <x v="1"/>
    <s v="Incumplimiento obligaciones"/>
    <s v="Férreo"/>
    <m/>
    <x v="0"/>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9"/>
    <s v="CF_Concesión Férrea Atlantico"/>
    <x v="0"/>
    <s v="Vicepresidencia Ejecutiva"/>
    <s v="Vicepresidencia Ejecutiva"/>
    <s v="Carlos García"/>
    <x v="0"/>
    <s v="DISCIPLINARIA Y ADMINISTRATIVA"/>
    <n v="2"/>
    <x v="0"/>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m/>
    <x v="12"/>
    <n v="2"/>
    <n v="0"/>
    <s v="CUMPLIDA"/>
    <x v="0"/>
    <x v="1"/>
    <m/>
    <m/>
    <m/>
    <m/>
    <x v="1"/>
    <x v="1"/>
    <s v="Incumplimiento obligaciones"/>
    <s v="Férreo"/>
    <m/>
    <x v="0"/>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9"/>
    <s v="CF_Concesión Férrea Atlantico"/>
    <x v="0"/>
    <s v="Vicepresidencia Ejecutiva"/>
    <s v="Vicepresidencia Ejecutiva"/>
    <s v="Carlos García"/>
    <x v="0"/>
    <s v="FISCAL, DISCIPLINARIA Y ADMINISTRATIVA"/>
    <n v="2"/>
    <x v="0"/>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s v="br"/>
    <m/>
    <m/>
    <m/>
    <m/>
    <x v="12"/>
    <n v="2"/>
    <n v="0"/>
    <s v="CUMPLIDA"/>
    <x v="0"/>
    <x v="2"/>
    <m/>
    <s v="Estudio III INF 2 Rad. 2016-409-054482 pag. 21"/>
    <s v="N/A"/>
    <s v="No hay impacto"/>
    <x v="1"/>
    <x v="0"/>
    <s v="Falta integración sistemas de información"/>
    <s v="Férreo"/>
    <m/>
    <x v="0"/>
    <m/>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Ejecutiva"/>
    <s v="Vicepresidencia Ejecutiva"/>
    <s v="Carlos García"/>
    <x v="0"/>
    <s v="ADMINISTRATIVA"/>
    <n v="4"/>
    <x v="0"/>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x v="12"/>
    <n v="2"/>
    <n v="0"/>
    <s v="CUMPLIDA"/>
    <x v="0"/>
    <x v="0"/>
    <m/>
    <m/>
    <m/>
    <m/>
    <x v="1"/>
    <x v="1"/>
    <s v="Incumplimiento obligaciones"/>
    <s v="Férreo"/>
    <m/>
    <x v="0"/>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12"/>
    <s v="CR_Briceño-Tunja-Sogamoso"/>
    <x v="5"/>
    <s v="Vicepresidencia Ejecutiva"/>
    <s v="Vicepresidencia Ejecutiva"/>
    <s v="Carlos García"/>
    <x v="0"/>
    <s v="ADMINISTRATIVA"/>
    <n v="5"/>
    <x v="0"/>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m/>
    <x v="12"/>
    <n v="2"/>
    <n v="0"/>
    <s v="CUMPLIDA"/>
    <x v="0"/>
    <x v="0"/>
    <m/>
    <m/>
    <m/>
    <m/>
    <x v="0"/>
    <x v="0"/>
    <s v="Conservación de la vía"/>
    <s v="Férreo"/>
    <m/>
    <x v="0"/>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9"/>
    <s v="CF_Concesión Férrea Atlantico"/>
    <x v="0"/>
    <s v="Vicepresidencia Ejecutiva"/>
    <s v="Vicepresidencia Ejecutiva"/>
    <s v="Carlos García"/>
    <x v="0"/>
    <s v="DISCIPLINARIA Y 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x v="12"/>
    <n v="2"/>
    <n v="0"/>
    <s v="CUMPLIDA"/>
    <x v="0"/>
    <x v="1"/>
    <m/>
    <m/>
    <m/>
    <m/>
    <x v="1"/>
    <x v="1"/>
    <s v="Incumplimiento obligaciones"/>
    <s v="Férreo"/>
    <m/>
    <x v="0"/>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9"/>
    <s v="CF_Concesión Férrea Atlantico"/>
    <x v="0"/>
    <s v="Vicepresidencia Ejecutiva"/>
    <s v="Vicepresidencia Ejecutiva"/>
    <s v="Carlos García"/>
    <x v="0"/>
    <s v="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x v="12"/>
    <n v="2"/>
    <n v="0"/>
    <s v="CUMPLIDA"/>
    <x v="0"/>
    <x v="0"/>
    <m/>
    <m/>
    <m/>
    <m/>
    <x v="1"/>
    <x v="1"/>
    <s v="Incumplimiento especificaciones"/>
    <s v="Férreo"/>
    <m/>
    <x v="0"/>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9"/>
    <s v="CF_Concesión Férrea Atlantico"/>
    <x v="0"/>
    <s v="Vicepresidencia Ejecutiva"/>
    <s v="Vicepresidencia Ejecutiva"/>
    <s v="Carlos García"/>
    <x v="0"/>
    <s v="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x v="12"/>
    <n v="2"/>
    <n v="0"/>
    <s v="CUMPLIDA"/>
    <x v="0"/>
    <x v="0"/>
    <m/>
    <m/>
    <m/>
    <m/>
    <x v="1"/>
    <x v="0"/>
    <s v="Deficiencias en la supervisión contractual"/>
    <s v="Férreo"/>
    <m/>
    <x v="0"/>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9"/>
    <s v="CF_Concesión Férrea Atlantico"/>
    <x v="0"/>
    <s v="Vicepresidencia Ejecutiva"/>
    <s v="Vicepresidencia Ejecutiva"/>
    <s v="Carlos García"/>
    <x v="0"/>
    <s v="DISCIPLINARIA Y 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x v="12"/>
    <n v="2"/>
    <n v="0"/>
    <s v="CUMPLIDA"/>
    <x v="0"/>
    <x v="1"/>
    <m/>
    <m/>
    <m/>
    <m/>
    <x v="1"/>
    <x v="1"/>
    <s v="Incumplimiento especificaciones"/>
    <s v="Férreo"/>
    <m/>
    <x v="0"/>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Ejecutiva"/>
    <s v="Vicepresidencia Ejecutiva"/>
    <s v="Carlos García"/>
    <x v="0"/>
    <s v="ADMINISTRATIVA"/>
    <n v="4"/>
    <x v="0"/>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x v="12"/>
    <n v="2"/>
    <n v="0"/>
    <s v="CUMPLIDA"/>
    <x v="0"/>
    <x v="0"/>
    <m/>
    <m/>
    <m/>
    <m/>
    <x v="1"/>
    <x v="1"/>
    <s v="Incumplimiento especificaciones"/>
    <s v="Férreo"/>
    <m/>
    <x v="0"/>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9"/>
    <s v="CF_Concesión Férrea Atlantico"/>
    <x v="0"/>
    <s v="Vicepresidencia Ejecutiva"/>
    <s v="Vicepresidencia Ejecutiva"/>
    <s v="Carlos García"/>
    <x v="0"/>
    <s v="DISCIPLINARIA Y ADMINISTRATIVA"/>
    <n v="4"/>
    <x v="0"/>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m/>
    <x v="12"/>
    <n v="2"/>
    <n v="0"/>
    <s v="CUMPLIDA"/>
    <x v="0"/>
    <x v="1"/>
    <m/>
    <m/>
    <m/>
    <m/>
    <x v="1"/>
    <x v="0"/>
    <s v="Señalización"/>
    <s v="Férreo"/>
    <m/>
    <x v="0"/>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8"/>
    <s v="CR_Neiva-Espinal-Girardot"/>
    <x v="38"/>
    <s v="Vicepresidencia de Gestión Contractual"/>
    <s v="Vicepresidencia de Gestión Contractual"/>
    <s v="Luis Eduardo Gutiérrez"/>
    <x v="1"/>
    <s v="DISCIPLINARIA Y ADMINISTRATIVA"/>
    <n v="6"/>
    <x v="0"/>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m/>
    <x v="12"/>
    <n v="2"/>
    <n v="0"/>
    <s v="CUMPLIDA"/>
    <x v="0"/>
    <x v="1"/>
    <m/>
    <s v="INF. 7_x000a_MM&amp;D_x000a_Rad. No. 2016-409-092155-2 Pag.31_x000a__x000a_Concepto Jurídico_x000a_Rad._x000a_2017- 409-012639-2"/>
    <s v="SI"/>
    <s v="De ajuste al plan"/>
    <x v="1"/>
    <x v="1"/>
    <s v="Incumplimiento obligaciones"/>
    <s v="Carretero"/>
    <m/>
    <x v="0"/>
    <m/>
    <m/>
    <m/>
  </r>
  <r>
    <n v="102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9"/>
    <s v="CF_Concesión Férrea Atlantico"/>
    <x v="0"/>
    <s v="Vicepresidencia Ejecutiva"/>
    <s v="Vicepresidencia Ejecutiva - Vicepresidencia de Planeación, Riesgos y Entorno"/>
    <s v="Carlos García"/>
    <x v="0"/>
    <s v="DISCIPLINARIA Y ADMINISTRATIVA"/>
    <n v="4"/>
    <x v="0"/>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m/>
    <m/>
    <x v="12"/>
    <n v="2"/>
    <n v="0"/>
    <s v="CUMPLIDA"/>
    <x v="0"/>
    <x v="1"/>
    <m/>
    <m/>
    <m/>
    <m/>
    <x v="1"/>
    <x v="0"/>
    <s v="Plan de manejo ambiental"/>
    <s v="Férreo"/>
    <m/>
    <x v="0"/>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9"/>
    <s v="CF_Concesión Férrea Atlantico"/>
    <x v="0"/>
    <s v="Vicepresidencia Ejecutiva"/>
    <s v="Vicepresidencia Ejecutiva"/>
    <s v="Carlos García"/>
    <x v="0"/>
    <s v="DISCIPLINARIA Y ADMINISTRATIVA"/>
    <n v="3"/>
    <x v="0"/>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x v="12"/>
    <n v="2"/>
    <n v="0"/>
    <s v="CUMPLIDA"/>
    <x v="0"/>
    <x v="1"/>
    <m/>
    <m/>
    <m/>
    <m/>
    <x v="1"/>
    <x v="1"/>
    <s v="Incumplimiento obligaciones"/>
    <s v="Férreo"/>
    <m/>
    <x v="0"/>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9"/>
    <s v="CF_Concesión Férrea Atlantico"/>
    <x v="0"/>
    <s v="Vicepresidencia Ejecutiva"/>
    <s v="Vicepresidencia Ejecutiva"/>
    <s v="Carlos García"/>
    <x v="0"/>
    <s v="FISCAL, DISCIPLINARIA Y ADMINISTRATIVA"/>
    <n v="6"/>
    <x v="0"/>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2"/>
    <n v="2"/>
    <n v="0"/>
    <s v="CUMPLIDA"/>
    <x v="0"/>
    <x v="2"/>
    <m/>
    <s v="Estudio III INF 2 Rad. 2016-409-054482 pag. 27 "/>
    <s v="N/A"/>
    <s v="No hay impacto"/>
    <x v="1"/>
    <x v="9"/>
    <s v="Planeación contractual"/>
    <s v="Férreo"/>
    <m/>
    <x v="0"/>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2"/>
    <s v="Gestión Jurídica"/>
    <x v="4"/>
    <s v="Vicepresidencia Jurídica"/>
    <s v="Vicepresidencia Jurídica-Vicepresidencia de Gestión Contractual-Vicepresidencia Ejecutiva"/>
    <s v="Fernando Ramírez"/>
    <x v="3"/>
    <s v="DISCIPLINARIA Y ADMINISTRATIVA"/>
    <n v="4"/>
    <x v="13"/>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m/>
    <m/>
    <m/>
    <m/>
    <m/>
    <m/>
    <m/>
    <x v="12"/>
    <n v="0"/>
    <n v="1"/>
    <s v="EN TERMINO"/>
    <x v="1"/>
    <x v="1"/>
    <m/>
    <m/>
    <m/>
    <m/>
    <x v="1"/>
    <x v="0"/>
    <s v="Deficiencias liquidación contractual"/>
    <s v="Gestión Jurídica"/>
    <m/>
    <x v="0"/>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7"/>
    <s v="CF_Concesión Férrea Atlantico"/>
    <x v="0"/>
    <s v="Vicepresidencia Ejecutiva"/>
    <s v="Vicepresidencia Ejecutiva"/>
    <s v="Carlos García"/>
    <x v="0"/>
    <s v="DISCIPLINARIA Y ADMINISTRATIVA"/>
    <n v="3"/>
    <x v="0"/>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m/>
    <x v="12"/>
    <n v="2"/>
    <n v="0"/>
    <s v="CUMPLIDA"/>
    <x v="0"/>
    <x v="1"/>
    <m/>
    <m/>
    <m/>
    <m/>
    <x v="1"/>
    <x v="9"/>
    <s v="Planeación contractual"/>
    <s v="Férreo"/>
    <m/>
    <x v="0"/>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7"/>
    <s v="CR_Santa Marta-Riohacha-Paraguachón"/>
    <x v="12"/>
    <s v="Vicepresidencia Ejecutiva"/>
    <s v="Vicepresidencia Ejecutiva"/>
    <s v="Carlos García"/>
    <x v="0"/>
    <s v="FISCAL, DISCIPLINARIA Y ADMINISTRATIVA"/>
    <n v="5"/>
    <x v="0"/>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2"/>
    <n v="2"/>
    <n v="0"/>
    <s v="CUMPLIDA"/>
    <x v="0"/>
    <x v="2"/>
    <m/>
    <s v="Estudio II_x000a_INF 2 Rad. 2016-409-054482 pag. INF.4_x000a_RADICADO NO. 2016-409-077657-2 Pag. 45"/>
    <s v="N/A"/>
    <s v="No hay impacto"/>
    <x v="1"/>
    <x v="8"/>
    <s v="Pago de intereses por laudo"/>
    <s v="Carretero"/>
    <m/>
    <x v="0"/>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8"/>
    <s v="Gestión Jurídica"/>
    <x v="4"/>
    <s v="Vicepresidencia Jurídica"/>
    <s v="Vicepresidencia Jurídica"/>
    <s v="Fernando Ramírez"/>
    <x v="3"/>
    <s v="DISCIPLINARIA Y ADMINISTRATIVA"/>
    <n v="3"/>
    <x v="0"/>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m/>
    <x v="12"/>
    <n v="2"/>
    <n v="0"/>
    <s v="CUMPLIDA"/>
    <x v="0"/>
    <x v="1"/>
    <m/>
    <s v="SI"/>
    <m/>
    <m/>
    <x v="1"/>
    <x v="0"/>
    <s v="Deficiencias en la gestión interna judicial"/>
    <s v="Gestión Jurídica"/>
    <m/>
    <x v="0"/>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7"/>
    <s v="CR_Rumichaca - Pasto - Chachagui - Aeropuerto"/>
    <x v="42"/>
    <s v="Vicepresidencia Ejecutiva"/>
    <s v="Vicepresidencia Ejecutiva"/>
    <s v="Carlos García"/>
    <x v="0"/>
    <s v="PENAL, FISCAL, DISCIPLINARIA Y ADMINISTRATIVA"/>
    <n v="7"/>
    <x v="0"/>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3"/>
    <m/>
    <s v="Estudio II_x000a__x000a_INF 1 MM&amp;D Rad. RADICADO NO. 2016-409-054480-2 pag. 19_x000a__x000a_INF.4_x000a_RADICADO NO. 2016-409-077657-2 Pag. 91_x000a__x000a_Concepto Jurídico _x000a_MM&amp;D Rad. 2016-409-118083-2"/>
    <s v="SI"/>
    <s v="De gran impacto"/>
    <x v="1"/>
    <x v="7"/>
    <s v="Rendimientos financieros"/>
    <s v="Carretero"/>
    <m/>
    <x v="0"/>
    <m/>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5"/>
    <s v="Sistema Estratégico de Planeación y Gestión"/>
    <x v="2"/>
    <s v="Vicepresidencia de Planeación, Riesgos y Entorno"/>
    <s v="Vicepresidencia de Planeación, Riesgos y Entorno"/>
    <s v="Fernando Ramírez"/>
    <x v="2"/>
    <s v="ADMINISTRATIVA"/>
    <n v="9"/>
    <x v="0"/>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m/>
    <x v="13"/>
    <n v="2"/>
    <n v="0"/>
    <s v="CUMPLIDA"/>
    <x v="0"/>
    <x v="0"/>
    <m/>
    <m/>
    <m/>
    <m/>
    <x v="1"/>
    <x v="9"/>
    <s v="Incumplimiento metas PND y PAA"/>
    <s v="Sistema Estratégico de Planeación y Gestión"/>
    <m/>
    <x v="0"/>
    <m/>
    <m/>
    <m/>
  </r>
  <r>
    <n v="103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27"/>
    <s v="Gestión Administrativa y Financiera"/>
    <x v="43"/>
    <s v="Vicepresidencia Administrativa y Financiera"/>
    <s v="Vicepresidencia Administrativa y Financiera"/>
    <s v="Elizabeth Gómez"/>
    <x v="4"/>
    <s v="DISCIPLINARIA Y ADMINISTRATIVA"/>
    <n v="4"/>
    <x v="8"/>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_x000a__x000a_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
    <s v="Disciplinario"/>
    <s v="NO"/>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3"/>
    <n v="0"/>
    <n v="1"/>
    <s v="EN TERMINO"/>
    <x v="1"/>
    <x v="1"/>
    <m/>
    <m/>
    <m/>
    <m/>
    <x v="0"/>
    <x v="11"/>
    <s v="Fallas en planeación y ejecución del presupuesto ANI"/>
    <s v="Gestión Administrativa y Financiera"/>
    <m/>
    <x v="0"/>
    <m/>
    <m/>
    <m/>
  </r>
  <r>
    <n v="103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28"/>
    <s v="Sistema Estratégico de Planeación y Gestión"/>
    <x v="2"/>
    <s v="Vicepresidencia de Planeación, Riesgos y Entorno"/>
    <s v="Vicepresidencia de Planeación, Riesgos y Entorno"/>
    <s v="Fernando Ramírez"/>
    <x v="2"/>
    <s v="ADMINISTRATIVA"/>
    <n v="7"/>
    <x v="0"/>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m/>
    <s v="Indagación Preliminar"/>
    <s v="NO"/>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3"/>
    <n v="2"/>
    <n v="1"/>
    <s v="CUMPLIDA"/>
    <x v="0"/>
    <x v="0"/>
    <m/>
    <m/>
    <m/>
    <m/>
    <x v="0"/>
    <x v="11"/>
    <s v="No asignación de recursos por MHCP"/>
    <s v="Sistema Estratégico de Planeación y Gestión"/>
    <s v="Riesgos"/>
    <x v="0"/>
    <m/>
    <m/>
    <m/>
  </r>
  <r>
    <n v="104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3"/>
    <s v="Gestión Jurídica"/>
    <x v="4"/>
    <s v="Vicepresidencia Jurídica"/>
    <s v="Vicepresidencia Jurídica"/>
    <s v="Fernando Ramírez"/>
    <x v="3"/>
    <s v="ADMINISTRATIVA"/>
    <n v="3"/>
    <x v="0"/>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m/>
    <m/>
    <m/>
    <m/>
    <m/>
    <m/>
    <x v="13"/>
    <n v="2"/>
    <n v="0"/>
    <s v="CUMPLIDA"/>
    <x v="0"/>
    <x v="0"/>
    <m/>
    <m/>
    <m/>
    <m/>
    <x v="1"/>
    <x v="11"/>
    <s v="Información incompleta para registro contable oportuno"/>
    <s v="Gestión Jurídica"/>
    <m/>
    <x v="0"/>
    <m/>
    <m/>
    <m/>
  </r>
  <r>
    <n v="104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27"/>
    <s v="Sistema Estratégico de Planeación y Gestión"/>
    <x v="2"/>
    <s v="Vicepresidencia de Planeación, Riesgos y Entorno"/>
    <s v="Vicepresidencia de Planeación, Riesgos y Entorno - Vicepresidencia Administrativa y Financiera"/>
    <s v="Fernando Ramírez"/>
    <x v="2"/>
    <s v="ADMINISTRATIVA"/>
    <n v="0"/>
    <x v="4"/>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m/>
    <m/>
    <m/>
    <m/>
    <m/>
    <m/>
    <x v="13"/>
    <n v="0"/>
    <n v="1"/>
    <s v="EN TERMINO"/>
    <x v="1"/>
    <x v="0"/>
    <m/>
    <m/>
    <m/>
    <m/>
    <x v="0"/>
    <x v="11"/>
    <s v="Información incompleta para registro contable oportuno"/>
    <s v="Gestión Administrativa y Financiera"/>
    <s v="Planeación"/>
    <x v="0"/>
    <m/>
    <m/>
    <m/>
  </r>
  <r>
    <n v="104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27"/>
    <s v="Sistema Estratégico de Planeación y Gestión"/>
    <x v="2"/>
    <s v="Vicepresidencia de Planeación, Riesgos y Entorno"/>
    <s v="Vicepresidencia de Planeación, Riesgos y Entorno - Vicepresidencia Administrativa y Financiera"/>
    <s v="Fernando Ramírez"/>
    <x v="2"/>
    <s v="ADMINISTRATIVA"/>
    <n v="0"/>
    <x v="4"/>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m/>
    <m/>
    <m/>
    <m/>
    <m/>
    <m/>
    <x v="13"/>
    <n v="0"/>
    <n v="1"/>
    <s v="EN TERMINO"/>
    <x v="1"/>
    <x v="0"/>
    <m/>
    <m/>
    <m/>
    <m/>
    <x v="0"/>
    <x v="11"/>
    <s v="Fallas en planeación y ejecución del presupuesto ANI"/>
    <s v="Sistema Estratégico de Planeación y Gestión"/>
    <s v="Planeación"/>
    <x v="0"/>
    <m/>
    <m/>
    <m/>
  </r>
  <r>
    <n v="104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6"/>
    <s v="Gestión Contractual y Seguimiento de Proyectos de Infraestructura de Transporte"/>
    <x v="1"/>
    <s v="Vicepresidencia de Gestión Contractual - Vicepresidencia Ejecutiva"/>
    <s v="Vicepresidencia de Gestión Contractual - Vicepresidencia Ejecutiva"/>
    <s v="Luis Eduardo Gutiérrez"/>
    <x v="5"/>
    <s v="DISCIPLINARIA Y ADMINISTRATIVA"/>
    <n v="3"/>
    <x v="0"/>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m/>
    <m/>
    <m/>
    <m/>
    <m/>
    <m/>
    <x v="13"/>
    <n v="2"/>
    <n v="0"/>
    <s v="CUMPLIDA"/>
    <x v="0"/>
    <x v="1"/>
    <m/>
    <m/>
    <m/>
    <m/>
    <x v="1"/>
    <x v="11"/>
    <s v="Fallas en planeación y ejecución del presupuesto ANI"/>
    <s v="Carretero"/>
    <m/>
    <x v="0"/>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11"/>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DISCIPLINARIA Y ADMINISTRATIVA"/>
    <n v="6"/>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3"/>
    <n v="2"/>
    <n v="0"/>
    <s v="CUMPLIDA"/>
    <x v="0"/>
    <x v="1"/>
    <m/>
    <s v="CONCEPTO JURÍDICO _x000a_MM&amp;D Rad. 2016-409-118083-2"/>
    <m/>
    <s v="De gran impacto"/>
    <x v="1"/>
    <x v="7"/>
    <s v="Rendimientos financieros"/>
    <s v="Carretero"/>
    <m/>
    <x v="0"/>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4"/>
    <s v="CR_Bogotá-Villavicencio"/>
    <x v="14"/>
    <s v="Vicepresidencia Ejecutiva"/>
    <s v="Vicepresidencia Ejecutiva"/>
    <s v="Carlos García"/>
    <x v="0"/>
    <s v="ADMINISTRATIVA"/>
    <n v="5"/>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m/>
    <x v="13"/>
    <n v="2"/>
    <n v="0"/>
    <s v="CUMPLIDA"/>
    <x v="0"/>
    <x v="0"/>
    <m/>
    <m/>
    <m/>
    <m/>
    <x v="1"/>
    <x v="1"/>
    <s v="Incumplimiento obligaciones"/>
    <s v="Carretero"/>
    <m/>
    <x v="0"/>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4"/>
    <s v="CR_Bogotá-Villavicencio"/>
    <x v="14"/>
    <s v="Vicepresidencia Ejecutiva"/>
    <s v="Vicepresidencia Ejecutiva"/>
    <s v="Carlos García"/>
    <x v="0"/>
    <s v="ADMINISTRATIVA"/>
    <n v="5"/>
    <x v="0"/>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m/>
    <x v="13"/>
    <n v="2"/>
    <n v="0"/>
    <s v="CUMPLIDA"/>
    <x v="0"/>
    <x v="0"/>
    <m/>
    <m/>
    <m/>
    <m/>
    <x v="1"/>
    <x v="1"/>
    <s v="Incumplimiento obligaciones"/>
    <s v="Carretero"/>
    <m/>
    <x v="0"/>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1"/>
    <s v="CR_Bogotá-Villavicencio"/>
    <x v="14"/>
    <s v="Vicepresidencia Ejecutiva"/>
    <s v="Vicepresidencia Ejecutiva"/>
    <s v="Carlos García"/>
    <x v="0"/>
    <s v="ADMINISTRATIVA"/>
    <n v="5"/>
    <x v="0"/>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m/>
    <x v="13"/>
    <n v="2"/>
    <n v="0"/>
    <s v="CUMPLIDA"/>
    <x v="0"/>
    <x v="0"/>
    <m/>
    <m/>
    <m/>
    <m/>
    <x v="1"/>
    <x v="6"/>
    <s v="Desplazamiento de cronograma"/>
    <s v="Carretero"/>
    <m/>
    <x v="0"/>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4"/>
    <s v="CR_Bogotá-Villavicencio"/>
    <x v="14"/>
    <s v="Vicepresidencia Ejecutiva"/>
    <s v="Vicepresidencia Ejecutiva"/>
    <s v="Carlos García"/>
    <x v="0"/>
    <s v="ADMINISTRATIVA"/>
    <n v="6"/>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m/>
    <x v="13"/>
    <n v="2"/>
    <n v="0"/>
    <s v="CUMPLIDA"/>
    <x v="0"/>
    <x v="0"/>
    <m/>
    <m/>
    <m/>
    <m/>
    <x v="1"/>
    <x v="0"/>
    <s v="Falta de coordinación entre actores"/>
    <s v="Carretero"/>
    <m/>
    <x v="0"/>
    <m/>
    <m/>
    <m/>
  </r>
  <r>
    <n v="105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5"/>
    <s v="CR_Bogotá-Villavicencio"/>
    <x v="14"/>
    <s v="Vicepresidencia Ejecutiva"/>
    <s v="Vicepresidencia Ejecutiva - Vicepresidencia de Planeación, Riesgos y Entorno"/>
    <s v="Carlos García"/>
    <x v="0"/>
    <s v="ADMINISTRATIVA"/>
    <n v="4"/>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m/>
    <m/>
    <x v="13"/>
    <n v="2"/>
    <n v="0"/>
    <s v="CUMPLIDA"/>
    <x v="0"/>
    <x v="0"/>
    <m/>
    <m/>
    <m/>
    <m/>
    <x v="1"/>
    <x v="3"/>
    <s v="Demora en gestión predial"/>
    <s v="Carretero"/>
    <m/>
    <x v="0"/>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4"/>
    <s v="CR_Bogotá-Villavicencio"/>
    <x v="14"/>
    <s v="Vicepresidencia Ejecutiva"/>
    <s v="Vicepresidencia Ejecutiva"/>
    <s v="Carlos García"/>
    <x v="0"/>
    <s v="ADMINISTRATIVA"/>
    <n v="4"/>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m/>
    <x v="13"/>
    <n v="2"/>
    <n v="0"/>
    <s v="CUMPLIDA"/>
    <x v="0"/>
    <x v="0"/>
    <m/>
    <m/>
    <m/>
    <m/>
    <x v="1"/>
    <x v="1"/>
    <s v="Incremento recursos para riesgos contingentes"/>
    <s v="Carretero"/>
    <m/>
    <x v="0"/>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8"/>
    <s v="CR_Ruta Caribe"/>
    <x v="10"/>
    <s v="Vicepresidencia de Gestión Contractual"/>
    <s v="Vicepresidencia de Gestión Contractual"/>
    <s v="Luis Eduardo Gutiérrez"/>
    <x v="1"/>
    <s v="DISCIPLINARIA Y ADMINISTRATIVA"/>
    <n v="8"/>
    <x v="0"/>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m/>
    <x v="13"/>
    <n v="2"/>
    <n v="0"/>
    <s v="CUMPLIDA"/>
    <x v="0"/>
    <x v="1"/>
    <m/>
    <m/>
    <m/>
    <m/>
    <x v="0"/>
    <x v="6"/>
    <s v="Desplazamiento de cronograma"/>
    <s v="Carretero"/>
    <m/>
    <x v="0"/>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7"/>
    <s v="CR_Bogotá-Siberia-La Punta-El Vino-La Vega-Villeta"/>
    <x v="44"/>
    <s v="Vicepresidencia Ejecutiva"/>
    <s v="Vicepresidencia Ejecutiva"/>
    <s v="Carlos García"/>
    <x v="0"/>
    <s v="FISCAL, DISCIPLINARIA Y ADMINISTRATIVA"/>
    <n v="4"/>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m/>
    <x v="13"/>
    <n v="2"/>
    <n v="0"/>
    <s v="CUMPLIDA"/>
    <x v="0"/>
    <x v="2"/>
    <m/>
    <m/>
    <m/>
    <m/>
    <x v="1"/>
    <x v="0"/>
    <s v="Inconsistencia cobro de peajes"/>
    <s v="Carretero"/>
    <m/>
    <x v="0"/>
    <m/>
    <m/>
    <m/>
  </r>
  <r>
    <n v="105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6"/>
    <s v="CR_Bogotá-Siberia-La Punta-El Vino-La Vega-Villeta"/>
    <x v="44"/>
    <s v="Vicepresidencia Ejecutiva"/>
    <s v="Vicepresidencia Ejecutiva"/>
    <s v="Carlos García"/>
    <x v="0"/>
    <s v="ADMINISTRATIVA"/>
    <n v="9"/>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m/>
    <m/>
    <x v="13"/>
    <n v="2"/>
    <n v="0"/>
    <s v="CUMPLIDA"/>
    <x v="0"/>
    <x v="0"/>
    <m/>
    <m/>
    <m/>
    <m/>
    <x v="0"/>
    <x v="0"/>
    <s v="Plan de manejo ambiental"/>
    <s v="Carretero"/>
    <m/>
    <x v="0"/>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2"/>
    <s v="CR_Bogotá-Siberia-La Punta-El Vino-La Vega-Villeta"/>
    <x v="44"/>
    <s v="Vicepresidencia Ejecutiva"/>
    <s v="Vicepresidencia Ejecutiva"/>
    <s v="Carlos García"/>
    <x v="0"/>
    <s v="ADMINISTRATIVA"/>
    <n v="5"/>
    <x v="3"/>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m/>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3"/>
    <n v="0"/>
    <n v="1"/>
    <s v="EN TERMINO"/>
    <x v="1"/>
    <x v="0"/>
    <m/>
    <m/>
    <m/>
    <m/>
    <x v="0"/>
    <x v="1"/>
    <s v="Incremento recursos para riesgos contingentes"/>
    <s v="Carretero"/>
    <m/>
    <x v="0"/>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6"/>
    <s v="CR_Bogotá-Siberia-La Punta-El Vino-La Vega-Villeta"/>
    <x v="44"/>
    <s v="Vicepresidencia Ejecutiva"/>
    <s v="Vicepresidencia Ejecutiva"/>
    <s v="Carlos García"/>
    <x v="0"/>
    <s v="ADMINISTRATIVA"/>
    <n v="8"/>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m/>
    <x v="13"/>
    <n v="2"/>
    <n v="0"/>
    <s v="CUMPLIDA"/>
    <x v="0"/>
    <x v="0"/>
    <m/>
    <m/>
    <m/>
    <m/>
    <x v="0"/>
    <x v="6"/>
    <s v="Desplazamiento de cronograma"/>
    <s v="Carretero"/>
    <m/>
    <x v="0"/>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24"/>
    <s v="CR_Pacífico 1"/>
    <x v="45"/>
    <s v="Vicepresidencia Ejecutiva"/>
    <s v="Vicepresidencia Ejecutiva"/>
    <s v="Carlos García"/>
    <x v="0"/>
    <s v="ADMINISTRATIVA"/>
    <n v="10"/>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m/>
    <m/>
    <m/>
    <x v="13"/>
    <n v="2"/>
    <n v="0"/>
    <s v="CUMPLIDA"/>
    <x v="0"/>
    <x v="0"/>
    <m/>
    <m/>
    <m/>
    <m/>
    <x v="1"/>
    <x v="1"/>
    <s v="Incumplimiento obligaciones"/>
    <s v="Carretero"/>
    <m/>
    <x v="0"/>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18"/>
    <s v="CR_Pacífico 1, CR_Pacífico 2, CR_Pacífico 3"/>
    <x v="46"/>
    <s v="Vicepresidencia Ejecutiva"/>
    <s v="Vicepresidencia Ejecutiva"/>
    <s v="Carlos García"/>
    <x v="0"/>
    <s v="DISCIPLINARIA Y ADMINISTRATIVA"/>
    <n v="8"/>
    <x v="0"/>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m/>
    <x v="13"/>
    <n v="2"/>
    <n v="0"/>
    <s v="CUMPLIDA"/>
    <x v="0"/>
    <x v="1"/>
    <m/>
    <m/>
    <m/>
    <m/>
    <x v="1"/>
    <x v="1"/>
    <s v="Pago contribución fondo seguridad y convivencia ciudadana"/>
    <s v="Carretero"/>
    <m/>
    <x v="0"/>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4"/>
    <s v="CR_Pacífico 1, CR_Pacífico 2"/>
    <x v="47"/>
    <s v="Vicepresidencia Ejecutiva"/>
    <s v="Vicepresidencia Ejecutiva - Vicepresidencia de Gestión Contractual - Vicepresidencia de Estructuración"/>
    <s v="Carlos García"/>
    <x v="0"/>
    <s v="ADMINISTRATIVA"/>
    <n v="4"/>
    <x v="0"/>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x v="13"/>
    <n v="2"/>
    <n v="0"/>
    <s v="CUMPLIDA"/>
    <x v="0"/>
    <x v="0"/>
    <m/>
    <m/>
    <m/>
    <m/>
    <x v="1"/>
    <x v="9"/>
    <s v="Proyección deficiente adquisición de predios"/>
    <s v="Carretero"/>
    <m/>
    <x v="0"/>
    <m/>
    <m/>
    <m/>
  </r>
  <r>
    <n v="106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8"/>
    <s v="CR_Pacífico 3"/>
    <x v="48"/>
    <s v="Vicepresidencia Ejecutiva"/>
    <s v="Vicepresidencia Ejecutiva"/>
    <s v="Carlos García"/>
    <x v="0"/>
    <s v="ADMINISTRATIVA"/>
    <n v="7"/>
    <x v="0"/>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m/>
    <m/>
    <m/>
    <x v="13"/>
    <n v="2"/>
    <n v="0"/>
    <s v="CUMPLIDA"/>
    <x v="0"/>
    <x v="0"/>
    <m/>
    <m/>
    <m/>
    <m/>
    <x v="0"/>
    <x v="0"/>
    <s v="Funcionamiento áreas de servicio"/>
    <s v="Carretero"/>
    <m/>
    <x v="0"/>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8"/>
    <s v="CR_Pacífico 3"/>
    <x v="48"/>
    <s v="Vicepresidencia Ejecutiva"/>
    <s v="Vicepresidencia Ejecutiva"/>
    <s v="Carlos García"/>
    <x v="0"/>
    <s v="ADMINISTRATIVA"/>
    <n v="8"/>
    <x v="0"/>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m/>
    <x v="13"/>
    <n v="2"/>
    <n v="0"/>
    <s v="CUMPLIDA"/>
    <x v="0"/>
    <x v="0"/>
    <m/>
    <m/>
    <m/>
    <m/>
    <x v="0"/>
    <x v="0"/>
    <s v="Conservación de la vía"/>
    <s v="Carretero"/>
    <m/>
    <x v="0"/>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21"/>
    <s v="CR_Pacífico 3"/>
    <x v="48"/>
    <s v="Vicepresidencia Ejecutiva"/>
    <s v="Vicepresidencia Ejecutiva"/>
    <s v="Carlos García"/>
    <x v="0"/>
    <s v="ADMINISTRATIVA"/>
    <n v="4"/>
    <x v="0"/>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m/>
    <x v="13"/>
    <n v="2"/>
    <n v="0"/>
    <s v="CUMPLIDA"/>
    <x v="0"/>
    <x v="0"/>
    <m/>
    <m/>
    <m/>
    <m/>
    <x v="1"/>
    <x v="0"/>
    <s v="Funcionamiento áreas de servicio"/>
    <s v="Carretero"/>
    <m/>
    <x v="0"/>
    <m/>
    <m/>
    <m/>
  </r>
  <r>
    <n v="106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15"/>
    <s v="Gestión Jurídica"/>
    <x v="4"/>
    <s v="Vicepresidencia Jurídica"/>
    <s v="Vicepresidencia Administrativa y Financiera - Vicepresidencia Jurídica"/>
    <s v="Fernando Ramírez"/>
    <x v="3"/>
    <s v="ADMINISTRATIVA"/>
    <n v="5"/>
    <x v="0"/>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m/>
    <m/>
    <m/>
    <x v="13"/>
    <n v="2"/>
    <n v="0"/>
    <s v="CUMPLIDA"/>
    <x v="0"/>
    <x v="0"/>
    <m/>
    <m/>
    <m/>
    <m/>
    <x v="1"/>
    <x v="0"/>
    <s v="Deficiencias en la supervisión contractual"/>
    <s v="Gestión Jurídica"/>
    <m/>
    <x v="0"/>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5"/>
    <s v="Gestión Administrativa y Financiera"/>
    <x v="43"/>
    <s v="Vicepresidencia Jurídica"/>
    <s v="Vicepresidencia Administrativa y Financiera - Vicepresidencia Jurídica"/>
    <s v="Fernando Ramírez"/>
    <x v="3"/>
    <s v="DISCIPLINARIA Y ADMINISTRATIVA"/>
    <n v="4"/>
    <x v="0"/>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m/>
    <x v="13"/>
    <n v="2"/>
    <n v="0"/>
    <s v="CUMPLIDA"/>
    <x v="0"/>
    <x v="1"/>
    <m/>
    <m/>
    <m/>
    <m/>
    <x v="1"/>
    <x v="0"/>
    <s v="Deficiencias manejo documental"/>
    <s v="Gestión Administrativa y Financiera"/>
    <m/>
    <x v="0"/>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8"/>
    <s v="Gestión Jurídica"/>
    <x v="4"/>
    <s v="Vicepresidencia Jurídica"/>
    <s v="Vicepresidencia Administrativa y Financiera - Vicepresidencia Jurídica - Vicepresidencia de Gestión Contractual"/>
    <s v="Fernando Ramírez"/>
    <x v="3"/>
    <s v="DISCIPLINARIA Y ADMINISTRATIVA"/>
    <n v="4"/>
    <x v="0"/>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m/>
    <x v="13"/>
    <n v="2"/>
    <n v="0"/>
    <s v="CUMPLIDA"/>
    <x v="0"/>
    <x v="1"/>
    <m/>
    <m/>
    <m/>
    <m/>
    <x v="1"/>
    <x v="1"/>
    <s v="Renovación y ampliación garantías"/>
    <s v="Gestión Jurídica"/>
    <m/>
    <x v="0"/>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29"/>
    <s v="Gestión Jurídica"/>
    <x v="4"/>
    <s v="Vicepresidencia Jurídica"/>
    <s v="Vicepresidencia Jurídica"/>
    <s v="Fernando Ramírez"/>
    <x v="3"/>
    <s v="DISCIPLINARIA Y ADMINISTRATIVA"/>
    <n v="3"/>
    <x v="0"/>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m/>
    <x v="13"/>
    <n v="2"/>
    <n v="0"/>
    <s v="CUMPLIDA"/>
    <x v="0"/>
    <x v="1"/>
    <m/>
    <m/>
    <m/>
    <m/>
    <x v="1"/>
    <x v="0"/>
    <s v="Deficiencias en la gestión interna judicial"/>
    <s v="Gestión Jurídica"/>
    <m/>
    <x v="0"/>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5"/>
    <s v="Gestión Jurídica"/>
    <x v="4"/>
    <s v="Vicepresidencia Jurídica"/>
    <s v="Vicepresidencia Jurídica"/>
    <s v="Fernando Ramírez"/>
    <x v="3"/>
    <s v="ADMINISTRATIVA"/>
    <n v="4"/>
    <x v="0"/>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m/>
    <x v="13"/>
    <n v="2"/>
    <n v="0"/>
    <s v="CUMPLIDA"/>
    <x v="0"/>
    <x v="0"/>
    <m/>
    <m/>
    <m/>
    <m/>
    <x v="1"/>
    <x v="0"/>
    <s v="Deficiencias en la gestión interna judicial"/>
    <s v="Gestión Jurídica"/>
    <m/>
    <x v="0"/>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12"/>
    <s v="Gestión Jurídica"/>
    <x v="4"/>
    <s v="Vicepresidencia Jurídica"/>
    <s v="Vicepresidencia Jurídica"/>
    <s v="Fernando Ramírez"/>
    <x v="3"/>
    <s v="ADMINISTRATIVA"/>
    <n v="6"/>
    <x v="0"/>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m/>
    <x v="13"/>
    <n v="2"/>
    <n v="0"/>
    <s v="CUMPLIDA"/>
    <x v="0"/>
    <x v="0"/>
    <m/>
    <m/>
    <m/>
    <m/>
    <x v="1"/>
    <x v="0"/>
    <s v="Deficiencias en la gestión interna judicial"/>
    <s v="Gestión Jurídica"/>
    <m/>
    <x v="0"/>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5"/>
    <s v="Gestión Jurídica"/>
    <x v="4"/>
    <s v="Vicepresidencia Jurídica"/>
    <s v="Vicepresidencia Jurídica"/>
    <s v="Fernando Ramírez"/>
    <x v="3"/>
    <s v="ADMINISTRATIVA"/>
    <n v="4"/>
    <x v="0"/>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x v="13"/>
    <n v="2"/>
    <n v="0"/>
    <s v="CUMPLIDA"/>
    <x v="0"/>
    <x v="0"/>
    <m/>
    <m/>
    <m/>
    <m/>
    <x v="1"/>
    <x v="0"/>
    <s v="Deficiencias en la gestión interna judicial"/>
    <s v="Gestión Jurídica"/>
    <m/>
    <x v="0"/>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6"/>
    <s v="CR_Desarrollo Vial del Oriente de Medellín"/>
    <x v="21"/>
    <s v="Vicepresidencia de Gestión Contractual"/>
    <s v="Vicepresidencia de Gestión Contractual"/>
    <s v="Luis Eduardo Gutiérrez"/>
    <x v="1"/>
    <s v="FISCAL, DISCIPLINARIA Y ADMINISTRATIVA"/>
    <n v="4"/>
    <x v="0"/>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3"/>
    <n v="2"/>
    <n v="0"/>
    <s v="CUMPLIDA"/>
    <x v="0"/>
    <x v="2"/>
    <m/>
    <m/>
    <m/>
    <m/>
    <x v="1"/>
    <x v="1"/>
    <s v="Ingreso Mínimo Garantizado"/>
    <s v="Carretero"/>
    <m/>
    <x v="0"/>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15"/>
    <s v="CR_Desarrollo Vial del Oriente de Medellín"/>
    <x v="21"/>
    <s v="Vicepresidencia de Gestión Contractual"/>
    <s v="Vicepresidencia de Gestión Contractual"/>
    <s v="Luis Eduardo Gutiérrez"/>
    <x v="1"/>
    <s v="PENAL, DISCIPLINARIA Y ADMINISTRATIVA"/>
    <n v="12"/>
    <x v="0"/>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3"/>
    <n v="2"/>
    <n v="0"/>
    <s v="CUMPLIDA"/>
    <x v="0"/>
    <x v="3"/>
    <m/>
    <m/>
    <m/>
    <m/>
    <x v="1"/>
    <x v="1"/>
    <s v="Adiciones que superan el 50% del valor del contrato"/>
    <s v="Carretero"/>
    <m/>
    <x v="0"/>
    <m/>
    <m/>
    <m/>
  </r>
  <r>
    <n v="107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4"/>
    <s v="Transparencia, Participación, Servicio al Ciudadano y Comunicación"/>
    <x v="49"/>
    <s v="Vicepresidencia Administrativa y Financiera"/>
    <s v="Vicepresidencia Administrativa y Financiera"/>
    <s v="Elizabeth Gómez"/>
    <x v="4"/>
    <s v="DISCIPLINARIA Y ADMINISTRATIVA"/>
    <n v="3"/>
    <x v="0"/>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m/>
    <m/>
    <m/>
    <m/>
    <m/>
    <m/>
    <x v="13"/>
    <n v="2"/>
    <n v="0"/>
    <s v="CUMPLIDA"/>
    <x v="0"/>
    <x v="1"/>
    <m/>
    <m/>
    <m/>
    <m/>
    <x v="1"/>
    <x v="0"/>
    <s v="Deficiencias manejo documental"/>
    <s v="Transparencia, Participación, Servicio al Ciudadano y Comunicación"/>
    <m/>
    <x v="0"/>
    <m/>
    <m/>
    <m/>
  </r>
  <r>
    <n v="108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8"/>
    <s v="Evaluación y Control Institucional"/>
    <x v="50"/>
    <s v="Oficina de Control Interno - Vicepresidencia Administrativa y Financiera - Vicepresidencia Jurídica - Vicepresidencia de Gestión Contractual - Vicepresidencia Ejecutiva - Vicepresidencia de Planeación, Riesgos y Entorno - Vicepresidencia de Estructuración"/>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Elizabeth Gómez - Fernando Ramírez - Luis Eduardo Gutiérrez - Carlos García - Fernando Ramírez - Poldy Osorio"/>
    <x v="5"/>
    <s v="ADMINISTRATIVA"/>
    <n v="12"/>
    <x v="0"/>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m/>
    <x v="13"/>
    <n v="2"/>
    <n v="0"/>
    <s v="CUMPLIDA"/>
    <x v="0"/>
    <x v="0"/>
    <m/>
    <m/>
    <m/>
    <m/>
    <x v="1"/>
    <x v="0"/>
    <s v="Deficiencias Plan de Mejoramiento Institucional"/>
    <s v="Evaluación y Control Institucional"/>
    <m/>
    <x v="1"/>
    <m/>
    <s v="1036-105"/>
    <s v="Se unifican las causas_x000a_Se unifican los efectos_x000a_Se unifican las acciones de mejormainto_x000a_Se unifican los objetivos"/>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10"/>
    <s v="CR_Cartagena - Barranquilla"/>
    <x v="13"/>
    <s v="Vicepresidencia de Gestión Contractual"/>
    <s v="Vicepresidencia de Gestión Contractual"/>
    <s v="Luis Eduardo Gutiérrez"/>
    <x v="1"/>
    <s v="FISCAL, DISCIPLINARIA Y ADMINISTRATIVA"/>
    <n v="4"/>
    <x v="14"/>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0"/>
    <n v="1"/>
    <s v="EN TERMINO"/>
    <x v="1"/>
    <x v="2"/>
    <m/>
    <m/>
    <m/>
    <m/>
    <x v="1"/>
    <x v="2"/>
    <s v="Desequilibrio ecuación contractual"/>
    <s v="Carretero"/>
    <m/>
    <x v="0"/>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8"/>
    <s v="CR_Cartagena - Barranquilla"/>
    <x v="13"/>
    <s v="Vicepresidencia de Gestión Contractual"/>
    <s v="Vicepresidencia de Gestión Contractual"/>
    <s v="Luis Eduardo Gutiérrez"/>
    <x v="1"/>
    <s v="DISCIPLINARIA Y ADMINISTRATIVA"/>
    <n v="8"/>
    <x v="0"/>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m/>
    <x v="14"/>
    <n v="2"/>
    <n v="0"/>
    <s v="CUMPLIDA"/>
    <x v="0"/>
    <x v="1"/>
    <m/>
    <m/>
    <m/>
    <m/>
    <x v="1"/>
    <x v="1"/>
    <s v="Incumplimiento especificaciones"/>
    <s v="Carretero"/>
    <m/>
    <x v="0"/>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8"/>
    <s v="CR_Cartagena - Barranquilla"/>
    <x v="13"/>
    <s v="Vicepresidencia de Gestión Contractual"/>
    <s v="Vicepresidencia de Gestión Contractual"/>
    <s v="Luis Eduardo Gutiérrez"/>
    <x v="1"/>
    <s v="DISCIPLINARIA Y ADMINISTRATIVA"/>
    <n v="5"/>
    <x v="0"/>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m/>
    <x v="14"/>
    <n v="2"/>
    <n v="0"/>
    <s v="CUMPLIDA"/>
    <x v="0"/>
    <x v="1"/>
    <m/>
    <m/>
    <m/>
    <m/>
    <x v="1"/>
    <x v="1"/>
    <s v="Incumplimiento obligaciones"/>
    <s v="Carretero"/>
    <m/>
    <x v="0"/>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8"/>
    <s v="CR_Cartagena - Barranquilla"/>
    <x v="13"/>
    <s v="Vicepresidencia de Gestión Contractual"/>
    <s v="Vicepresidencia de Gestión Contractual"/>
    <s v="Luis Eduardo Gutiérrez"/>
    <x v="1"/>
    <s v="DISCIPLINARIA Y ADMINISTRATIVA"/>
    <n v="5"/>
    <x v="0"/>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x v="14"/>
    <n v="2"/>
    <n v="0"/>
    <s v="CUMPLIDA"/>
    <x v="0"/>
    <x v="1"/>
    <m/>
    <m/>
    <m/>
    <m/>
    <x v="1"/>
    <x v="5"/>
    <s v="Índice de estado"/>
    <s v="Carretero"/>
    <m/>
    <x v="0"/>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8"/>
    <s v="CR_Cartagena - Barranquilla"/>
    <x v="13"/>
    <s v="Vicepresidencia de Gestión Contractual"/>
    <s v="Vicepresidencia de Gestión Contractual"/>
    <s v="Luis Eduardo Gutiérrez"/>
    <x v="1"/>
    <s v="DISCIPLINARIA Y ADMINISTRATIVA"/>
    <n v="6"/>
    <x v="0"/>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m/>
    <x v="14"/>
    <n v="2"/>
    <n v="0"/>
    <s v="CUMPLIDA"/>
    <x v="0"/>
    <x v="1"/>
    <m/>
    <m/>
    <m/>
    <m/>
    <x v="1"/>
    <x v="1"/>
    <s v="Incumplimiento especificaciones"/>
    <s v="Carretero"/>
    <m/>
    <x v="0"/>
    <m/>
    <m/>
    <m/>
  </r>
  <r>
    <n v="108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uis Eduardo Gutiérrez"/>
    <x v="1"/>
    <s v="DISCIPLINARIA Y ADMINISTRATIVA"/>
    <n v="5"/>
    <x v="0"/>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m/>
    <m/>
    <x v="14"/>
    <n v="2"/>
    <n v="0"/>
    <s v="CUMPLIDA"/>
    <x v="0"/>
    <x v="1"/>
    <m/>
    <m/>
    <m/>
    <m/>
    <x v="1"/>
    <x v="0"/>
    <s v="Fallas en la gestión ambiental"/>
    <s v="Carretero"/>
    <m/>
    <x v="0"/>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8"/>
    <s v="CR_Cartagena - Barranquilla"/>
    <x v="13"/>
    <s v="Vicepresidencia de Gestión Contractual"/>
    <s v="Vicepresidencia de Gestión Contractual"/>
    <s v="Luis Eduardo Gutiérrez"/>
    <x v="1"/>
    <s v="FISCAL, DISCIPLINARIA Y ADMINISTRATIVA"/>
    <n v="8"/>
    <x v="0"/>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x v="14"/>
    <n v="2"/>
    <n v="0"/>
    <s v="CUMPLIDA"/>
    <x v="0"/>
    <x v="2"/>
    <m/>
    <m/>
    <m/>
    <m/>
    <x v="1"/>
    <x v="1"/>
    <s v="Incumplimiento especificaciones"/>
    <s v="Carretero"/>
    <m/>
    <x v="0"/>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3"/>
    <s v="CR_Cartagena - Barranquilla"/>
    <x v="13"/>
    <s v="Vicepresidencia de Gestión Contractual"/>
    <s v="Vicepresidencia de Gestión Contractual"/>
    <s v="Luis Eduardo Gutiérrez"/>
    <x v="1"/>
    <s v="ADMINISTRATIVA"/>
    <n v="6"/>
    <x v="0"/>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m/>
    <x v="14"/>
    <n v="2"/>
    <n v="0"/>
    <s v="CUMPLIDA"/>
    <x v="0"/>
    <x v="0"/>
    <m/>
    <m/>
    <m/>
    <m/>
    <x v="1"/>
    <x v="0"/>
    <s v="Obligaciones interventoría"/>
    <s v="Carretero"/>
    <m/>
    <x v="0"/>
    <m/>
    <m/>
    <m/>
  </r>
  <r>
    <n v="109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uis Eduardo Gutiérrez"/>
    <x v="1"/>
    <s v="DISCIPLINARIA Y ADMINISTRATIVA"/>
    <n v="5"/>
    <x v="0"/>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m/>
    <m/>
    <x v="14"/>
    <n v="2"/>
    <n v="0"/>
    <s v="CUMPLIDA"/>
    <x v="0"/>
    <x v="1"/>
    <m/>
    <m/>
    <m/>
    <m/>
    <x v="1"/>
    <x v="0"/>
    <s v="Fallas en la gestión ambiental"/>
    <s v="Carretero"/>
    <m/>
    <x v="0"/>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4"/>
    <s v="Gestión Contractual y Seguimiento de Proyectos de Infraestructura de Transporte"/>
    <x v="1"/>
    <s v="Vicepresidencia de Gestión Contractual"/>
    <s v="Vicepresidencia de Gestión Contractual"/>
    <s v="Luis Eduardo Gutiérrez"/>
    <x v="1"/>
    <s v="ADMINISTRATIVA"/>
    <n v="5"/>
    <x v="0"/>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m/>
    <x v="14"/>
    <n v="2"/>
    <n v="0"/>
    <s v="CUMPLIDA"/>
    <x v="0"/>
    <x v="0"/>
    <m/>
    <m/>
    <m/>
    <m/>
    <x v="1"/>
    <x v="0"/>
    <s v="Deficiencia en la supervisión contractual - Administrativo-"/>
    <s v="Portuario"/>
    <m/>
    <x v="0"/>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6"/>
    <s v="CP_Puerto Nuevo"/>
    <x v="51"/>
    <s v="Vicepresidencia de Gestión Contractual"/>
    <s v="Vicepresidencia de Gestión Contractual"/>
    <s v="Luis Eduardo Gutiérrez"/>
    <x v="1"/>
    <s v="FISCAL, DISCIPLINARIA Y ADMINISTRATIVA"/>
    <n v="5"/>
    <x v="0"/>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m/>
    <x v="14"/>
    <n v="2"/>
    <n v="0"/>
    <s v="CUMPLIDA"/>
    <x v="0"/>
    <x v="2"/>
    <m/>
    <m/>
    <m/>
    <m/>
    <x v="1"/>
    <x v="0"/>
    <s v="Cobro intereses  mora"/>
    <s v="Portuario"/>
    <m/>
    <x v="0"/>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6"/>
    <s v="CP_Puerto Nuevo"/>
    <x v="51"/>
    <s v="Vicepresidencia de Gestión Contractual"/>
    <s v="Vicepresidencia de Gestión Contractual"/>
    <s v="Luis Eduardo Gutiérrez"/>
    <x v="1"/>
    <s v="DISCIPLINARIA Y ADMINISTRATIVA"/>
    <n v="4"/>
    <x v="0"/>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m/>
    <x v="14"/>
    <n v="2"/>
    <n v="0"/>
    <s v="CUMPLIDA"/>
    <x v="0"/>
    <x v="1"/>
    <m/>
    <m/>
    <m/>
    <m/>
    <x v="1"/>
    <x v="0"/>
    <s v="Cobro intereses  mora"/>
    <s v="Portuario"/>
    <m/>
    <x v="0"/>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8"/>
    <s v="CP_Puerto Nuevo"/>
    <x v="51"/>
    <s v="Vicepresidencia de Gestión Contractual"/>
    <s v="Vicepresidencia de Gestión Contractual"/>
    <s v="Luis Eduardo Gutiérrez"/>
    <x v="1"/>
    <s v="DISCIPLINARIA Y ADMINISTRATIVA"/>
    <n v="6"/>
    <x v="0"/>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m/>
    <x v="14"/>
    <n v="2"/>
    <n v="0"/>
    <s v="CUMPLIDA"/>
    <x v="0"/>
    <x v="1"/>
    <m/>
    <m/>
    <m/>
    <m/>
    <x v="1"/>
    <x v="1"/>
    <s v="Cálculo contraprestación"/>
    <s v="Portuario"/>
    <m/>
    <x v="0"/>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8"/>
    <s v="CP_Puerto Nuevo"/>
    <x v="51"/>
    <s v="Vicepresidencia de Gestión Contractual"/>
    <s v="Vicepresidencia de Gestión Contractual"/>
    <s v="Luis Eduardo Gutiérrez"/>
    <x v="1"/>
    <s v="DISCIPLINARIA Y ADMINISTRATIVA"/>
    <n v="4"/>
    <x v="0"/>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m/>
    <x v="14"/>
    <n v="2"/>
    <n v="0"/>
    <s v="CUMPLIDA"/>
    <x v="0"/>
    <x v="1"/>
    <m/>
    <m/>
    <m/>
    <m/>
    <x v="1"/>
    <x v="9"/>
    <s v="Planeación contractual"/>
    <s v="Portuario"/>
    <m/>
    <x v="0"/>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8"/>
    <s v="CP_Puerto Aguadulce"/>
    <x v="52"/>
    <s v="Vicepresidencia de Gestión Contractual"/>
    <s v="Vicepresidencia de Gestión Contractual"/>
    <s v="Luis Eduardo Gutiérrez"/>
    <x v="1"/>
    <s v="DISCIPLINARIA Y ADMINISTRATIVA"/>
    <n v="6"/>
    <x v="0"/>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m/>
    <x v="14"/>
    <n v="2"/>
    <n v="0"/>
    <s v="CUMPLIDA"/>
    <x v="0"/>
    <x v="1"/>
    <m/>
    <m/>
    <m/>
    <m/>
    <x v="1"/>
    <x v="1"/>
    <s v="Cálculo contraprestación"/>
    <s v="Portuario"/>
    <m/>
    <x v="0"/>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4"/>
    <s v="CP_Puerto Aguadulce"/>
    <x v="52"/>
    <s v="Vicepresidencia de Gestión Contractual"/>
    <s v="Vicepresidencia de Gestión Contractual"/>
    <s v="Luis Eduardo Gutiérrez"/>
    <x v="1"/>
    <s v="ADMINISTRATIVA"/>
    <n v="3"/>
    <x v="0"/>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x v="14"/>
    <n v="2"/>
    <n v="0"/>
    <s v="CUMPLIDA"/>
    <x v="0"/>
    <x v="0"/>
    <m/>
    <m/>
    <m/>
    <m/>
    <x v="1"/>
    <x v="1"/>
    <s v="Reversiones"/>
    <s v="Portuario"/>
    <m/>
    <x v="0"/>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12"/>
    <s v="CP_Contecar"/>
    <x v="53"/>
    <s v="Vicepresidencia de Gestión Contractual"/>
    <s v="Vicepresidencia de Gestión Contractual"/>
    <s v="Luis Eduardo Gutiérrez"/>
    <x v="1"/>
    <s v="FISCAL, DISCIPLINARIA Y ADMINISTRATIVA"/>
    <n v="4"/>
    <x v="0"/>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4"/>
    <n v="2"/>
    <n v="0"/>
    <s v="CUMPLIDA"/>
    <x v="0"/>
    <x v="2"/>
    <m/>
    <m/>
    <m/>
    <m/>
    <x v="1"/>
    <x v="1"/>
    <s v="Cálculo contraprestación"/>
    <s v="Portuario"/>
    <m/>
    <x v="0"/>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12"/>
    <s v="CP_Reficar"/>
    <x v="54"/>
    <s v="Vicepresidencia de Gestión Contractual"/>
    <s v="Vicepresidencia de Gestión Contractual"/>
    <s v="Luis Eduardo Gutiérrez"/>
    <x v="1"/>
    <s v="FISCAL, DISCIPLINARIA Y ADMINISTRATIVA"/>
    <n v="5"/>
    <x v="0"/>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m/>
    <x v="14"/>
    <n v="2"/>
    <n v="0"/>
    <s v="CUMPLIDA"/>
    <x v="0"/>
    <x v="2"/>
    <m/>
    <m/>
    <m/>
    <m/>
    <x v="1"/>
    <x v="0"/>
    <s v="Cobro intereses  mora"/>
    <s v="Portuario"/>
    <m/>
    <x v="0"/>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17"/>
    <s v="CP_Puerto Brisa"/>
    <x v="55"/>
    <s v="Vicepresidencia de Gestión Contractual"/>
    <s v="Vicepresidencia de Gestión Contractual"/>
    <s v="Luis Eduardo Gutiérrez"/>
    <x v="1"/>
    <s v="FISCAL, DISCIPLINARIA Y ADMINISTRATIVA"/>
    <n v="7"/>
    <x v="15"/>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m/>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4"/>
    <n v="0"/>
    <n v="1"/>
    <s v="EN TERMINO"/>
    <x v="1"/>
    <x v="2"/>
    <m/>
    <m/>
    <m/>
    <m/>
    <x v="1"/>
    <x v="1"/>
    <s v="Cálculo contraprestación"/>
    <s v="Portuario"/>
    <m/>
    <x v="0"/>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2"/>
    <s v="CP_Zona Franca Argos"/>
    <x v="56"/>
    <s v="Vicepresidencia de Gestión Contractual"/>
    <s v="Vicepresidencia de Gestión Contractual - Vicepresidencia Jurídica"/>
    <s v="Luis Eduardo Gutiérrez"/>
    <x v="1"/>
    <s v="DISCIPLINARIA Y ADMINISTRATIVA"/>
    <n v="5"/>
    <x v="3"/>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m/>
    <m/>
    <m/>
    <m/>
    <m/>
    <m/>
    <m/>
    <x v="14"/>
    <n v="0"/>
    <n v="1"/>
    <s v="EN TERMINO"/>
    <x v="1"/>
    <x v="1"/>
    <m/>
    <m/>
    <m/>
    <m/>
    <x v="1"/>
    <x v="6"/>
    <s v="Desplazamiento de cronograma"/>
    <s v="Portuario"/>
    <m/>
    <x v="0"/>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8"/>
    <s v="CP_Puerto Nuevo"/>
    <x v="51"/>
    <s v="Vicepresidencia de Gestión Contractual"/>
    <s v="Vicepresidencia de Gestión Contractual"/>
    <s v="Luis Eduardo Gutiérrez"/>
    <x v="1"/>
    <s v="DISCIPLINARIA Y ADMINISTRATIVA"/>
    <n v="5"/>
    <x v="0"/>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m/>
    <x v="14"/>
    <n v="2"/>
    <n v="0"/>
    <s v="CUMPLIDA"/>
    <x v="0"/>
    <x v="1"/>
    <m/>
    <m/>
    <m/>
    <m/>
    <x v="1"/>
    <x v="1"/>
    <s v="Ausencia de interventoría en los proyectos"/>
    <s v="Portuario"/>
    <m/>
    <x v="0"/>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4"/>
    <s v="CP_Puerto Nuevo"/>
    <x v="51"/>
    <s v="Vicepresidencia de Gestión Contractual"/>
    <s v="Vicepresidencia de Gestión Contractual"/>
    <s v="Luis Eduardo Gutiérrez"/>
    <x v="1"/>
    <s v="ADMINISTRATIVA"/>
    <n v="3"/>
    <x v="0"/>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x v="14"/>
    <n v="2"/>
    <n v="0"/>
    <s v="CUMPLIDA"/>
    <x v="0"/>
    <x v="0"/>
    <m/>
    <m/>
    <m/>
    <m/>
    <x v="1"/>
    <x v="1"/>
    <s v="Fallas gestión garantías"/>
    <s v="Portuario"/>
    <m/>
    <x v="0"/>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4"/>
    <s v="CP_Contecar"/>
    <x v="53"/>
    <s v="Vicepresidencia de Gestión Contractual"/>
    <s v="Vicepresidencia de Gestión Contractual"/>
    <s v="Luis Eduardo Gutiérrez"/>
    <x v="1"/>
    <s v="DISCIPLINARIA Y ADMINISTRATIVA"/>
    <n v="6"/>
    <x v="0"/>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x v="14"/>
    <n v="2"/>
    <n v="0"/>
    <s v="CUMPLIDA"/>
    <x v="0"/>
    <x v="1"/>
    <m/>
    <m/>
    <m/>
    <m/>
    <x v="1"/>
    <x v="1"/>
    <s v="Ausencia de interventoría en los proyectos"/>
    <s v="Portuario"/>
    <m/>
    <x v="0"/>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8"/>
    <s v="CP_Reficar"/>
    <x v="54"/>
    <s v="Vicepresidencia de Gestión Contractual"/>
    <s v="Vicepresidencia de Gestión Contractual"/>
    <s v="Luis Eduardo Gutiérrez"/>
    <x v="1"/>
    <s v="DISCIPLINARIA Y ADMINISTRATIVA"/>
    <n v="5"/>
    <x v="0"/>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m/>
    <x v="14"/>
    <n v="2"/>
    <n v="0"/>
    <s v="CUMPLIDA"/>
    <x v="0"/>
    <x v="1"/>
    <m/>
    <m/>
    <m/>
    <m/>
    <x v="1"/>
    <x v="9"/>
    <s v="Planeación contractual"/>
    <s v="Portuario"/>
    <m/>
    <x v="0"/>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8"/>
    <s v="CA_Aeropuerto el Dorado"/>
    <x v="34"/>
    <s v="Vicepresidencia de Gestión Contractual"/>
    <s v="Vicepresidencia de Gestión Contractual"/>
    <s v="Luis Eduardo Gutiérrez"/>
    <x v="1"/>
    <s v="ADMINISTRATIVA"/>
    <n v="7"/>
    <x v="0"/>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m/>
    <x v="14"/>
    <n v="2"/>
    <n v="0"/>
    <s v="CUMPLIDA"/>
    <x v="0"/>
    <x v="0"/>
    <m/>
    <m/>
    <m/>
    <m/>
    <x v="1"/>
    <x v="9"/>
    <s v="Plan maestro aeroportuario"/>
    <s v="Aeroportuario"/>
    <m/>
    <x v="0"/>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28"/>
    <s v="CA_Aeropuerto el Dorado"/>
    <x v="34"/>
    <s v="Vicepresidencia de Gestión Contractual"/>
    <s v="Vicepresidencia de Gestión Contractual"/>
    <s v="Luis Eduardo Gutiérrez"/>
    <x v="1"/>
    <s v="ADMINISTRATIVA"/>
    <n v="6"/>
    <x v="0"/>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m/>
    <m/>
    <m/>
    <x v="14"/>
    <n v="2"/>
    <n v="1"/>
    <s v="CUMPLIDA"/>
    <x v="0"/>
    <x v="0"/>
    <m/>
    <m/>
    <m/>
    <m/>
    <x v="1"/>
    <x v="6"/>
    <s v="Desplazamiento de cronograma"/>
    <s v="Aeroportuario"/>
    <m/>
    <x v="0"/>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8"/>
    <s v="CA_Aeropuerto el Dorado"/>
    <x v="34"/>
    <s v="Vicepresidencia de Gestión Contractual"/>
    <s v="Vicepresidencia de Gestión Contractual"/>
    <s v="Luis Eduardo Gutiérrez"/>
    <x v="1"/>
    <s v="ADMINISTRATIVA"/>
    <n v="6"/>
    <x v="0"/>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m/>
    <x v="14"/>
    <n v="2"/>
    <n v="0"/>
    <s v="CUMPLIDA"/>
    <x v="0"/>
    <x v="0"/>
    <m/>
    <m/>
    <m/>
    <m/>
    <x v="1"/>
    <x v="1"/>
    <s v="Incumplimiento especificaciones"/>
    <s v="Aeroportuario"/>
    <m/>
    <x v="0"/>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EJU-P-003 Imposición de multas y sanciones a concesionarios e interventorías._x000a_5. Socialización del Formato de Solicitud de inicio del Proceso Sancionatorio._x000a_INFORME DE CIERRE  _x000a_6. informe de cierre "/>
    <n v="6"/>
    <d v="2017-01-01T00:00:00"/>
    <x v="26"/>
    <s v="CA_Aeropuerto el Dorado"/>
    <x v="34"/>
    <s v="Vicepresidencia de Gestión Contractual"/>
    <s v="Vicepresidencia de Gestión Contractual - Vicepresidencia Jurídica"/>
    <s v="Luis Eduardo Gutiérrez"/>
    <x v="1"/>
    <s v="DISCIPLINARIA Y ADMINISTRATIVA"/>
    <n v="5"/>
    <x v="3"/>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m/>
    <m/>
    <m/>
    <m/>
    <m/>
    <m/>
    <m/>
    <x v="14"/>
    <n v="0"/>
    <n v="1"/>
    <s v="EN TERMINO"/>
    <x v="1"/>
    <x v="1"/>
    <m/>
    <m/>
    <m/>
    <m/>
    <x v="1"/>
    <x v="0"/>
    <s v="Deficiencias en la gestión interna judicial"/>
    <s v="Aeroportuario"/>
    <m/>
    <x v="0"/>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uis Eduardo Gutiérrez"/>
    <x v="1"/>
    <s v="DISCIPLINARIA Y ADMINISTRATIVA"/>
    <n v="5"/>
    <x v="0"/>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x v="14"/>
    <n v="2"/>
    <n v="0"/>
    <s v="CUMPLIDA"/>
    <x v="0"/>
    <x v="1"/>
    <m/>
    <m/>
    <m/>
    <m/>
    <x v="1"/>
    <x v="6"/>
    <s v="Desplazamiento de cronograma"/>
    <s v="Aeroportuario"/>
    <m/>
    <x v="0"/>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uis Eduardo Gutiérrez"/>
    <x v="1"/>
    <s v="ADMINISTRATIVA"/>
    <n v="5"/>
    <x v="0"/>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x v="14"/>
    <n v="2"/>
    <n v="0"/>
    <s v="CUMPLIDA"/>
    <x v="0"/>
    <x v="0"/>
    <m/>
    <m/>
    <m/>
    <m/>
    <x v="1"/>
    <x v="0"/>
    <s v="Falta de coordinación entre actores"/>
    <s v="Aeroportuario"/>
    <m/>
    <x v="0"/>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4"/>
    <s v="CA_Aeropuerto el Dorado"/>
    <x v="34"/>
    <s v="Vicepresidencia de Gestión Contractual"/>
    <s v="Vicepresidencia de Gestión Contractual - Vicepresidencia Jurídica"/>
    <s v="Luis Eduardo Gutiérrez"/>
    <x v="1"/>
    <s v="ADMINISTRATIVA"/>
    <n v="1"/>
    <x v="0"/>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m/>
    <m/>
    <m/>
    <x v="1"/>
    <x v="2"/>
    <s v="Costos y gastos del proceso"/>
    <s v="Aeroportuario"/>
    <m/>
    <x v="0"/>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4"/>
    <s v="CA_Aeropuerto el Dorado"/>
    <x v="34"/>
    <s v="Vicepresidencia de Gestión Contractual"/>
    <s v="Vicepresidencia de Gestión Contractual"/>
    <s v="Luis Eduardo Gutiérrez"/>
    <x v="1"/>
    <s v="ADMINISTRATIVA"/>
    <n v="3"/>
    <x v="0"/>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m/>
    <x v="14"/>
    <n v="2"/>
    <n v="0"/>
    <s v="CUMPLIDA"/>
    <x v="0"/>
    <x v="0"/>
    <m/>
    <m/>
    <m/>
    <m/>
    <x v="1"/>
    <x v="1"/>
    <s v="Modificaciones"/>
    <s v="Aeroportuario"/>
    <m/>
    <x v="0"/>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uis Eduardo Gutiérrez"/>
    <x v="1"/>
    <s v="FISCAL, DISCIPLINARIA Y ADMINISTRATIVA"/>
    <n v="3"/>
    <x v="0"/>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x v="2"/>
    <s v="Liquidación contraprestación"/>
    <s v="Aeroportuario"/>
    <m/>
    <x v="0"/>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uis Eduardo Gutiérrez"/>
    <x v="1"/>
    <s v="FISCAL, DISCIPLINARIA Y ADMINISTRATIVA"/>
    <n v="3"/>
    <x v="0"/>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x v="2"/>
    <s v="Liquidación contraprestación"/>
    <s v="Aeroportuario"/>
    <m/>
    <x v="0"/>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8"/>
    <s v="CA_Aeropuerto el Dorado"/>
    <x v="34"/>
    <s v="Vicepresidencia de Gestión Contractual"/>
    <s v="Vicepresidencia de Gestión Contractual"/>
    <s v="Luis Eduardo Gutiérrez"/>
    <x v="1"/>
    <s v="DISCIPLINARIA Y ADMINISTRATIVA"/>
    <n v="5"/>
    <x v="0"/>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m/>
    <x v="14"/>
    <n v="2"/>
    <n v="0"/>
    <s v="CUMPLIDA"/>
    <x v="0"/>
    <x v="1"/>
    <m/>
    <m/>
    <m/>
    <m/>
    <x v="1"/>
    <x v="0"/>
    <s v="Falta inventario aeropuerto"/>
    <s v="Aeroportuario"/>
    <m/>
    <x v="0"/>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11"/>
    <s v="CA_Aeropuerto el Dorado"/>
    <x v="34"/>
    <s v="Vicepresidencia de Gestión Contractual"/>
    <s v="Vicepresidencia de Gestión Contractual"/>
    <s v="Luis Eduardo Gutiérrez"/>
    <x v="1"/>
    <s v="DISCIPLINARIA Y ADMINISTRATIVA"/>
    <n v="5"/>
    <x v="0"/>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m/>
    <x v="14"/>
    <n v="2"/>
    <n v="0"/>
    <s v="CUMPLIDA"/>
    <x v="0"/>
    <x v="1"/>
    <m/>
    <m/>
    <m/>
    <m/>
    <x v="1"/>
    <x v="0"/>
    <s v="Obligaciones interventoría"/>
    <s v="Aeroportuario"/>
    <m/>
    <x v="0"/>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8"/>
    <s v="CA_Aeropuerto el Dorado"/>
    <x v="34"/>
    <s v="Vicepresidencia de Gestión Contractual"/>
    <s v="Vicepresidencia de Gestión Contractual"/>
    <s v="Luis Eduardo Gutiérrez"/>
    <x v="1"/>
    <s v="FISCAL, DISCIPLINARIA Y ADMINISTRATIVA"/>
    <n v="5"/>
    <x v="0"/>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m/>
    <x v="14"/>
    <n v="2"/>
    <n v="0"/>
    <s v="CUMPLIDA"/>
    <x v="0"/>
    <x v="2"/>
    <m/>
    <m/>
    <m/>
    <m/>
    <x v="1"/>
    <x v="6"/>
    <s v="Desplazamiento de cronograma"/>
    <s v="Aeroportuario"/>
    <m/>
    <x v="0"/>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11"/>
    <s v="CA_Aeropuerto el Dorado"/>
    <x v="34"/>
    <s v="Vicepresidencia de Gestión Contractual"/>
    <s v="Vicepresidencia de Gestión Contractual"/>
    <s v="Luis Eduardo Gutiérrez"/>
    <x v="1"/>
    <s v="DISCIPLINARIA Y ADMINISTRATIVA"/>
    <n v="7"/>
    <x v="0"/>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m/>
    <x v="14"/>
    <n v="2"/>
    <n v="0"/>
    <s v="CUMPLIDA"/>
    <x v="0"/>
    <x v="1"/>
    <m/>
    <m/>
    <m/>
    <m/>
    <x v="1"/>
    <x v="1"/>
    <s v="Incumplimiento obligaciones"/>
    <s v="Aeroportuario"/>
    <m/>
    <x v="0"/>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a final de liquidación unilateral_x000a_MEDIDAS PREVENTIVAS_x000a_5. Manual de Interventoría y Supervisión_x000a_INFORME DE CIERRE_x000a_6. informe de cierre_x000a_7. Alcance del informe de cierre"/>
    <n v="7"/>
    <d v="2017-01-01T00:00:00"/>
    <x v="27"/>
    <s v="CA_Aeropuerto el Dorado"/>
    <x v="34"/>
    <s v="Vicepresidencia de Gestión Contractual"/>
    <s v="Vicepresidencia de Gestión Contractual - Vicepresidencia Jurídica"/>
    <s v="Luis Eduardo Gutiérrez"/>
    <x v="1"/>
    <s v="FISCAL, DISCIPLINARIA Y ADMINISTRATIVA"/>
    <n v="6"/>
    <x v="1"/>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m/>
    <m/>
    <m/>
    <m/>
    <m/>
    <m/>
    <m/>
    <x v="14"/>
    <n v="0"/>
    <n v="1"/>
    <s v="EN TERMINO"/>
    <x v="1"/>
    <x v="2"/>
    <m/>
    <m/>
    <m/>
    <m/>
    <x v="1"/>
    <x v="1"/>
    <s v="Incumplimiento obligaciones"/>
    <s v="Aeroportuario"/>
    <m/>
    <x v="0"/>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6"/>
    <s v="CA_Aeropuerto el Dorado"/>
    <x v="34"/>
    <s v="Vicepresidencia de Gestión Contractual"/>
    <s v="Vicepresidencia de Gestión Contractual"/>
    <s v="Luis Eduardo Gutiérrez"/>
    <x v="1"/>
    <s v="FISCAL, DISCIPLINARIA Y ADMINISTRATIVA"/>
    <n v="7"/>
    <x v="0"/>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4"/>
    <n v="2"/>
    <n v="0"/>
    <s v="CUMPLIDA"/>
    <x v="0"/>
    <x v="2"/>
    <m/>
    <m/>
    <m/>
    <m/>
    <x v="1"/>
    <x v="6"/>
    <s v="Desplazamiento de cronograma"/>
    <s v="Aeroportuario"/>
    <m/>
    <x v="0"/>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30"/>
    <s v="CA_Aeropuerto el Dorado"/>
    <x v="34"/>
    <s v="Vicepresidencia de Gestión Contractual"/>
    <s v="Vicepresidencia de Gestión Contractual"/>
    <s v="Luis Eduardo Gutiérrez"/>
    <x v="1"/>
    <s v="FISCAL, DISCIPLINARIA Y ADMINISTRATIVA"/>
    <n v="4"/>
    <x v="13"/>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m/>
    <m/>
    <m/>
    <m/>
    <m/>
    <m/>
    <x v="14"/>
    <n v="0"/>
    <n v="1"/>
    <s v="EN TERMINO"/>
    <x v="1"/>
    <x v="2"/>
    <m/>
    <m/>
    <m/>
    <m/>
    <x v="1"/>
    <x v="1"/>
    <s v="Incumplimiento obligaciones"/>
    <s v="Aeroportuario"/>
    <m/>
    <x v="0"/>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11"/>
    <s v="CA_Aeropuerto el Dorado"/>
    <x v="34"/>
    <s v="Vicepresidencia de Gestión Contractual"/>
    <s v="Vicepresidencia de Gestión Contractual"/>
    <s v="Luis Eduardo Gutiérrez"/>
    <x v="1"/>
    <s v="DISCIPLINARIA Y ADMINISTRATIVA"/>
    <n v="5"/>
    <x v="0"/>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m/>
    <x v="14"/>
    <n v="2"/>
    <n v="0"/>
    <s v="CUMPLIDA"/>
    <x v="0"/>
    <x v="1"/>
    <m/>
    <m/>
    <m/>
    <m/>
    <x v="1"/>
    <x v="0"/>
    <s v="Fallas en la gestión ambiental"/>
    <s v="Aeroportuario"/>
    <m/>
    <x v="0"/>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11"/>
    <s v="CA_Aeropuerto el Dorado"/>
    <x v="34"/>
    <s v="Vicepresidencia de Gestión Contractual"/>
    <s v="Vicepresidencia de Gestión Contractual"/>
    <s v="Luis Eduardo Gutiérrez"/>
    <x v="1"/>
    <s v="DISCIPLINARIA Y ADMINISTRATIVA"/>
    <n v="5"/>
    <x v="0"/>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m/>
    <x v="14"/>
    <n v="2"/>
    <n v="0"/>
    <s v="CUMPLIDA"/>
    <x v="0"/>
    <x v="1"/>
    <m/>
    <m/>
    <m/>
    <m/>
    <x v="1"/>
    <x v="0"/>
    <s v="Obligaciones interventoría"/>
    <s v="Aeroportuario"/>
    <m/>
    <x v="0"/>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24"/>
    <s v="CA_Aeropuerto el Dorado"/>
    <x v="34"/>
    <s v="Vicepresidencia de Gestión Contractual"/>
    <s v="Vicepresidencia de Gestión Contractual"/>
    <s v="Luis Eduardo Gutiérrez"/>
    <x v="1"/>
    <s v="FISCAL, DISCIPLINARIA Y ADMINISTRATIVA"/>
    <n v="4"/>
    <x v="0"/>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m/>
    <m/>
    <m/>
    <x v="14"/>
    <n v="2"/>
    <n v="0"/>
    <s v="CUMPLIDA"/>
    <x v="0"/>
    <x v="2"/>
    <m/>
    <m/>
    <m/>
    <m/>
    <x v="1"/>
    <x v="1"/>
    <s v="Incumplimiento especificaciones"/>
    <s v="Aeroportuario"/>
    <m/>
    <x v="0"/>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11"/>
    <s v="CA_Aeropuerto el Dorado"/>
    <x v="34"/>
    <s v="Vicepresidencia de Gestión Contractual"/>
    <s v="Vicepresidencia de Gestión Contractual"/>
    <s v="Luis Eduardo Gutiérrez"/>
    <x v="1"/>
    <s v="DISCIPLINARIA Y ADMINISTRATIVA"/>
    <n v="6"/>
    <x v="0"/>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m/>
    <m/>
    <m/>
    <m/>
    <m/>
    <m/>
    <x v="14"/>
    <n v="2"/>
    <n v="0"/>
    <s v="CUMPLIDA"/>
    <x v="0"/>
    <x v="1"/>
    <m/>
    <m/>
    <m/>
    <m/>
    <x v="1"/>
    <x v="1"/>
    <s v="Ausencia soportes documentales"/>
    <s v="Aeroportuario"/>
    <m/>
    <x v="0"/>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8"/>
    <s v="CR_Bosa-Granada-Girardot"/>
    <x v="3"/>
    <s v="Vicepresidencia Ejecutiva"/>
    <s v="Vicepresidencia Ejecutiva"/>
    <s v="Carlos García"/>
    <x v="0"/>
    <s v="FISCAL, DISCIPLINARIA Y ADMINISTRATIVA"/>
    <n v="4"/>
    <x v="0"/>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5"/>
    <n v="2"/>
    <n v="0"/>
    <s v="CUMPLIDA"/>
    <x v="0"/>
    <x v="2"/>
    <m/>
    <m/>
    <m/>
    <m/>
    <x v="1"/>
    <x v="1"/>
    <s v="Deficiencias en análisis modificaciones contractuales"/>
    <s v="Carretero"/>
    <m/>
    <x v="0"/>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Vicepresidencia de Estructuración"/>
    <s v="Fernando Ramírez"/>
    <x v="2"/>
    <s v="ADMINISTRATIVA"/>
    <n v="9"/>
    <x v="0"/>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x v="16"/>
    <n v="2"/>
    <n v="0"/>
    <s v="CUMPLIDA"/>
    <x v="0"/>
    <x v="0"/>
    <m/>
    <m/>
    <m/>
    <m/>
    <x v="1"/>
    <x v="9"/>
    <s v="Incumplimiento metas PND y PAA"/>
    <s v="Sistema Estratégico de Planeación y Gestión"/>
    <m/>
    <x v="0"/>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12"/>
    <s v="Sistema Estratégico de Planeación y Gestión"/>
    <x v="2"/>
    <s v="Vicepresidencia de Planeación, Riesgos y Entorno"/>
    <s v="Vicepresidencia de Planeación, Riesgos y Entorno - Vicepresidencia de Gestión Contractual -  Vicepresidencia Ejecutiva"/>
    <s v="Fernando Ramírez"/>
    <x v="2"/>
    <s v="ADMINISTRATIVA"/>
    <n v="5"/>
    <x v="0"/>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m/>
    <x v="16"/>
    <n v="2"/>
    <n v="0"/>
    <s v="CUMPLIDA"/>
    <x v="0"/>
    <x v="0"/>
    <m/>
    <m/>
    <m/>
    <m/>
    <x v="1"/>
    <x v="9"/>
    <s v="Incumplimiento metas PND y PAA"/>
    <s v="Sistema Estratégico de Planeación y Gestión"/>
    <m/>
    <x v="0"/>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31"/>
    <s v="CF_Concesión Férrea Pacifico"/>
    <x v="7"/>
    <s v="Vicepresidencia Ejecutiva"/>
    <s v="Vicepresidencia Ejecutiva - _x000a_Vicepresidencia Jurídica"/>
    <s v="Carlos García"/>
    <x v="0"/>
    <s v="DISCIPLINARIA Y ADMINISTRATIVA"/>
    <n v="6"/>
    <x v="8"/>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6"/>
    <n v="0"/>
    <n v="1"/>
    <s v="EN TERMINO"/>
    <x v="1"/>
    <x v="1"/>
    <m/>
    <s v="SI_x000a_INF 2 Rad. 2016-409-054482 pag.  31"/>
    <s v="N/A"/>
    <s v="No hay impacto"/>
    <x v="1"/>
    <x v="1"/>
    <s v="Incumplimiento obligaciónes"/>
    <s v="Férreo"/>
    <m/>
    <x v="1"/>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s v="Fernando Ramírez"/>
    <x v="2"/>
    <s v="ADMINISTRATIVA"/>
    <n v="9"/>
    <x v="0"/>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x v="16"/>
    <n v="2"/>
    <n v="0"/>
    <s v="CUMPLIDA"/>
    <x v="0"/>
    <x v="0"/>
    <m/>
    <m/>
    <m/>
    <m/>
    <x v="1"/>
    <x v="9"/>
    <s v="Incumplimiento metas PND y PAA"/>
    <s v="Sistema Estratégico de Planeación y Gestión"/>
    <m/>
    <x v="0"/>
    <m/>
    <m/>
    <m/>
  </r>
  <r>
    <n v="113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32"/>
    <s v="CR_Ruta del Sol - Sector 2"/>
    <x v="27"/>
    <s v="Vicepresidencia Ejecutiva"/>
    <s v="Vicepresidencia Ejecutiva"/>
    <s v="Carlos García"/>
    <x v="0"/>
    <s v="ADMINISTRATIVA"/>
    <n v="2"/>
    <x v="0"/>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m/>
    <m/>
    <m/>
    <m/>
    <m/>
    <m/>
    <x v="16"/>
    <n v="2"/>
    <n v="0"/>
    <s v="CUMPLIDA"/>
    <x v="0"/>
    <x v="0"/>
    <m/>
    <m/>
    <m/>
    <m/>
    <x v="0"/>
    <x v="11"/>
    <s v="Problemas gestión financiera"/>
    <s v="Carretero"/>
    <m/>
    <x v="0"/>
    <m/>
    <m/>
    <m/>
  </r>
  <r>
    <n v="113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6"/>
    <s v="Sistema Estratégico de Planeación y Gestión"/>
    <x v="2"/>
    <s v="Vicepresidencia de Planeación, Riesgos y Entorno"/>
    <s v="Vicepresidencia de Planeación, Riesgos y Entorno - Vicepresidencia Ejecutiva - Vicepresidencia Administrativa y Financiera"/>
    <s v="Fernando Ramírez"/>
    <x v="2"/>
    <s v="ADMINISTRATIVA"/>
    <n v="4"/>
    <x v="0"/>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m/>
    <m/>
    <m/>
    <m/>
    <m/>
    <m/>
    <x v="16"/>
    <n v="2"/>
    <n v="0"/>
    <s v="CUMPLIDA"/>
    <x v="0"/>
    <x v="0"/>
    <m/>
    <m/>
    <m/>
    <m/>
    <x v="1"/>
    <x v="11"/>
    <s v="No asignación de recursos por MHCP"/>
    <s v="Sistema Estratégico de Planeación y Gestión"/>
    <m/>
    <x v="0"/>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8"/>
    <s v="CR_Ruta del Sol - Sector 2"/>
    <x v="27"/>
    <s v="Vicepresidencia Ejecutiva"/>
    <s v="Vicepresidencia Ejecutiva - Vicepresidencia de Planeación, Riesgos y Entorno"/>
    <s v="Carlos García"/>
    <x v="0"/>
    <s v="FISCAL, DISCIPLINARIA Y ADMINISTRATIVA"/>
    <n v="3"/>
    <x v="0"/>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m/>
    <x v="16"/>
    <n v="2"/>
    <n v="0"/>
    <s v="CUMPLIDA"/>
    <x v="0"/>
    <x v="2"/>
    <m/>
    <m/>
    <m/>
    <m/>
    <x v="1"/>
    <x v="9"/>
    <s v="Fondeo vigencias futuras"/>
    <s v="Carretero"/>
    <m/>
    <x v="0"/>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2"/>
    <s v="CR_Ruta del Sol - Sector 2"/>
    <x v="27"/>
    <s v="Vicepresidencia Ejecutiva"/>
    <s v="Vicepresidencia Ejecutiva"/>
    <s v="Carlos García"/>
    <x v="0"/>
    <s v="PENAL, DISCIPLINARIA Y ADMINISTRATIVA"/>
    <n v="3"/>
    <x v="0"/>
    <m/>
    <m/>
    <m/>
    <m/>
    <m/>
    <m/>
    <s v="_x000a__x000a_05/09/2018 Se verifica en el FTP el cumplimiento de las UM1 y UM2, está pendiente el cumplimiento de la UM 3, la cual se cumplirá en el término establecido. Se cumple. (LMSC)"/>
    <m/>
    <m/>
    <m/>
    <m/>
    <m/>
    <m/>
    <m/>
    <x v="16"/>
    <n v="2"/>
    <n v="0"/>
    <s v="CUMPLIDA"/>
    <x v="0"/>
    <x v="3"/>
    <m/>
    <m/>
    <m/>
    <m/>
    <x v="1"/>
    <x v="1"/>
    <s v="Modificaciones"/>
    <s v="Carretero"/>
    <m/>
    <x v="0"/>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2"/>
    <s v="CR_Ruta del Sol - Sector 2"/>
    <x v="27"/>
    <s v="Vicepresidencia Ejecutiva"/>
    <s v="Vicepresidencia Ejecutiva"/>
    <s v="Carlos García"/>
    <x v="0"/>
    <s v="PENAL, DISCIPLINARIA Y ADMINISTRATIVA"/>
    <n v="3"/>
    <x v="0"/>
    <m/>
    <m/>
    <m/>
    <m/>
    <m/>
    <m/>
    <s v="_x000a__x000a_05/09/2018 Se informa por parte del VEJE. Que el PM se cumple en las mismas condiciones del H 1138. Es decir que queda pendiente el informe de cierre. (LMSC)"/>
    <m/>
    <m/>
    <m/>
    <m/>
    <m/>
    <m/>
    <m/>
    <x v="16"/>
    <n v="2"/>
    <n v="0"/>
    <s v="CUMPLIDA"/>
    <x v="0"/>
    <x v="3"/>
    <m/>
    <m/>
    <m/>
    <m/>
    <x v="1"/>
    <x v="1"/>
    <s v="Adiciones"/>
    <s v="Carretero"/>
    <m/>
    <x v="0"/>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6"/>
    <s v="CR_Ruta del Sol - Sector 2"/>
    <x v="27"/>
    <s v="Vicepresidencia Ejecutiva"/>
    <s v="Vicepresidencia Ejecutiva"/>
    <s v="Carlos García"/>
    <x v="0"/>
    <s v="DISCIPLINARIA Y ADMINISTRATIVA"/>
    <n v="1"/>
    <x v="16"/>
    <m/>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m/>
    <m/>
    <m/>
    <m/>
    <m/>
    <m/>
    <m/>
    <x v="16"/>
    <n v="0"/>
    <n v="1"/>
    <s v="EN TERMINO"/>
    <x v="1"/>
    <x v="1"/>
    <m/>
    <m/>
    <m/>
    <m/>
    <x v="1"/>
    <x v="1"/>
    <s v="Ingreso Mínimo Garantizado"/>
    <s v="Carretero"/>
    <m/>
    <x v="0"/>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6"/>
    <s v="CR_Ruta del Sol - Sector 2"/>
    <x v="27"/>
    <s v="Vicepresidencia Ejecutiva"/>
    <s v="Vicepresidencia Ejecutiva"/>
    <s v="Carlos García"/>
    <x v="0"/>
    <s v="FISCAL, DISCIPLINARIA Y ADMINISTRATIVA"/>
    <n v="0"/>
    <x v="4"/>
    <m/>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x v="16"/>
    <n v="0"/>
    <n v="1"/>
    <s v="EN TERMINO"/>
    <x v="1"/>
    <x v="2"/>
    <m/>
    <m/>
    <m/>
    <m/>
    <x v="1"/>
    <x v="1"/>
    <s v="Incumplimiento obligaciones"/>
    <s v="Carretero"/>
    <m/>
    <x v="0"/>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6"/>
    <s v="CR_Ruta del Sol - Sector 2"/>
    <x v="27"/>
    <s v="Vicepresidencia Ejecutiva"/>
    <s v="Vicepresidencia Ejecutiva"/>
    <s v="Carlos García"/>
    <x v="0"/>
    <s v="FISCAL, DISCIPLINARIA Y ADMINISTRATIVA"/>
    <n v="3"/>
    <x v="0"/>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m/>
    <x v="16"/>
    <n v="2"/>
    <n v="0"/>
    <s v="CUMPLIDA"/>
    <x v="0"/>
    <x v="2"/>
    <m/>
    <m/>
    <m/>
    <m/>
    <x v="1"/>
    <x v="1"/>
    <s v="Pago no debido con recursos del proyecto"/>
    <s v="Carretero"/>
    <m/>
    <x v="0"/>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6"/>
    <s v="CR_Ruta del Sol - Sector 2"/>
    <x v="27"/>
    <s v="Vicepresidencia Ejecutiva"/>
    <s v="Vicepresidencia Ejecutiva"/>
    <s v="Carlos García"/>
    <x v="0"/>
    <s v="ADMINISTRATIVA"/>
    <n v="1"/>
    <x v="16"/>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x v="16"/>
    <n v="0"/>
    <n v="1"/>
    <s v="EN TERMINO"/>
    <x v="1"/>
    <x v="0"/>
    <m/>
    <m/>
    <m/>
    <m/>
    <x v="1"/>
    <x v="1"/>
    <s v="Modificaciones"/>
    <s v="Carretero"/>
    <m/>
    <x v="0"/>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6"/>
    <s v="CR_Ruta del Sol - Sector 2"/>
    <x v="27"/>
    <s v="Vicepresidencia Ejecutiva"/>
    <s v="Vicepresidencia Ejecutiva - Vicepresidencia de Estructuración"/>
    <s v="Carlos García"/>
    <x v="0"/>
    <s v="ADMINISTRATIVA"/>
    <n v="0"/>
    <x v="4"/>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x v="16"/>
    <n v="0"/>
    <n v="1"/>
    <s v="EN TERMINO"/>
    <x v="1"/>
    <x v="0"/>
    <m/>
    <m/>
    <m/>
    <m/>
    <x v="1"/>
    <x v="9"/>
    <s v="Deficiencias estructuración del proyecto"/>
    <s v="Carretero"/>
    <m/>
    <x v="0"/>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6"/>
    <s v="CR_Ruta del Sol - Sector 2"/>
    <x v="27"/>
    <s v="Vicepresidencia Ejecutiva"/>
    <s v="Vicepresidencia Ejecutiva"/>
    <s v="Carlos García"/>
    <x v="0"/>
    <s v="DISCIPLINARIA Y ADMINISTRATIVA"/>
    <n v="0"/>
    <x v="4"/>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x v="16"/>
    <n v="0"/>
    <n v="1"/>
    <s v="EN TERMINO"/>
    <x v="1"/>
    <x v="1"/>
    <m/>
    <m/>
    <m/>
    <m/>
    <x v="1"/>
    <x v="1"/>
    <s v="Incumplimiento obligaciones"/>
    <s v="Carretero"/>
    <m/>
    <x v="0"/>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32"/>
    <s v="CR_Ruta del Sol - Sector 2"/>
    <x v="27"/>
    <s v="Vicepresidencia Ejecutiva"/>
    <s v="Vicepresidencia Ejecutiva - Vicepresidencia de Planeación, Riesgos y Entorno"/>
    <s v="Carlos García"/>
    <x v="0"/>
    <s v="DISCIPLINARIA Y ADMINISTRATIVA"/>
    <n v="3"/>
    <x v="0"/>
    <m/>
    <m/>
    <m/>
    <m/>
    <m/>
    <m/>
    <s v="_x000a__x000a_05/09/2018 Se informa por parte de la VEJE que con radicación No. 20185000131073 del 30 de agosto de 2018 se solicitó ajuste de la denominación de la UM 1 para cambiarlo a &quot;Contrato Estandar 4G&quot;. El PM se cumple. (LMSC)"/>
    <m/>
    <m/>
    <m/>
    <m/>
    <m/>
    <m/>
    <m/>
    <x v="16"/>
    <n v="2"/>
    <n v="0"/>
    <s v="CUMPLIDA"/>
    <x v="0"/>
    <x v="1"/>
    <m/>
    <m/>
    <m/>
    <m/>
    <x v="1"/>
    <x v="1"/>
    <s v="Incumplimiento obligaciones"/>
    <s v="Carretero"/>
    <s v="Predial"/>
    <x v="0"/>
    <m/>
    <m/>
    <m/>
  </r>
  <r>
    <n v="114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24"/>
    <s v="CR_Ruta del Sol - Sector 2"/>
    <x v="27"/>
    <s v="Vicepresidencia Ejecutiva"/>
    <s v="Vicepresidencia Ejecutiva - Vicepresidencia de Planeación, Riesgos y Entorno - Vicepresidencia de Estructuración"/>
    <s v="Carlos García"/>
    <x v="0"/>
    <s v="ADMINISTRATIVA"/>
    <n v="7"/>
    <x v="0"/>
    <m/>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m/>
    <m/>
    <m/>
    <x v="16"/>
    <n v="2"/>
    <n v="0"/>
    <s v="CUMPLIDA"/>
    <x v="0"/>
    <x v="0"/>
    <m/>
    <m/>
    <m/>
    <m/>
    <x v="1"/>
    <x v="9"/>
    <s v="Proyección deficiente adquisición de predios"/>
    <s v="Carretero"/>
    <s v="Predial"/>
    <x v="0"/>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28"/>
    <s v="CR_Armenia-Pereira-Manizales"/>
    <x v="20"/>
    <s v="Vicepresidencia Ejecutiva"/>
    <s v="VIcepresidencia Ejecutiva"/>
    <s v="Carlos García"/>
    <x v="0"/>
    <s v="FISCAL, DISCIPLINARIA Y ADMINISTRATIVA"/>
    <n v="8"/>
    <x v="0"/>
    <m/>
    <m/>
    <m/>
    <m/>
    <m/>
    <m/>
    <s v="31/12/2018 Se verifica en el FTP la incorporación de los soportes de la totalidad de unidades de medida. Se certifica el cumplimiento del 100% del plan. (JDTB)"/>
    <m/>
    <m/>
    <m/>
    <m/>
    <m/>
    <m/>
    <m/>
    <x v="17"/>
    <n v="2"/>
    <n v="1"/>
    <s v="CUMPLIDA"/>
    <x v="0"/>
    <x v="2"/>
    <m/>
    <m/>
    <m/>
    <m/>
    <x v="1"/>
    <x v="1"/>
    <s v="Ingreso Mínimo Garantizado"/>
    <s v="Carretero"/>
    <m/>
    <x v="0"/>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28"/>
    <s v="CR_Armenia-Pereira-Manizales"/>
    <x v="20"/>
    <s v="Vicepresidencia Ejecutiva"/>
    <s v="VIcepresidencia Ejecutiva"/>
    <s v="Carlos García"/>
    <x v="0"/>
    <s v="FISCAL, DISCIPLINARIA Y ADMINISTRATIVA"/>
    <n v="5"/>
    <x v="0"/>
    <m/>
    <m/>
    <m/>
    <s v=" "/>
    <m/>
    <m/>
    <s v="31/12/2018 Se verifica en el FTP la incorporación de los soportes de la totalidad de unidades de medida. Se certifica el cumplimiento del 100% del plan. (JDTB)"/>
    <m/>
    <m/>
    <m/>
    <m/>
    <m/>
    <m/>
    <m/>
    <x v="17"/>
    <n v="2"/>
    <n v="1"/>
    <s v="CUMPLIDA"/>
    <x v="0"/>
    <x v="2"/>
    <m/>
    <m/>
    <m/>
    <m/>
    <x v="1"/>
    <x v="1"/>
    <s v="Incumplimiento obligaciones"/>
    <s v="Carretero"/>
    <m/>
    <x v="0"/>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3"/>
    <s v="CR_Armenia-Pereira-Manizales"/>
    <x v="20"/>
    <s v="Vicepresidencia Ejecutiva"/>
    <s v="VIcepresidencia Ejecutiva"/>
    <s v="Carlos García"/>
    <x v="0"/>
    <s v="DISCIPLINARIA Y ADMINISTRATIVA"/>
    <n v="3"/>
    <x v="0"/>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m/>
    <x v="17"/>
    <n v="2"/>
    <n v="0"/>
    <s v="CUMPLIDA"/>
    <x v="0"/>
    <x v="1"/>
    <m/>
    <m/>
    <m/>
    <m/>
    <x v="1"/>
    <x v="0"/>
    <s v="Obligaciones interventoría"/>
    <s v="Carretero"/>
    <m/>
    <x v="0"/>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29"/>
    <s v="CR_Armenia-Pereira-Manizales"/>
    <x v="20"/>
    <s v="Vicepresidencia Ejecutiva"/>
    <s v="VIcepresidencia Ejecutiva"/>
    <s v="Carlos García"/>
    <x v="0"/>
    <s v="DISCIPLINARIA Y ADMINISTRATIVA"/>
    <n v="3"/>
    <x v="0"/>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m/>
    <x v="17"/>
    <n v="2"/>
    <n v="0"/>
    <s v="CUMPLIDA"/>
    <x v="0"/>
    <x v="1"/>
    <m/>
    <m/>
    <m/>
    <m/>
    <x v="1"/>
    <x v="0"/>
    <s v="Obligaciones interventoría"/>
    <s v="Carretero"/>
    <m/>
    <x v="0"/>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29"/>
    <s v="CR_Armenia-Pereira-Manizales"/>
    <x v="20"/>
    <s v="Vicepresidencia Ejecutiva"/>
    <s v="VIcepresidencia Ejecutiva"/>
    <s v="Carlos García"/>
    <x v="0"/>
    <s v="DISCIPLINARIA Y ADMINISTRATIVA"/>
    <n v="5"/>
    <x v="0"/>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m/>
    <x v="17"/>
    <n v="2"/>
    <n v="0"/>
    <s v="CUMPLIDA"/>
    <x v="0"/>
    <x v="1"/>
    <m/>
    <m/>
    <m/>
    <m/>
    <x v="1"/>
    <x v="0"/>
    <s v="Obligaciones interventoría"/>
    <s v="Carretero"/>
    <m/>
    <x v="0"/>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28"/>
    <s v="CR_Armenia-Pereira-Manizales"/>
    <x v="20"/>
    <s v="Vicepresidencia Ejecutiva"/>
    <s v="VIcepresidencia Ejecutiva"/>
    <s v="Carlos García"/>
    <x v="0"/>
    <s v="FISCAL, DISCIPLINARIA Y ADMINISTRATIVA"/>
    <n v="3"/>
    <x v="0"/>
    <m/>
    <m/>
    <m/>
    <m/>
    <m/>
    <m/>
    <s v="31/12/2018 Se verifica en el FTP la incorporación de los soportes de la totalidad de unidades de medida. Se certifica el cumplimiento del 100% del plan. (JDTB)"/>
    <m/>
    <m/>
    <m/>
    <m/>
    <m/>
    <m/>
    <m/>
    <x v="17"/>
    <n v="2"/>
    <n v="1"/>
    <s v="CUMPLIDA"/>
    <x v="0"/>
    <x v="2"/>
    <m/>
    <m/>
    <m/>
    <m/>
    <x v="1"/>
    <x v="0"/>
    <s v="Deficiencias en la supervisión contractual"/>
    <s v="Carretero"/>
    <m/>
    <x v="0"/>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28"/>
    <s v="CR_Armenia-Pereira-Manizales"/>
    <x v="20"/>
    <s v="Vicepresidencia Ejecutiva"/>
    <s v="VIcepresidencia Ejecutiva"/>
    <s v="Carlos García"/>
    <x v="0"/>
    <s v="FISCAL, DISCIPLINARIA Y ADMINISTRATIVA"/>
    <n v="5"/>
    <x v="0"/>
    <m/>
    <m/>
    <m/>
    <m/>
    <m/>
    <m/>
    <s v="31/12/2018 Se verifica en el FTP la incorporación de los soportes de la totalidad de unidades de medida. Se certifica el cumplimiento del 100% del plan. (JDTB)"/>
    <m/>
    <m/>
    <m/>
    <m/>
    <m/>
    <m/>
    <m/>
    <x v="17"/>
    <n v="2"/>
    <n v="1"/>
    <s v="CUMPLIDA"/>
    <x v="0"/>
    <x v="2"/>
    <m/>
    <m/>
    <m/>
    <m/>
    <x v="1"/>
    <x v="0"/>
    <s v="Deficiencias en la supervisión contractual"/>
    <s v="Carretero"/>
    <m/>
    <x v="0"/>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2"/>
    <s v="CR_Armenia-Pereira-Manizales"/>
    <x v="20"/>
    <s v="Vicepresidencia Ejecutiva"/>
    <s v="VIcepresidencia Ejecutiva"/>
    <s v="Carlos García"/>
    <x v="0"/>
    <s v="FISCAL, DISCIPLINARIA Y ADMINISTRATIVA"/>
    <n v="0"/>
    <x v="4"/>
    <m/>
    <m/>
    <m/>
    <m/>
    <m/>
    <m/>
    <s v="17/12/2018 Mediante memorando No. 2018-300-019687-3 la dependencia solicita prórroga hasta el 31 de marzo de 2019. Mediante memorando No. 2018-400-019948-3 se le informa a la OCI la viabilidad de esta solicitud. La OCI actualiza el PMI. (JDTB)"/>
    <m/>
    <m/>
    <m/>
    <m/>
    <m/>
    <m/>
    <m/>
    <x v="17"/>
    <n v="0"/>
    <n v="1"/>
    <s v="EN TERMINO"/>
    <x v="1"/>
    <x v="2"/>
    <m/>
    <m/>
    <m/>
    <m/>
    <x v="1"/>
    <x v="6"/>
    <s v="Desplazamiento de cronograma"/>
    <s v="Carretero"/>
    <m/>
    <x v="0"/>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2"/>
    <s v="CR_Armenia-Pereira-Manizales"/>
    <x v="20"/>
    <s v="Vicepresidencia Ejecutiva"/>
    <s v="VIcepresidencia Ejecutiva"/>
    <s v="Carlos García"/>
    <x v="0"/>
    <s v="FISCAL, DISCIPLINARIA Y ADMINISTRATIVA"/>
    <n v="0"/>
    <x v="4"/>
    <m/>
    <m/>
    <m/>
    <m/>
    <m/>
    <m/>
    <s v="17/12/2018 Mediante memorando No. 2018-300-019687-3 la dependencia solicita prórroga hasta el 31 de marzo de 2019. Mediante memorando No. 2018-400-019948-3 se le informa a la OCI la viabilidad de esta solicitud. La OCI actualiza el PMI. (JDTB)"/>
    <m/>
    <m/>
    <m/>
    <m/>
    <m/>
    <m/>
    <m/>
    <x v="17"/>
    <n v="0"/>
    <n v="1"/>
    <s v="EN TERMINO"/>
    <x v="1"/>
    <x v="2"/>
    <m/>
    <m/>
    <m/>
    <m/>
    <x v="1"/>
    <x v="6"/>
    <s v="Desplazamiento de cronograma"/>
    <s v="Carretero"/>
    <m/>
    <x v="0"/>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6"/>
    <s v="CR_Armenia-Pereira-Manizales"/>
    <x v="20"/>
    <s v="Vicepresidencia Ejecutiva"/>
    <s v="VIcepresidencia Ejecutiva"/>
    <s v="Carlos García"/>
    <x v="0"/>
    <s v="DISCIPLINARIA Y ADMINISTRATIVA"/>
    <n v="3"/>
    <x v="0"/>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m/>
    <x v="17"/>
    <n v="2"/>
    <n v="0"/>
    <s v="CUMPLIDA"/>
    <x v="0"/>
    <x v="1"/>
    <m/>
    <m/>
    <m/>
    <m/>
    <x v="1"/>
    <x v="0"/>
    <s v="Obligaciones interventoría"/>
    <s v="Carretero"/>
    <m/>
    <x v="0"/>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28"/>
    <s v="CR_Armenia-Pereira-Manizales"/>
    <x v="20"/>
    <s v="Vicepresidencia Ejecutiva"/>
    <s v="VIcepresidencia Ejecutiva- Vicepresidencia de Planeación, Riesgos y Entorno_x000a_"/>
    <s v="Carlos García"/>
    <x v="0"/>
    <s v="DISCIPLINARIA Y ADMINISTRATIVA"/>
    <n v="8"/>
    <x v="0"/>
    <m/>
    <m/>
    <m/>
    <m/>
    <m/>
    <m/>
    <s v="31/12/2018 Para las um 2,4 y 5 se carga el mismo documento que explica el porqué. El informe de cierre no se encuentra firmado por el vicepresidente responsable, lo firma la gerencia predial por ausencia de la vicepresidente. (JDTB)"/>
    <m/>
    <m/>
    <m/>
    <m/>
    <m/>
    <m/>
    <m/>
    <x v="17"/>
    <n v="2"/>
    <n v="1"/>
    <s v="CUMPLIDA"/>
    <x v="0"/>
    <x v="1"/>
    <m/>
    <m/>
    <m/>
    <m/>
    <x v="1"/>
    <x v="3"/>
    <s v="Demora en gestión predial"/>
    <s v="Carretero"/>
    <s v="Predial"/>
    <x v="0"/>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x v="28"/>
    <s v="CR_Armenia-Pereira-Manizales"/>
    <x v="20"/>
    <s v="Vicepresidencia Ejecutiva"/>
    <s v="VIcepresidencia Ejecutiva"/>
    <s v="Carlos García"/>
    <x v="0"/>
    <s v="DISCIPLINARIA Y ADMINISTRATIVA"/>
    <n v="6"/>
    <x v="0"/>
    <m/>
    <m/>
    <m/>
    <m/>
    <m/>
    <m/>
    <s v="31/12/2018 Se verifica en el FTP la incorporación de los soportes de la totalidad de unidades de medida. Se certifica el cumplimiento del 100% del plan. (JDTB)"/>
    <m/>
    <m/>
    <m/>
    <m/>
    <m/>
    <m/>
    <m/>
    <x v="17"/>
    <n v="2"/>
    <n v="1"/>
    <s v="CUMPLIDA"/>
    <x v="0"/>
    <x v="1"/>
    <m/>
    <m/>
    <m/>
    <m/>
    <x v="1"/>
    <x v="0"/>
    <s v="Deficiencias en la supervisión contractual"/>
    <s v="Carretero"/>
    <m/>
    <x v="0"/>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6"/>
    <s v="CR_Ruta del Sol - Sector 2"/>
    <x v="27"/>
    <s v="Vicepresidencia Ejecutiva"/>
    <s v="Vicepresidencia Ejecutiva"/>
    <s v="Carlos García"/>
    <x v="0"/>
    <s v="ADMINISTRATIVA"/>
    <n v="0"/>
    <x v="4"/>
    <m/>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x v="16"/>
    <n v="0"/>
    <n v="1"/>
    <s v="EN TERMINO"/>
    <x v="1"/>
    <x v="0"/>
    <m/>
    <m/>
    <m/>
    <m/>
    <x v="1"/>
    <x v="0"/>
    <s v="Obligaciones interventoría"/>
    <s v="Carretero"/>
    <m/>
    <x v="0"/>
    <m/>
    <m/>
    <m/>
  </r>
  <r>
    <n v="116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32"/>
    <s v="CR_Ruta del Sol - Sector 2"/>
    <x v="27"/>
    <s v="Vicepresidencia Ejecutiva"/>
    <s v="Vicepresidencia Ejecutiva - Vicepresidencia de Planeación, Riesgos y Entorno"/>
    <s v="Carlos García"/>
    <x v="0"/>
    <s v="DISCIPLINARIA Y ADMINISTRATIVA"/>
    <n v="3"/>
    <x v="0"/>
    <m/>
    <m/>
    <m/>
    <m/>
    <m/>
    <m/>
    <s v="_x000a__x000a_05/09/2018 Se informa por parte de la VEJE que con radicación No. 20185000131073 del 30 de agosto de 2018 se solicitó ajuste de la denominación de la UM 1 para cambiarlo a &quot;Contrato Estandar 4G&quot;. El PM se cumple. (LMSC)"/>
    <m/>
    <m/>
    <m/>
    <m/>
    <m/>
    <m/>
    <m/>
    <x v="16"/>
    <n v="2"/>
    <n v="0"/>
    <s v="CUMPLIDA"/>
    <x v="0"/>
    <x v="1"/>
    <m/>
    <m/>
    <m/>
    <m/>
    <x v="1"/>
    <x v="3"/>
    <s v="Demora en gestión predial"/>
    <s v="Carretero"/>
    <s v="Predial"/>
    <x v="0"/>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6"/>
    <s v="CR_Ruta del Sol - Sector 2"/>
    <x v="27"/>
    <s v="Vicepresidencia Ejecutiva"/>
    <s v="Vicepresidencia Ejecutiva"/>
    <s v="Carlos García"/>
    <x v="0"/>
    <s v="DISCIPLINARIA Y ADMINISTRATIVA"/>
    <n v="0"/>
    <x v="4"/>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x v="16"/>
    <n v="0"/>
    <n v="1"/>
    <s v="EN TERMINO"/>
    <x v="1"/>
    <x v="1"/>
    <m/>
    <m/>
    <m/>
    <m/>
    <x v="1"/>
    <x v="1"/>
    <s v="Incumplimiento obligaciones"/>
    <s v="Carretero"/>
    <m/>
    <x v="0"/>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6"/>
    <s v="CR_Ruta del Sol - Sector 2"/>
    <x v="27"/>
    <s v="Vicepresidencia Ejecutiva"/>
    <s v="Vicepresidencia Ejecutiva"/>
    <s v="Carlos García"/>
    <x v="0"/>
    <s v="ADMINISTRATIVA"/>
    <n v="0"/>
    <x v="4"/>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x v="16"/>
    <n v="0"/>
    <n v="1"/>
    <s v="EN TERMINO"/>
    <x v="1"/>
    <x v="0"/>
    <m/>
    <m/>
    <m/>
    <m/>
    <x v="1"/>
    <x v="0"/>
    <s v="Eximentes de responsabilidad"/>
    <s v="Carretero"/>
    <m/>
    <x v="0"/>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6"/>
    <s v="CR_Ruta del Sol - Sector 2"/>
    <x v="27"/>
    <s v="Vicepresidencia Ejecutiva"/>
    <s v="Vicepresidencia Ejecutiva"/>
    <s v="Carlos García"/>
    <x v="0"/>
    <s v="ADMINISTRATIVA"/>
    <n v="1"/>
    <x v="16"/>
    <m/>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x v="16"/>
    <n v="0"/>
    <n v="1"/>
    <s v="EN TERMINO"/>
    <x v="1"/>
    <x v="0"/>
    <m/>
    <m/>
    <m/>
    <m/>
    <x v="1"/>
    <x v="1"/>
    <s v="Claridad en obligaciones contractuales"/>
    <s v="Carretero"/>
    <m/>
    <x v="0"/>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32"/>
    <s v="CR_Ruta del Sol - Sector 2"/>
    <x v="27"/>
    <s v="Vicepresidencia Ejecutiva"/>
    <s v="Vicepresidencia Ejecutiva"/>
    <s v="Carlos García"/>
    <x v="0"/>
    <s v="DISCIPLINARIA Y ADMINISTRATIVA"/>
    <n v="6"/>
    <x v="0"/>
    <m/>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m/>
    <x v="16"/>
    <n v="2"/>
    <n v="0"/>
    <s v="CUMPLIDA"/>
    <x v="0"/>
    <x v="1"/>
    <m/>
    <m/>
    <m/>
    <m/>
    <x v="1"/>
    <x v="0"/>
    <s v="Deficiencias en la supervisión contractual"/>
    <s v="Carretero"/>
    <m/>
    <x v="0"/>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3"/>
    <s v="CR_Transversal de las Américas - Sector 1"/>
    <x v="35"/>
    <s v="Vicepresidencia de Gestión Contractual"/>
    <s v="Vicepresidencia de Gestión Contractual"/>
    <s v="Luis Eduardo Gutiérrez"/>
    <x v="1"/>
    <s v="DISCIPLINARIA Y ADMINISTRATIVA"/>
    <n v="6"/>
    <x v="0"/>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m/>
    <x v="16"/>
    <n v="2"/>
    <n v="0"/>
    <s v="CUMPLIDA"/>
    <x v="0"/>
    <x v="1"/>
    <m/>
    <m/>
    <m/>
    <m/>
    <x v="1"/>
    <x v="9"/>
    <s v="Planeación contractual"/>
    <s v="Carretero"/>
    <m/>
    <x v="0"/>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33"/>
    <s v="Gestión de la Contratación Pública"/>
    <x v="57"/>
    <s v="Vicepresidencia Jurídica"/>
    <s v="Vicepresidencia Jurídica"/>
    <s v="Fernando Ramírez"/>
    <x v="3"/>
    <s v="ADMINISTRATIVA"/>
    <n v="5"/>
    <x v="0"/>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m/>
    <x v="16"/>
    <n v="2"/>
    <n v="0"/>
    <s v="CUMPLIDA"/>
    <x v="0"/>
    <x v="0"/>
    <m/>
    <m/>
    <m/>
    <m/>
    <x v="1"/>
    <x v="0"/>
    <s v="Deficiencias liquidación contractual"/>
    <s v="Gestión de la Contratación Pública"/>
    <m/>
    <x v="0"/>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6"/>
    <s v="Gestión Jurídica"/>
    <x v="4"/>
    <s v="Vicepresidencia Jurídica"/>
    <s v="Vicepresidencia Jurídica"/>
    <s v="Fernando Ramírez"/>
    <x v="3"/>
    <s v="ADMINISTRATIVA"/>
    <n v="6"/>
    <x v="0"/>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m/>
    <x v="16"/>
    <n v="2"/>
    <n v="0"/>
    <s v="CUMPLIDA"/>
    <x v="0"/>
    <x v="0"/>
    <m/>
    <m/>
    <m/>
    <m/>
    <x v="1"/>
    <x v="0"/>
    <s v="Deficiencias en la gestión interna judicial"/>
    <s v="Gestión Jurídica"/>
    <m/>
    <x v="0"/>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12"/>
    <s v="CR_Transversal de las Américas - Sector 1"/>
    <x v="35"/>
    <s v="Vicepresidencia de Gestión Contractual"/>
    <s v="Vicepresidencia de Gestión Contractual"/>
    <s v="Luis Eduardo Gutiérrez"/>
    <x v="1"/>
    <s v="FISCAL, DISCIPLINARIA Y ADMINISTRATIVA"/>
    <n v="8"/>
    <x v="0"/>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m/>
    <x v="16"/>
    <n v="2"/>
    <n v="0"/>
    <s v="CUMPLIDA"/>
    <x v="0"/>
    <x v="2"/>
    <m/>
    <m/>
    <m/>
    <m/>
    <x v="1"/>
    <x v="1"/>
    <s v="Intervención entidades territoriales"/>
    <s v="Carretero"/>
    <m/>
    <x v="0"/>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12"/>
    <s v="CR_Transversal de las Américas - Sector 1"/>
    <x v="35"/>
    <s v="Vicepresidencia de Gestión Contractual"/>
    <s v="Vicepresidencia de Gestión Contractual- Vicepresidencia de Planeación, Riesgos y Entorno_x000a_Vicepresidencia Estructuración "/>
    <s v="Luis Eduardo Gutiérrez"/>
    <x v="1"/>
    <s v="ADMINISTRATIVA"/>
    <n v="9"/>
    <x v="0"/>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x v="16"/>
    <n v="2"/>
    <n v="0"/>
    <s v="CUMPLIDA"/>
    <x v="0"/>
    <x v="0"/>
    <m/>
    <m/>
    <m/>
    <m/>
    <x v="1"/>
    <x v="9"/>
    <s v="Proyección deficiente adquisición de predios"/>
    <s v="Carretero"/>
    <m/>
    <x v="0"/>
    <m/>
    <m/>
    <m/>
  </r>
  <r>
    <n v="117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14"/>
    <s v="CR_Transversal de las Américas - Sector 1"/>
    <x v="35"/>
    <s v="Vicepresidencia de Gestión Contractual"/>
    <s v="Vicepresidencia de Gestión Contractual- Vicepresidencia de Planeación, Riesgos y Entorno_x000a_"/>
    <s v="Luis Eduardo Gutiérrez"/>
    <x v="1"/>
    <s v="DISCIPLINARIA Y ADMINISTRATIVA"/>
    <n v="5"/>
    <x v="17"/>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m/>
    <m/>
    <m/>
    <m/>
    <m/>
    <m/>
    <m/>
    <x v="16"/>
    <n v="0"/>
    <n v="1"/>
    <s v="EN TERMINO"/>
    <x v="1"/>
    <x v="1"/>
    <m/>
    <m/>
    <m/>
    <m/>
    <x v="1"/>
    <x v="3"/>
    <s v="Retrasos en obras por predios"/>
    <s v="Carretero"/>
    <s v="Predial"/>
    <x v="0"/>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3"/>
    <s v="CR_Transversal de las Américas - Sector 1"/>
    <x v="35"/>
    <s v="Vicepresidencia de Gestión Contractual"/>
    <s v="Vicepresidencia de Gestión Contractual"/>
    <s v="Luis Eduardo Gutiérrez"/>
    <x v="1"/>
    <s v="DISCIPLINARIA Y ADMINISTRATIVA"/>
    <n v="7"/>
    <x v="0"/>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m/>
    <x v="16"/>
    <n v="2"/>
    <n v="0"/>
    <s v="CUMPLIDA"/>
    <x v="0"/>
    <x v="1"/>
    <m/>
    <m/>
    <m/>
    <m/>
    <x v="1"/>
    <x v="1"/>
    <s v="Incumplimiento obligaciones"/>
    <s v="Carretero"/>
    <m/>
    <x v="0"/>
    <m/>
    <m/>
    <m/>
  </r>
  <r>
    <n v="117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6"/>
    <s v="Gestión Jurídica"/>
    <x v="4"/>
    <s v="Vicepresidencia Jurídica"/>
    <s v="Vicepresidencia Jurídica - Vicepresidencia Administrativa y Financiera"/>
    <s v="Fernando Ramírez"/>
    <x v="3"/>
    <s v="ADMINISTRATIVA"/>
    <n v="3"/>
    <x v="0"/>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x v="16"/>
    <n v="2"/>
    <n v="0"/>
    <s v="CUMPLIDA"/>
    <x v="0"/>
    <x v="0"/>
    <m/>
    <m/>
    <m/>
    <m/>
    <x v="1"/>
    <x v="11"/>
    <s v="Falta de conciliación de cifras"/>
    <s v="Gestión Jurídica"/>
    <m/>
    <x v="0"/>
    <m/>
    <m/>
    <m/>
  </r>
  <r>
    <n v="117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34"/>
    <s v="Gestión Administrativa y Financiera"/>
    <x v="43"/>
    <s v="Vicepresidencia de Gestión Contractual - Vicepresidencia Ejecutiva - Vicepresidencia Administrativa y Financiera"/>
    <s v="Vicepresidencia de Gestión Contractual - Vicepresidencia Ejecutiva - Vicepresidencia Administrativa y Financiera"/>
    <s v="Luis Eduardo Gutiérrez - Carlos García - Elizabeth Gómez"/>
    <x v="5"/>
    <s v="ADMINISTRATIVA"/>
    <n v="5"/>
    <x v="0"/>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m/>
    <x v="16"/>
    <n v="2"/>
    <n v="0"/>
    <s v="CUMPLIDA"/>
    <x v="0"/>
    <x v="0"/>
    <m/>
    <m/>
    <m/>
    <m/>
    <x v="1"/>
    <x v="11"/>
    <s v="Problemas gestión financiera"/>
    <s v="Gestión Administrativa y Financiera"/>
    <m/>
    <x v="0"/>
    <m/>
    <m/>
    <m/>
  </r>
  <r>
    <n v="117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33"/>
    <s v="Sistema Estratégico de Planeación y Gestión"/>
    <x v="2"/>
    <s v="Vicepresidencia de Planeación, Riesgos y Entorno"/>
    <s v="Vicepresidencia de Planeación, Riesgos y Entorno - Vicepresidencia Administrativa y Financiera"/>
    <s v="Fernando Ramírez"/>
    <x v="2"/>
    <s v="DISCIPLINARIA Y ADMINISTRATIVA"/>
    <n v="4"/>
    <x v="0"/>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m/>
    <m/>
    <m/>
    <m/>
    <m/>
    <m/>
    <x v="16"/>
    <n v="2"/>
    <n v="0"/>
    <s v="CUMPLIDA"/>
    <x v="0"/>
    <x v="1"/>
    <m/>
    <m/>
    <m/>
    <m/>
    <x v="1"/>
    <x v="11"/>
    <s v="No asignación de recursos por MHCP"/>
    <s v="Sistema Estratégico de Planeación y Gestión"/>
    <m/>
    <x v="0"/>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6"/>
    <s v="Gestión Jurídica"/>
    <x v="4"/>
    <s v="Vicepresidencia Jurídica"/>
    <s v="Vicepresidencia Administrativa y Financiera- Vicepresidencia Jurídica"/>
    <s v="Fernando Ramírez"/>
    <x v="3"/>
    <s v="ADMINISTRATIVA"/>
    <n v="3"/>
    <x v="0"/>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x v="16"/>
    <n v="2"/>
    <n v="0"/>
    <s v="CUMPLIDA"/>
    <x v="0"/>
    <x v="0"/>
    <m/>
    <m/>
    <m/>
    <m/>
    <x v="1"/>
    <x v="0"/>
    <s v="Deficiencias en la gestión interna judicial"/>
    <s v="Gestión Jurídica"/>
    <m/>
    <x v="0"/>
    <m/>
    <m/>
    <m/>
  </r>
  <r>
    <n v="118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34"/>
    <s v="Gestión Administrativa y Financiera"/>
    <x v="43"/>
    <s v="Vicepresidencia de Gestión Contractual - Vicepresidencia Ejecutiva - Vicepresidencia Administrativa y Financiera"/>
    <s v="Vicepresidencia de Gestión Contractual - Vicepresidencia Ejecutiva - Vicepresidencia Administrativa y Financiera"/>
    <s v="Luis Eduardo Gutiérrez - Carlos García - Elizabeth Gómez"/>
    <x v="5"/>
    <s v="ADMINISTRATIVA"/>
    <n v="5"/>
    <x v="0"/>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m/>
    <x v="16"/>
    <n v="2"/>
    <n v="0"/>
    <s v="CUMPLIDA"/>
    <x v="0"/>
    <x v="0"/>
    <m/>
    <m/>
    <m/>
    <m/>
    <x v="1"/>
    <x v="11"/>
    <s v="Información incompleta para registro contable oportuno"/>
    <s v="Gestión Administrativa y Financiera"/>
    <m/>
    <x v="0"/>
    <m/>
    <m/>
    <m/>
  </r>
  <r>
    <n v="118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3"/>
    <s v="Gestión Administrativa y Financiera"/>
    <x v="43"/>
    <s v="Vicepresidencia Administrativa y Financiera"/>
    <s v="Vicepresidencia Administrativa y Financiera"/>
    <s v="Elizabeth Gómez"/>
    <x v="4"/>
    <s v="ADMINISTRATIVA"/>
    <n v="3"/>
    <x v="0"/>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m/>
    <m/>
    <m/>
    <m/>
    <m/>
    <m/>
    <x v="16"/>
    <n v="2"/>
    <n v="0"/>
    <s v="CUMPLIDA"/>
    <x v="0"/>
    <x v="0"/>
    <m/>
    <m/>
    <m/>
    <m/>
    <x v="1"/>
    <x v="11"/>
    <s v="Deficiencias reporte operaciones reciprocas"/>
    <s v="Gestión Administrativa y Financiera"/>
    <m/>
    <x v="0"/>
    <m/>
    <m/>
    <m/>
  </r>
  <r>
    <n v="118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3"/>
    <s v="Gestión Administrativa y Financiera"/>
    <x v="43"/>
    <s v=" Vicepresidencia Administrativa y Financiera - Oficina de Control Interno"/>
    <s v=" Vicepresidencia Administrativa y Financiera - Oficina de Control Interno"/>
    <s v="Gloria Margoth Cabrera - Elizabeth Gómez "/>
    <x v="5"/>
    <s v="ADMINISTRATIVA"/>
    <n v="3"/>
    <x v="0"/>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m/>
    <m/>
    <m/>
    <m/>
    <m/>
    <m/>
    <x v="16"/>
    <n v="2"/>
    <n v="0"/>
    <s v="CUMPLIDA"/>
    <x v="0"/>
    <x v="0"/>
    <m/>
    <m/>
    <m/>
    <m/>
    <x v="1"/>
    <x v="11"/>
    <s v="Problemas gestión financiera"/>
    <s v="Gestión Administrativa y Financiera"/>
    <m/>
    <x v="0"/>
    <m/>
    <m/>
    <m/>
  </r>
  <r>
    <n v="118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3"/>
    <s v="Gestión Administrativa y Financiera"/>
    <x v="43"/>
    <s v="Vicepresidencia Administrativa y Financiera"/>
    <s v="Vicepresidencia Administrativa y Financiera"/>
    <s v="Elizabeth Gómez"/>
    <x v="4"/>
    <s v="ADMINISTRATIVA"/>
    <n v="2"/>
    <x v="0"/>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m/>
    <m/>
    <m/>
    <m/>
    <m/>
    <m/>
    <x v="16"/>
    <n v="2"/>
    <n v="0"/>
    <s v="CUMPLIDA"/>
    <x v="0"/>
    <x v="0"/>
    <m/>
    <m/>
    <m/>
    <m/>
    <x v="1"/>
    <x v="11"/>
    <s v="Problemas gestión financiera"/>
    <s v="Gestión Administrativa y Financiera"/>
    <m/>
    <x v="0"/>
    <m/>
    <m/>
    <m/>
  </r>
  <r>
    <n v="118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6"/>
    <s v="Gestión Administrativa y Financiera"/>
    <x v="43"/>
    <s v="Vicepresidencia Administrativa y Financiera - Vicepresidencia Ejecutiva - Oficina de Control Interno"/>
    <s v="Vicepresidencia Administrativa y Financiera - Vicepresidencia Ejecutiva - Oficina de Control Interno"/>
    <s v="Elizabeth Gómez - Carlos García - Gloria Margoth Cabrera"/>
    <x v="5"/>
    <s v="ADMINISTRATIVA"/>
    <n v="14"/>
    <x v="0"/>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m/>
    <m/>
    <m/>
    <m/>
    <m/>
    <m/>
    <x v="16"/>
    <n v="2"/>
    <n v="0"/>
    <s v="CUMPLIDA"/>
    <x v="0"/>
    <x v="0"/>
    <m/>
    <m/>
    <m/>
    <m/>
    <x v="1"/>
    <x v="0"/>
    <s v="Incumplimiento plan de mejoramiento áreas"/>
    <s v="Gestión Administrativa y Financiera"/>
    <m/>
    <x v="1"/>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26"/>
    <s v="CR_Ruta del Sol - Sector 2"/>
    <x v="27"/>
    <s v="Vicepresidencia Ejecutiva"/>
    <s v="Vicepresidencia Ejecutiva"/>
    <s v="Carlos García"/>
    <x v="0"/>
    <s v="FISCAL, DISCIPLINARIA Y ADMINISTRATIVA"/>
    <n v="0"/>
    <x v="4"/>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x v="16"/>
    <n v="0"/>
    <n v="1"/>
    <s v="EN TERMINO"/>
    <x v="1"/>
    <x v="2"/>
    <m/>
    <m/>
    <m/>
    <m/>
    <x v="1"/>
    <x v="1"/>
    <s v="Incumplimiento obligaciones"/>
    <s v="Carretero"/>
    <m/>
    <x v="0"/>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24"/>
    <s v="CR_Transversal de las Américas - Sector 1"/>
    <x v="35"/>
    <s v="Vicepresidencia de Gestión Contractual"/>
    <s v="Vicepresidencia de Gestión Contractual-Vicepresidencia de Estructuración- Vicepresidencia de Planeación Riesgo y Entorno"/>
    <s v="Luis Eduardo Gutiérrez"/>
    <x v="1"/>
    <s v="ADMINISTRATIVA"/>
    <n v="9"/>
    <x v="0"/>
    <m/>
    <m/>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m/>
    <m/>
    <m/>
    <x v="18"/>
    <n v="2"/>
    <n v="0"/>
    <s v="CUMPLIDA"/>
    <x v="0"/>
    <x v="0"/>
    <m/>
    <m/>
    <m/>
    <m/>
    <x v="1"/>
    <x v="9"/>
    <s v="Deficiencias estructuración del proyecto"/>
    <s v="Carretero"/>
    <s v="Predial"/>
    <x v="0"/>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16"/>
    <s v="CR_Transversal de las Américas - Sector 1"/>
    <x v="35"/>
    <s v="Vicepresidencia de Gestión Contractual"/>
    <s v="Vicepresidencia de Gestión Contractual"/>
    <s v="Luis Eduardo Gutiérrez"/>
    <x v="1"/>
    <s v="ADMINISTRATIVA"/>
    <n v="2"/>
    <x v="18"/>
    <m/>
    <m/>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0"/>
    <m/>
    <m/>
    <m/>
    <m/>
    <x v="1"/>
    <x v="6"/>
    <s v="Desplazamiento de cronograma"/>
    <s v="Carretero"/>
    <m/>
    <x v="0"/>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16"/>
    <s v="CR_Transversal de las Américas - Sector 1"/>
    <x v="35"/>
    <s v="Vicepresidencia de Gestión Contractual"/>
    <s v="Vicepresidencia de Gestión Contractual-Vicepresidencia de Planeación Riesgo y Entorno"/>
    <s v="Luis Eduardo Gutiérrez"/>
    <x v="1"/>
    <s v="ADMINISTRATIVA"/>
    <n v="0"/>
    <x v="4"/>
    <m/>
    <m/>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0"/>
    <m/>
    <m/>
    <m/>
    <m/>
    <x v="1"/>
    <x v="6"/>
    <s v="Desplazamiento de cronograma"/>
    <s v="Carretero"/>
    <s v="Predial"/>
    <x v="0"/>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24"/>
    <s v="CR_Transversal de las Américas - Sector 1"/>
    <x v="35"/>
    <s v="Vicepresidencia de Gestión Contractual"/>
    <s v="Vicepresidencia de Gestión Contractual-Vicepresidencia de Planeación Riesgo y Entorno"/>
    <s v="Luis Eduardo Gutiérrez"/>
    <x v="1"/>
    <s v="DISCIPLINARIA Y ADMINISTRATIVA"/>
    <n v="5"/>
    <x v="0"/>
    <m/>
    <m/>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m/>
    <m/>
    <m/>
    <x v="18"/>
    <n v="2"/>
    <n v="0"/>
    <s v="CUMPLIDA"/>
    <x v="0"/>
    <x v="1"/>
    <m/>
    <m/>
    <m/>
    <m/>
    <x v="1"/>
    <x v="7"/>
    <s v="Rendimientos Financieros"/>
    <s v="Carretero"/>
    <s v="Planeación"/>
    <x v="0"/>
    <m/>
    <m/>
    <m/>
  </r>
  <r>
    <n v="119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16"/>
    <s v="CR_Transversal de las Américas - Sector 1"/>
    <x v="35"/>
    <s v="Vicepresidencia de Gestión Contractual"/>
    <s v="Vicepresidencia de Gestión Contractual"/>
    <s v="Luis Eduardo Gutiérrez"/>
    <x v="1"/>
    <s v="ADMINISTRATIVA"/>
    <n v="4"/>
    <x v="11"/>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0"/>
    <m/>
    <m/>
    <m/>
    <m/>
    <x v="1"/>
    <x v="9"/>
    <s v="Planeación contractual"/>
    <s v="Carretero"/>
    <m/>
    <x v="0"/>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16"/>
    <s v="CR_Transversal de las Américas - Sector 1"/>
    <x v="35"/>
    <s v="Vicepresidencia de Gestión Contractual"/>
    <s v="Vicepresidencia de Gestión Contractual-Vicepresidencia de Planeación Riesgo y Entorno"/>
    <s v="Luis Eduardo Gutiérrez"/>
    <x v="1"/>
    <s v="FISCAL, DISCIPLINARIA Y ADMINISTRATIVA"/>
    <n v="0"/>
    <x v="4"/>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m/>
    <m/>
    <m/>
    <m/>
    <m/>
    <m/>
    <m/>
    <x v="18"/>
    <n v="0"/>
    <n v="1"/>
    <s v="EN TERMINO"/>
    <x v="1"/>
    <x v="2"/>
    <m/>
    <m/>
    <m/>
    <m/>
    <x v="1"/>
    <x v="3"/>
    <s v="Predios no requeridos"/>
    <s v="Carretero"/>
    <s v="Predial"/>
    <x v="0"/>
    <m/>
    <m/>
    <m/>
  </r>
  <r>
    <n v="119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24"/>
    <s v="CR_Transversal de las Américas - Sector 1"/>
    <x v="35"/>
    <s v="Vicepresidencia de Gestión Contractual"/>
    <s v="Vicepresidencia de Gestión Contractual"/>
    <s v="Luis Eduardo Gutiérrez"/>
    <x v="1"/>
    <s v="ADMINISTRATIVA"/>
    <n v="6"/>
    <x v="0"/>
    <m/>
    <m/>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m/>
    <m/>
    <m/>
    <m/>
    <m/>
    <x v="18"/>
    <n v="2"/>
    <n v="0"/>
    <s v="CUMPLIDA"/>
    <x v="0"/>
    <x v="0"/>
    <m/>
    <m/>
    <m/>
    <m/>
    <x v="1"/>
    <x v="0"/>
    <s v="Deficiencia en la supervisión contractual"/>
    <s v="Carretero"/>
    <m/>
    <x v="0"/>
    <m/>
    <m/>
    <m/>
  </r>
  <r>
    <n v="119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16"/>
    <s v="CR_Transversal de las Américas - Sector 1"/>
    <x v="35"/>
    <s v="Vicepresidencia de Gestión Contractual"/>
    <s v="Vicepresidencia de Gestión Contractual-Vicepresidencia de Planeación Riesgo y Entorno"/>
    <s v="Luis Eduardo Gutiérrez"/>
    <x v="1"/>
    <s v="DISCIPLINARIA Y ADMINISTRATIVA"/>
    <n v="4"/>
    <x v="8"/>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1"/>
    <m/>
    <m/>
    <m/>
    <m/>
    <x v="1"/>
    <x v="11"/>
    <s v="No asignación de recursos por MHCP"/>
    <s v="Carretero"/>
    <s v="Riesgos"/>
    <x v="0"/>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24"/>
    <s v="CR_Transversal de las Américas - Sector 1"/>
    <x v="35"/>
    <s v="Vicepresidencia de Gestión Contractual"/>
    <s v="Vicepresidencia de Gestión Contractual_x000a_Vicepresidencia Jurídica"/>
    <s v="Luis Eduardo Gutiérrez"/>
    <x v="1"/>
    <s v="DISCIPLINARIA Y ADMINISTRATIVA"/>
    <n v="8"/>
    <x v="0"/>
    <m/>
    <m/>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x v="18"/>
    <n v="2"/>
    <n v="0"/>
    <s v="CUMPLIDA"/>
    <x v="0"/>
    <x v="1"/>
    <m/>
    <m/>
    <m/>
    <m/>
    <x v="1"/>
    <x v="12"/>
    <s v="Claridad en obligaciones contractuales"/>
    <s v="Carretero"/>
    <m/>
    <x v="0"/>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24"/>
    <s v="CR_Transversal de las Américas - Sector 1"/>
    <x v="35"/>
    <s v="Vicepresidencia de Gestión Contractual"/>
    <s v="Vicepresidencia de Gestión Contractual_x000a_Vicepresidencia Jurídica"/>
    <s v="Luis Eduardo Gutiérrez"/>
    <x v="1"/>
    <s v="FISCAL, DISCIPLINARIA Y ADMINISTRATIVA"/>
    <n v="7"/>
    <x v="0"/>
    <m/>
    <m/>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x v="18"/>
    <n v="2"/>
    <n v="0"/>
    <s v="CUMPLIDA"/>
    <x v="0"/>
    <x v="2"/>
    <m/>
    <m/>
    <m/>
    <m/>
    <x v="1"/>
    <x v="10"/>
    <s v="Panel de Expertos"/>
    <s v="Carretero"/>
    <m/>
    <x v="0"/>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24"/>
    <s v="CR_Transversal de las Américas - Sector 1"/>
    <x v="35"/>
    <s v="Vicepresidencia de Gestión Contractual"/>
    <s v="Vicepresidencia de Gestión Contractual_x000a_Vicepresidencia Jurídica"/>
    <s v="Luis Eduardo Gutiérrez"/>
    <x v="1"/>
    <s v="DISCIPLINARIA Y ADMINISTRATIVA"/>
    <n v="9"/>
    <x v="0"/>
    <m/>
    <m/>
    <m/>
    <m/>
    <m/>
    <m/>
    <s v="_x000a__x000a_08/11/2018 Se informa por parte de la VGC que el PM se cumple en el término establecido en el PMI._x000a__x000a_30/11/2018 Se verifica el cargue de las unidades de medida en el FTP. Se certifica el cumplimiento del 100% del plan. (JDTB)"/>
    <m/>
    <m/>
    <m/>
    <m/>
    <m/>
    <m/>
    <m/>
    <x v="18"/>
    <n v="2"/>
    <n v="0"/>
    <s v="CUMPLIDA"/>
    <x v="0"/>
    <x v="1"/>
    <m/>
    <m/>
    <m/>
    <m/>
    <x v="1"/>
    <x v="1"/>
    <s v="Adiciones"/>
    <s v="Carretero"/>
    <m/>
    <x v="0"/>
    <m/>
    <m/>
    <m/>
  </r>
  <r>
    <n v="120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24"/>
    <s v="CR_Transversal de las Américas - Sector 1"/>
    <x v="35"/>
    <s v="Vicepresidencia de Gestión Contractual"/>
    <s v="Vicepresidencia de Gestión Contractual"/>
    <s v="Luis Eduardo Gutiérrez"/>
    <x v="1"/>
    <s v="DISCIPLINARIA Y ADMINISTRATIVA"/>
    <n v="9"/>
    <x v="0"/>
    <m/>
    <m/>
    <m/>
    <m/>
    <m/>
    <m/>
    <s v="_x000a__x000a_08/11/2018 Se informa por parte de la VGC que el PM se cumple en el término establecido en el PMI._x000a__x000a_30/11/2018 Se verifica el cargue de las unidades de medida en el FTP. Se certifica el cumplimiento del 100% del plan. (JDTB)"/>
    <m/>
    <m/>
    <m/>
    <m/>
    <m/>
    <m/>
    <m/>
    <x v="18"/>
    <n v="2"/>
    <n v="0"/>
    <s v="CUMPLIDA"/>
    <x v="0"/>
    <x v="1"/>
    <m/>
    <m/>
    <m/>
    <m/>
    <x v="1"/>
    <x v="1"/>
    <s v="Problemas en aprobación de licencia ambiental"/>
    <s v="Carretero"/>
    <s v="Ambiental"/>
    <x v="0"/>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24"/>
    <s v="CR_Transversal de las Américas - Sector 1"/>
    <x v="35"/>
    <s v="Vicepresidencia de Gestión Contractual"/>
    <s v="Vicepresidencia de Gestión Contractual"/>
    <s v="Luis Eduardo Gutiérrez"/>
    <x v="1"/>
    <s v="DISCIPLINARIA Y ADMINISTRATIVA"/>
    <n v="8"/>
    <x v="0"/>
    <m/>
    <m/>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m/>
    <m/>
    <m/>
    <x v="18"/>
    <n v="2"/>
    <n v="0"/>
    <s v="CUMPLIDA"/>
    <x v="0"/>
    <x v="1"/>
    <m/>
    <m/>
    <m/>
    <m/>
    <x v="1"/>
    <x v="1"/>
    <s v="Incumplimiento obligaciones"/>
    <s v="Carretero"/>
    <m/>
    <x v="0"/>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16"/>
    <s v="CR_Transversal de las Américas - Sector 1"/>
    <x v="35"/>
    <s v="Vicepresidencia de Gestión Contractual"/>
    <s v="Vicepresidencia de Gestión Contractual"/>
    <s v="Luis Eduardo Gutiérrez"/>
    <x v="1"/>
    <s v="DISCIPLINARIA Y ADMINISTRATIVA"/>
    <n v="0"/>
    <x v="4"/>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1"/>
    <m/>
    <m/>
    <m/>
    <m/>
    <x v="1"/>
    <x v="1"/>
    <s v="Incumplimiento obligaciones"/>
    <s v="Carretero"/>
    <m/>
    <x v="0"/>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16"/>
    <s v="CR_Transversal de las Américas - Sector 1"/>
    <x v="35"/>
    <s v="Vicepresidencia de Gestión Contractual"/>
    <s v="Vicepresidencia de Gestión Contractual"/>
    <s v="Luis Eduardo Gutiérrez"/>
    <x v="1"/>
    <s v="DISCIPLINARIA Y ADMINISTRATIVA"/>
    <n v="0"/>
    <x v="4"/>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1"/>
    <m/>
    <m/>
    <m/>
    <m/>
    <x v="1"/>
    <x v="1"/>
    <s v="Incumplimiento obligaciones"/>
    <s v="Carretero"/>
    <m/>
    <x v="0"/>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16"/>
    <s v="CR_Transversal de las Américas - Sector 1"/>
    <x v="35"/>
    <s v="Vicepresidencia de Gestión Contractual"/>
    <s v="Vicepresidencia de Gestión Contractual - Vicepresidencia de Planeación, Riesgos y Entorno"/>
    <s v="Luis Eduardo Gutiérrez"/>
    <x v="1"/>
    <s v="DISCIPLINARIA Y ADMINISTRATIVA"/>
    <n v="0"/>
    <x v="4"/>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1"/>
    <m/>
    <m/>
    <m/>
    <m/>
    <x v="1"/>
    <x v="0"/>
    <s v="Deficiencias en la supervisión contractual"/>
    <s v="Carretero"/>
    <s v="Predial"/>
    <x v="0"/>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16"/>
    <s v="CR_Transversal de las Américas - Sector 1"/>
    <x v="35"/>
    <s v="Vicepresidencia de Gestión Contractual"/>
    <s v="Vicepresidencia de Gestión Contractual - Vicepresidencia de Planeación, Riesgos y Entorno"/>
    <s v="Luis Eduardo Gutiérrez"/>
    <x v="1"/>
    <s v="DISCIPLINARIA Y ADMINISTRATIVA"/>
    <n v="0"/>
    <x v="4"/>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1"/>
    <m/>
    <m/>
    <m/>
    <m/>
    <x v="1"/>
    <x v="0"/>
    <s v="Deficiencias en la supervisión contractual"/>
    <s v="Carretero"/>
    <s v="Ambiental"/>
    <x v="0"/>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24"/>
    <s v="CR_Transversal de las Américas - Sector 1"/>
    <x v="35"/>
    <s v="Vicepresidencia de Gestión Contractual"/>
    <s v="Vicepresidencia de Gestión Contractual"/>
    <s v="Luis Eduardo Gutiérrez"/>
    <x v="1"/>
    <s v="DISCIPLINARIA Y ADMINISTRATIVA"/>
    <n v="8"/>
    <x v="0"/>
    <m/>
    <m/>
    <m/>
    <m/>
    <m/>
    <m/>
    <s v="_x000a__x000a_08/11/2018 Se informa por parte de la VGC que el PM se cumple en el término establecido en el PMI._x000a__x000a_14/11/2018 Se verifica el cargue de los soportes en ele FTP. Se certifica el cumplimiento del 100% del plan (JDTB)"/>
    <m/>
    <m/>
    <m/>
    <m/>
    <m/>
    <m/>
    <m/>
    <x v="18"/>
    <n v="2"/>
    <n v="0"/>
    <s v="CUMPLIDA"/>
    <x v="0"/>
    <x v="1"/>
    <m/>
    <m/>
    <m/>
    <m/>
    <x v="1"/>
    <x v="0"/>
    <s v="Deficiencias en la supervisión contractual"/>
    <s v="Carretero"/>
    <m/>
    <x v="0"/>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16"/>
    <s v="CR_Transversal de las Américas - Sector 1"/>
    <x v="35"/>
    <s v="Vicepresidencia de Gestión Contractual"/>
    <s v="Vicepresidencia de Gestión Contractual"/>
    <s v="Luis Eduardo Gutiérrez"/>
    <x v="1"/>
    <s v="DISCIPLINARIA Y ADMINISTRATIVA"/>
    <n v="0"/>
    <x v="4"/>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1"/>
    <m/>
    <m/>
    <m/>
    <m/>
    <x v="1"/>
    <x v="1"/>
    <s v="Incumplimiento obligaciones"/>
    <s v="Carretero"/>
    <m/>
    <x v="0"/>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24"/>
    <s v="CR_Transversal de las Américas - Sector 1"/>
    <x v="35"/>
    <s v="Vicepresidencia de Gestión Contractual"/>
    <s v="Vicepresidencia de Gestión Contractual"/>
    <s v="Luis Eduardo Gutiérrez"/>
    <x v="1"/>
    <s v="DISCIPLINARIA Y ADMINISTRATIVA"/>
    <n v="7"/>
    <x v="0"/>
    <m/>
    <m/>
    <m/>
    <m/>
    <m/>
    <m/>
    <s v="_x000a__x000a_08/11/2018 Se informa por parte de la VGC que el PM se cumple en el término establecido en el PMI."/>
    <m/>
    <m/>
    <m/>
    <m/>
    <m/>
    <m/>
    <m/>
    <x v="18"/>
    <n v="2"/>
    <n v="0"/>
    <s v="CUMPLIDA"/>
    <x v="0"/>
    <x v="1"/>
    <m/>
    <m/>
    <m/>
    <m/>
    <x v="1"/>
    <x v="0"/>
    <s v="Deficiencias en la supervisión contractual"/>
    <s v="Carretero"/>
    <m/>
    <x v="0"/>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16"/>
    <s v="CR_Transversal de las Américas - Sector 1"/>
    <x v="35"/>
    <s v="Vicepresidencia de Gestión Contractual"/>
    <s v="Vicepresidencia de Gestión Contractual"/>
    <s v="Luis Eduardo Gutiérrez"/>
    <x v="1"/>
    <s v="DISCIPLINARIA Y ADMINISTRATIVA"/>
    <n v="0"/>
    <x v="4"/>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1"/>
    <m/>
    <m/>
    <m/>
    <m/>
    <x v="1"/>
    <x v="1"/>
    <s v="Incumplimiento obligaciones"/>
    <s v="Carretero"/>
    <s v="Predial"/>
    <x v="0"/>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16"/>
    <s v="CR_Transversal de las Américas - Sector 1"/>
    <x v="35"/>
    <s v="Vicepresidencia de Gestión Contractual"/>
    <s v="Vicepresidencia de Gestión Contractual"/>
    <s v="Luis Eduardo Gutiérrez"/>
    <x v="1"/>
    <s v="DISCIPLINARIA Y ADMINISTRATIVA"/>
    <n v="0"/>
    <x v="4"/>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m/>
    <x v="18"/>
    <n v="0"/>
    <n v="1"/>
    <s v="EN TERMINO"/>
    <x v="1"/>
    <x v="1"/>
    <m/>
    <m/>
    <m/>
    <m/>
    <x v="1"/>
    <x v="1"/>
    <s v="Incumplimiento obligaciones"/>
    <s v="Carretero"/>
    <m/>
    <x v="0"/>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24"/>
    <s v="CR_Transversal de las Américas - Sector 1"/>
    <x v="35"/>
    <s v="Vicepresidencia de Gestión Contractual"/>
    <s v="Vicepresidencia de Gestión Contractual"/>
    <s v="Luis Eduardo Gutiérrez"/>
    <x v="1"/>
    <s v="DISCIPLINARIA Y ADMINISTRATIVA"/>
    <n v="10"/>
    <x v="0"/>
    <m/>
    <m/>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m/>
    <m/>
    <m/>
    <x v="18"/>
    <n v="2"/>
    <n v="0"/>
    <s v="CUMPLIDA"/>
    <x v="0"/>
    <x v="1"/>
    <m/>
    <m/>
    <m/>
    <m/>
    <x v="1"/>
    <x v="1"/>
    <s v="Incumplimiento obligaciones"/>
    <s v="Carretero"/>
    <m/>
    <x v="0"/>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24"/>
    <s v="CR_Transversal de las Américas - Sector 1"/>
    <x v="35"/>
    <s v="Vicepresidencia de Gestión Contractual"/>
    <s v="Vicepresidencia de Gestión Contractual"/>
    <s v="Luis Eduardo Gutiérrez"/>
    <x v="1"/>
    <s v="ADMINISTRATIVA"/>
    <n v="7"/>
    <x v="0"/>
    <m/>
    <m/>
    <m/>
    <m/>
    <m/>
    <m/>
    <s v="_x000a__x000a_08/11/2018 Se informa por parte de la VGC que el PM se cumple en el término establecido en el PMI."/>
    <m/>
    <m/>
    <m/>
    <m/>
    <m/>
    <m/>
    <m/>
    <x v="18"/>
    <n v="2"/>
    <n v="0"/>
    <s v="CUMPLIDA"/>
    <x v="0"/>
    <x v="0"/>
    <m/>
    <m/>
    <m/>
    <m/>
    <x v="1"/>
    <x v="0"/>
    <s v="Deficiencia en la supervisión contractual"/>
    <s v="Carretero"/>
    <m/>
    <x v="0"/>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6"/>
    <s v="CR_Ruta del Sol - Sector 3"/>
    <x v="41"/>
    <s v="Vicepresidencia Ejecutiva"/>
    <s v="Vicepresidencia Ejecutiva"/>
    <s v="Carlos García"/>
    <x v="0"/>
    <s v="DISCIPLINARIA Y ADMINISTRATIVA"/>
    <n v="5"/>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x v="18"/>
    <n v="2"/>
    <n v="0"/>
    <s v="CUMPLIDA"/>
    <x v="0"/>
    <x v="1"/>
    <m/>
    <m/>
    <m/>
    <m/>
    <x v="1"/>
    <x v="1"/>
    <s v="Incumplimiento de obligaciones"/>
    <s v="Carretero"/>
    <m/>
    <x v="0"/>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Carlos García"/>
    <x v="0"/>
    <s v="PENAL, FISCAL, DISCIPLINARIA Y ADMINISTRATIVA"/>
    <n v="3"/>
    <x v="0"/>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x v="18"/>
    <n v="2"/>
    <n v="0"/>
    <s v="CUMPLIDA"/>
    <x v="0"/>
    <x v="3"/>
    <m/>
    <m/>
    <m/>
    <m/>
    <x v="1"/>
    <x v="1"/>
    <s v="Modificaciones "/>
    <s v="Carretero"/>
    <m/>
    <x v="0"/>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Carlos García"/>
    <x v="0"/>
    <s v="DISCIPLINARIA Y ADMINISTRATIVA"/>
    <n v="3"/>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x v="18"/>
    <n v="2"/>
    <n v="0"/>
    <s v="CUMPLIDA"/>
    <x v="0"/>
    <x v="1"/>
    <m/>
    <m/>
    <m/>
    <m/>
    <x v="1"/>
    <x v="1"/>
    <s v="Modificaciones en la estructura del proyecto inicial"/>
    <s v="Carretero"/>
    <m/>
    <x v="0"/>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6"/>
    <s v="CR_Ruta del Sol - Sector 3"/>
    <x v="41"/>
    <s v="Vicepresidencia Ejecutiva"/>
    <s v="Vicepresidencia Ejecutiva"/>
    <s v="Carlos García"/>
    <x v="0"/>
    <s v="FISCAL, DISCIPLINARIA Y ADMINISTRATIVA"/>
    <n v="3"/>
    <x v="0"/>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x v="18"/>
    <n v="2"/>
    <n v="0"/>
    <s v="CUMPLIDA"/>
    <x v="0"/>
    <x v="2"/>
    <m/>
    <m/>
    <m/>
    <m/>
    <x v="1"/>
    <x v="0"/>
    <s v="Aportes ANI"/>
    <s v="Carretero"/>
    <m/>
    <x v="0"/>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6"/>
    <s v="CR_Ruta del Sol - Sector 3"/>
    <x v="41"/>
    <s v="Vicepresidencia Ejecutiva"/>
    <s v="Vicepresidencia Ejecutiva"/>
    <s v="Carlos García"/>
    <x v="0"/>
    <s v="FISCAL, DISCIPLINARIA Y ADMINISTRATIVA"/>
    <n v="2"/>
    <x v="0"/>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x v="18"/>
    <n v="2"/>
    <n v="0"/>
    <s v="CUMPLIDA"/>
    <x v="0"/>
    <x v="2"/>
    <m/>
    <m/>
    <m/>
    <m/>
    <x v="1"/>
    <x v="0"/>
    <s v="Aportes ANI"/>
    <s v="Carretero"/>
    <m/>
    <x v="0"/>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6"/>
    <s v="CR_Ruta del Sol - Sector 3"/>
    <x v="41"/>
    <s v="Vicepresidencia Ejecutiva"/>
    <s v="Vicepresidencia Ejecutiva"/>
    <s v="Carlos García"/>
    <x v="0"/>
    <s v="DISCIPLINARIA Y ADMINISTRATIVA"/>
    <n v="6"/>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x v="18"/>
    <n v="2"/>
    <n v="0"/>
    <s v="CUMPLIDA"/>
    <x v="0"/>
    <x v="1"/>
    <m/>
    <m/>
    <m/>
    <m/>
    <x v="1"/>
    <x v="7"/>
    <s v="Rendimientos Financieros"/>
    <s v="Carretero"/>
    <m/>
    <x v="0"/>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6"/>
    <s v="CR_Ruta del Sol - Sector 3"/>
    <x v="41"/>
    <s v="Vicepresidencia Ejecutiva"/>
    <s v="Vicepresidencia Ejecutiva"/>
    <s v="Carlos García"/>
    <x v="0"/>
    <s v="ADMINISTRATIVA"/>
    <n v="2"/>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m/>
    <x v="18"/>
    <n v="2"/>
    <n v="0"/>
    <s v="CUMPLIDA"/>
    <x v="0"/>
    <x v="0"/>
    <m/>
    <m/>
    <m/>
    <m/>
    <x v="1"/>
    <x v="0"/>
    <s v="Depuración registros contables"/>
    <s v="Carretero"/>
    <m/>
    <x v="0"/>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6"/>
    <s v="CR_Ruta del Sol - Sector 3"/>
    <x v="41"/>
    <s v="Vicepresidencia Ejecutiva"/>
    <s v="Vicepresidencia Ejecutiva"/>
    <s v="Carlos García"/>
    <x v="0"/>
    <s v="ADMINISTRATIVA"/>
    <n v="3"/>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x v="18"/>
    <n v="2"/>
    <n v="0"/>
    <s v="CUMPLIDA"/>
    <x v="0"/>
    <x v="0"/>
    <m/>
    <m/>
    <m/>
    <m/>
    <x v="1"/>
    <x v="10"/>
    <s v="Panel de expertos"/>
    <s v="Carretero"/>
    <m/>
    <x v="0"/>
    <m/>
    <m/>
    <m/>
  </r>
  <r>
    <n v="122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27"/>
    <s v="CR_Ruta del Sol - Sector 3"/>
    <x v="41"/>
    <s v="Vicepresidencia Ejecutiva - Vicepresidencia de Planeación, Riesgos y Entorno - Vicepresidencia Jurídica"/>
    <s v="Vicepresidencia Ejecutiva - Vicepresidencia de Planeación, Riesgos y Entorno - Vicepresidencia Jurídica"/>
    <s v="Carlos García - Andrés Hernández   - Fernando Ramírez"/>
    <x v="5"/>
    <s v="ADMINISTRATIVA"/>
    <n v="1"/>
    <x v="19"/>
    <m/>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_x000a__x000a_13/12/2018 Se informa por parte de la VJUR y la VEJE que el PM se cumple. (LMSC)_x000a__x000a_31/12/2018 Mediante memorando No. 2018-500-020942-3 la dependencia solicita ampliación del plazo hasta el 28 de febrero de 2019. (JDTB). Mediante memorando No. 2018-400-021374-3 se le informa a la OCI la viabilidad de la modificación. (JDTB)"/>
    <m/>
    <m/>
    <m/>
    <m/>
    <m/>
    <m/>
    <m/>
    <x v="18"/>
    <n v="0"/>
    <n v="1"/>
    <s v="EN TERMINO"/>
    <x v="1"/>
    <x v="0"/>
    <m/>
    <m/>
    <m/>
    <m/>
    <x v="1"/>
    <x v="1"/>
    <s v="Indebidas justificaciones"/>
    <s v="Carretero"/>
    <s v="Planeación"/>
    <x v="0"/>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6"/>
    <s v="CR_Ruta del Sol - Sector 3"/>
    <x v="41"/>
    <s v="Vicepresidencia Ejecutiva"/>
    <s v="Vicepresidencia Ejecutiva"/>
    <s v="Carlos García"/>
    <x v="0"/>
    <s v="ADMINISTRATIVA"/>
    <n v="2"/>
    <x v="0"/>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x v="18"/>
    <n v="2"/>
    <n v="0"/>
    <s v="CUMPLIDA"/>
    <x v="0"/>
    <x v="0"/>
    <m/>
    <m/>
    <m/>
    <m/>
    <x v="1"/>
    <x v="0"/>
    <s v="Deficiencias en la supervisión contractual"/>
    <s v="Carretero"/>
    <m/>
    <x v="0"/>
    <m/>
    <m/>
    <m/>
  </r>
  <r>
    <n v="1223"/>
    <n v="1"/>
    <s v="Hallazgo No. 1. Administrativo con presunta incidencia Disciplinaria. Cuentas nominales con saldos contrarios a su naturaleza._x000a_En el estado de actividad financiera, económica, social y ambiental, con corte a 31 de diciembre de 20174, se verificó la existencia de saldos contrarios a su naturaleza determinados en las siguientes cuentas:_x000a__x000a_Cuenta 4815 OTROS INGRESOS - Ajustes de Ejercicios Anteriores, presentó un saldo débito por valor de $5.167 millones, en contraposición de los dispuesto en el Régimen de la Contabilidad Pública, párrafo número 418. Clase 4. Ingresos. &quot;... las cuentas que integran esta clase son de naturaleza crédito&quot;._x000a__x000a_Cuenta 5815 OTROS GASTOS - Ajustes de Ejercicios Anteriores, reflejó un saldo crédito por valor de $134.493 millones, contrario a lo estipulado en el Régimen de la Contabilidad Pública, párrafo número 419. Clase 5. Gastos. &quot;... las cuentas que integran esta clase son de naturaleza débito&quot;.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
    <s v="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
    <s v="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
    <s v="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
    <s v="Determinar la viabilidad de efectuar registros de ejercicios anteriores en las cuentas 4815 y 5815 con naturaleza contraria"/>
    <s v="Concepto de la Contaduría General de la Nación."/>
    <s v="UNIDAD DE MEDIDA PREVENTIVA_x000a_1. Concepto_x000a__x000a_INFORME DE CIERRE_x000a_2. Informe de cierre"/>
    <n v="2"/>
    <d v="2018-07-16T00:00:00"/>
    <x v="28"/>
    <s v="Gestión Administrativa y Financiera"/>
    <x v="43"/>
    <s v="Vicepresidencia Administrativa y Financiera"/>
    <s v="Vicepresidencia Administrativa y Financiera"/>
    <s v="Elizabeth Gómez"/>
    <x v="4"/>
    <s v="DISCIPLINARIA Y ADMINISTRATIVA"/>
    <n v="2"/>
    <x v="0"/>
    <m/>
    <m/>
    <m/>
    <m/>
    <m/>
    <m/>
    <s v="06/12/2018 Se verifica el cargue de los soportes de las unidades de medida. Se certifica el cumplimiento del 100% del plan (JDTB)_x000a__x000a_10/12/2018 Se verifica entre la OCI y la VAF el cumplimiento y cargue de soportes de las UM en el FTP, el Pm se encuentra cumplido al 100%. (LMSC)"/>
    <m/>
    <m/>
    <m/>
    <m/>
    <m/>
    <m/>
    <m/>
    <x v="19"/>
    <n v="2"/>
    <n v="1"/>
    <s v="CUMPLIDA"/>
    <x v="0"/>
    <x v="1"/>
    <m/>
    <m/>
    <m/>
    <m/>
    <x v="1"/>
    <x v="11"/>
    <s v="Fallas en la planeación y ejecución del presupuesto de la ANI"/>
    <s v="Gestión Administrativa y Financiera"/>
    <m/>
    <x v="0"/>
    <m/>
    <m/>
    <m/>
  </r>
  <r>
    <n v="1224"/>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32"/>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DISCIPLINARIA Y ADMINISTRATIVA"/>
    <n v="2"/>
    <x v="0"/>
    <m/>
    <m/>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m/>
    <m/>
    <m/>
    <m/>
    <m/>
    <x v="19"/>
    <n v="2"/>
    <n v="0"/>
    <s v="CUMPLIDA"/>
    <x v="0"/>
    <x v="1"/>
    <m/>
    <m/>
    <m/>
    <m/>
    <x v="1"/>
    <x v="7"/>
    <s v="Rendimientos financieros"/>
    <s v="Gestión Contractual y Seguimiento de Proyectos de Infraestructura de Transporte"/>
    <m/>
    <x v="0"/>
    <m/>
    <m/>
    <m/>
  </r>
  <r>
    <n v="1225"/>
    <n v="3"/>
    <s v="Hallazgo No. 3. Administrativo con presunta indidencia Disciplianria. Pago de Sentencias y Laudos._x000a_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
    <s v="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
    <s v="Evidenciando que no se está provisionando de manera adecuada, las apropiaciones necesarias para cubrir las posibles pérdidas de las obligaciones contingentes a su cargo."/>
    <s v="1. Elaborar un informe de la gestión realizada para el pago de las sentencias identificadas en el hallazgo._x000a_2. Adoptar la Metodología para la Calificación del Riesgo y la Provisión Contable de los procesos judiciales en los que la Entidad es parte, conforme a la normatividad vigente y en especial a lo establecido por la ANDJE mediante Resolución 356 de 2016_x000a_3. Establecer el procedimiento para la gestión del pago de sentencias y conciliaciones, el cumplimiento de sentencias que no ordenan pago y el trámite de pago de gastos judiciales diferente al pago de condenas "/>
    <s v="Establecer una metodología de reconocido valor técnico que permita realizar la provisión contable respecto al contingente judicial y esblecer el procedimineto interno para el pago de sentencias y conciliaciones."/>
    <s v="Unidad de Medida Correctiva_x000a_1. Informe de Gestión del pago de las sentencias indicadas en el hallazgo_x000a_Unidad de Medida Preventiva_x000a_2.  Adopción de Metodología de calificación  del riesgo y provisión contables_x000a_3. Procedimiento para la gestión del pago de sentencias_x000a_Informe de Cierre_x000a_4. Informe de cierre"/>
    <s v="UNIDAD DE MEDIDA CORRECTIVA_x000a_1. Informe de Gestión _x000a__x000a_UNIDADES DE MEDIDA PREVENTIVA_x000a_2.  Adopción de Metodología_x000a_3. Procedimiento _x000a__x000a_INFORME DE CIERRE_x000a_4. Informe de cierre"/>
    <n v="4"/>
    <d v="2018-07-16T00:00:00"/>
    <x v="24"/>
    <s v="Gestión Administrativa y Financiera"/>
    <x v="43"/>
    <s v="Vicepresidencia Administrativa y Financiera - Vicepresidencia Jurídica"/>
    <s v="Vicepresidencia Administrativa y Financiera - Vicepresidencia Jurídica"/>
    <s v="Elizabeth Gómez - Fernando Ramírez"/>
    <x v="5"/>
    <s v="DISCIPLINARIA Y ADMINISTRATIVA"/>
    <n v="4"/>
    <x v="0"/>
    <m/>
    <m/>
    <m/>
    <m/>
    <m/>
    <m/>
    <s v="_x000a__x000a_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_x000a__x000a_30/11/2018 Se verifica el cargue de los soportes de las unidades de medida. Se certifica el cumplimiento del 100% del plan (JDTB)"/>
    <m/>
    <m/>
    <m/>
    <m/>
    <m/>
    <m/>
    <m/>
    <x v="19"/>
    <n v="2"/>
    <n v="0"/>
    <s v="CUMPLIDA"/>
    <x v="0"/>
    <x v="1"/>
    <m/>
    <m/>
    <m/>
    <m/>
    <x v="1"/>
    <x v="11"/>
    <s v="Fallas en la planeación y ejecución del presupuesto de la ANI"/>
    <s v="Gestión Administrativa y Financiera"/>
    <m/>
    <x v="0"/>
    <m/>
    <m/>
    <m/>
  </r>
  <r>
    <n v="1226"/>
    <n v="4"/>
    <s v="Hallazgo No. 4. Administrativo con presunta incidencia Disciplinaria. SIRECI - Formato F9 Procesos Judiciales._x000a_Se presentan diferencias entre la información reportada por la Entidad con la incorporada en el aplicativo SIRECI- formato F9 Procesos Judiciales."/>
    <s v="Desconociéndose la aplicación de lo establecido en  el artículo 101 de la Ley 42 de 1993 y la Resolución 7350 de 2013 de la CGR."/>
    <s v="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
    <s v="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_x000a_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_x000a_3. Realizar acciones de monitoreo que permitan identificar el avance en la conciliación de información contable respecto a los procesos judiciales de la Entidad_x000a_4. Adoptar la Metodología para la Calificación del Riesgo y la Provisión Contable de los procesos judiciales en los que la Entidad es parte, conforme a la normatividad vigente y en especial a lo establecido por la ANDJE mediante Resolución 356 de 2016"/>
    <s v="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
    <s v="Unidades de Medidas Correctivas_x000a_1. Ajuste  del  formato de reporte de procesos GEJU-F 10_x000a_2. Conciliación de información registrada  en el aplicativo SIRECI- formato F9 Procesos Judiciales._x000a_Unidad de Medida Preventiva_x000a_3.  Acciones de Monitoreo_x000a_4.  Adopción de Metodología de calificación  del riesgo y provisión contables_x000a_Informe de Cierre_x000a_5. Informe de cierre_x000a_"/>
    <s v="UNIDADES DE MEDIDA CORRECTIVA_x000a_1. Ajuste  del  formato de reporte_x000a_2. Conciliación de información _x000a__x000a_UNIDADES DE MEDIDA PREVENTIVA_x000a_3.  Acciones de Monitoreo_x000a_4.  Adopción de Metodología _x000a__x000a_INFORME DE CIERRE_x000a_5. Informe de cierre"/>
    <n v="5"/>
    <d v="2018-07-16T00:00:00"/>
    <x v="2"/>
    <s v="Gestión Jurídica"/>
    <x v="4"/>
    <s v="Vicepresidencia Jurídica"/>
    <s v="Vicepresidencia Jurídica"/>
    <s v="Fernando Ramírez"/>
    <x v="3"/>
    <s v="DISCIPLINARIA Y ADMINISTRATIVA"/>
    <n v="0"/>
    <x v="4"/>
    <m/>
    <m/>
    <m/>
    <m/>
    <m/>
    <m/>
    <m/>
    <m/>
    <m/>
    <m/>
    <m/>
    <m/>
    <m/>
    <m/>
    <x v="19"/>
    <n v="0"/>
    <n v="1"/>
    <s v="EN TERMINO"/>
    <x v="1"/>
    <x v="1"/>
    <m/>
    <m/>
    <m/>
    <m/>
    <x v="1"/>
    <x v="11"/>
    <s v="Problemas en la gestión administrativa de la ANI"/>
    <s v="Gestión Jurídica"/>
    <m/>
    <x v="0"/>
    <m/>
    <m/>
    <m/>
  </r>
  <r>
    <n v="1227"/>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1. Adelantar Proceso sancionatorio contractual _x000a_2. Aprobar cronograma de construcciòn. _x000a_3. Actualizar la matriz de identificación de riesgos proceso de gestión contractual y seguimiento de infraestructura de transporte. _x000a_4.  Actualizar el manual de interventoría y supervisión contractual y seguimiento a proyectos. _x000a_5. Elaborar Informe de cierre en el cual se expongan las evidencias de las acciones adoptadas. _x000a__x000a_Acción 1. Vicepresidencia de Gestión Contractual - Vicepresidencia Ejecutiva _x000a_Acción 2 y 3. Vicepresidencia Ejecutiva _x000a_Acción 4.  Vicepresidencia Ejecutiva y Vicepresidencia de Planeación, Riesgos y Entorno."/>
    <s v="1. Adelantar y culminar el proceso sancionatorio contra el concesionario y establecer condiciones de ejecución y terminación del proyecto a través de la definición y seguimiento al cronograma de construcción.  _x000a__x000a_2.  Actualizar los intrumentos internos para el fortalecimiento del seguimiento a los proyectos a cargo de la ANI. "/>
    <s v="_x000a__x000a_1.  Actualización de la matriz de identificación de riesgos proceso de gestión contractual y seguimiento de infraestructura de transporte y  del manual de interventoría y supervisión contractual y seguimiento a proyectos._x000a_2. Elaborar informe de cierre en el que se expongan las acciones  realizadas y sus efectos._x000a_3. Adelantar Proceso sancionatorio al concesionario _x000a_4. Establecer y hacer seguimiento al cronograma de construcción. _x000a_5. Informe de cierre."/>
    <s v="_x000a__x000a_UNIDADES DE MEDIDA PREVENTIVAS_x000a_1. Matriz de identificación de riesgos proceso de gestión contractual_x000a_2.  Manual de interventoría y supervisión contractual y seguimiento a proyectos._x000a__x000a_UNIDADES DE MEDIDA CORRECTIVAS_x000a_3. Acto que decide el Proceso sancionatorio_x000a_4. Cronograma de construcciòn. _x000a_INFORME DE CIERRE_x000a_5. Informe de cierre"/>
    <n v="5"/>
    <d v="2018-07-16T00:00:00"/>
    <x v="27"/>
    <s v="CR_Bogotá-Villavicencio"/>
    <x v="14"/>
    <s v="Vicepresidencia Ejecutiva"/>
    <s v="Vicepresidencia Ejecutiva - Vicepresidencia de Gestión Contractual - Vicepresidencia de Planeación, Riesgos y Entorno "/>
    <s v="Carlos García"/>
    <x v="0"/>
    <s v="DISCIPLINARIA Y ADMINISTRATIVA"/>
    <n v="0"/>
    <x v="4"/>
    <m/>
    <m/>
    <m/>
    <m/>
    <m/>
    <m/>
    <s v="31/12/2018 Mediante memorando No. 2018-500-021247-3 la dependencia solicita ampliación del plazo hasta el 28 de febrero de 2019. Mediante memorando 2018-400-021395-3 se le informa a la OCI la viabilidad de esta solicitud. (JDTB)"/>
    <m/>
    <m/>
    <m/>
    <m/>
    <m/>
    <m/>
    <m/>
    <x v="19"/>
    <n v="0"/>
    <n v="1"/>
    <s v="EN TERMINO"/>
    <x v="1"/>
    <x v="1"/>
    <m/>
    <m/>
    <m/>
    <m/>
    <x v="1"/>
    <x v="11"/>
    <s v="Fallas en la planeación y ejecución del presupuesto de la ANI"/>
    <s v="Carretero"/>
    <s v="Planeación"/>
    <x v="0"/>
    <m/>
    <m/>
    <m/>
  </r>
  <r>
    <n v="1228"/>
    <n v="6"/>
    <s v="Hallazgo No. 6. Administrativo con presunta incidencia Disicplinaria. Aporte Vigencias Futuras Ruta del Sol Sector 3. Administración eficiente de recursos públicos._x000a_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_x000a_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_x000a_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
    <s v="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_x000a_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
    <s v="Lo anterior, trae como consecuencia que el Ministerio de Hacienda no gire nuevos recursos mientras no se hayan ejecutado los disponibles &quot;para evitar los riesgos derivados de mantener recursos públicos ociosos en entidades fiduciarias (…) garantizando que los saldos  en fiducias mantengan niveles acordes con gestión de pagos de la Unidad Ejecutora. _x000a_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
    <s v="1. Concepto Jurídico Aporte Vigencias Futuras._x000a_2. Informe  integral del proyecto con base en el Proceso de caducidad y el estado de las vigencias futuras según el contrato de concesión. _x000a_3. Informe de cierre. _x000a__x000a_Acción 2 y 3.  Vicepresidencia Ejecutiva_x000a_Acción 1. Vicepresidencia Jurídica _x000a_"/>
    <s v="1.  Exponer el estado  del proyecto al cierre de la vigencia de 2017, y el estado actual teniendo en cuenta el proceso de caducidad que se encuentra en curso. _x000a__x000a_2.  Exponer la posición institucional respecto de los aportes públicos en los contratos de concesión en el marco de lo expuesto en el hallazgo."/>
    <s v="_x000a_1. Soportar  la posición institucional sobre el tema objeto del hallazgo.  _x000a_2. Continuar y finalizar el proceso de caducidad frente al contrato de concesión. _x000a_3.Elaborar informe de cierre en el que se expongan las acciones  realizadas y sus efectos."/>
    <s v="UNIDADES DE MEDIDA PREVENTIVAS _x000a_1. Concepto Jurídico._x000a__x000a_UNIDADES DE MEDIDA CORRECTIVAS_x000a_2. Informe  integral del proyecto con base en el Proceso de caducidad y el estado de las vigencias futuras según el contrato de concesión. _x000a__x000a_INFORME DE CIERRE_x000a_3. Informe de cierre. _x000a__x000a_"/>
    <n v="3"/>
    <d v="2018-07-16T00:00:00"/>
    <x v="26"/>
    <s v="CR_Ruta del Sol - Sector 3 "/>
    <x v="41"/>
    <s v="Vicepresidencia Ejecutiva"/>
    <s v="Vicepresidencia Ejecutiva - Vicepresidencia Jurídica"/>
    <s v="Carlos García"/>
    <x v="0"/>
    <s v="DISCIPLINARIA Y ADMINISTRATIVA"/>
    <n v="0"/>
    <x v="4"/>
    <m/>
    <m/>
    <m/>
    <m/>
    <m/>
    <m/>
    <m/>
    <m/>
    <m/>
    <m/>
    <m/>
    <m/>
    <m/>
    <m/>
    <x v="19"/>
    <n v="0"/>
    <n v="1"/>
    <s v="EN TERMINO"/>
    <x v="1"/>
    <x v="1"/>
    <m/>
    <m/>
    <m/>
    <m/>
    <x v="1"/>
    <x v="11"/>
    <s v="Fallas en la planeación y ejecución del presupuesto de la ANI"/>
    <s v="Carretero"/>
    <m/>
    <x v="0"/>
    <m/>
    <m/>
    <m/>
  </r>
  <r>
    <n v="1229"/>
    <n v="7"/>
    <s v="Hallazgo No. 7. Administrativo. Concesiones 4G - Aportes Vigencias Futuras._x000a_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_x000a_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
    <s v="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_x000a_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
    <s v="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
    <s v="_x000a_1. Informe financiero que incluya vigencias futuras y cierre financiero en cada una de las concesiones a las que se refiere el hallazgo, presentando evolución entre dic 2017 y primer semestre de 2018. _x000a_2. Actualizar la matriz de identificación de riesgos proceso de gestión contractual y seguimiento de infraestructura de transporte. _x000a_3.  Actualizar el manual de interventoría y supervisión contractual y seguimiento a proyectos. _x000a_4. Informe integral histórico de cambios para el fortalecimiento de la minuta del contrato de concesión_x000a_5. Concepto Jurídico respecto de saldos de fiducia en el marco de los contratos de concesión. _x000a_6. Informe de cierre._x000a__x000a_Acción 1. Vicepresidencia de Gestión Contractual - Vicepresidencia Ejecutiva _x000a_Acción 2 y 6. Vicepresidencia Ejecutiva _x000a_Acción 3.  Vicepresidencia Ejecutiva y Vicepresidencia de Planeación, Riesgos y Entorno._x000a_Acción 4 Vicepresidencia de Planeación, Riesgos y Entorno. _x000a_Acción 5: Vicepresidencia Jurídica."/>
    <s v="1. Presentar el estado  de los proyectos y las gestiones y acciones emprendidas en el marco del seguimiento a los mismos tendientes a dinamizar su ejecución  _x000a__x000a_2.  Exponer la posición institucional respecto de los aportes públicos en los contratos de concesión en el marco de lo expuesto en el hallazgo._x000a__x000a_3.  Actualizar los intrumentos internos para el fortalecimiento del seguimiento a los proyectos a cargo de la ANI. _x000a__x000a_4. Fortalecer el modelo de concesiones en la maduración de los proyectos de la Entidad."/>
    <s v="1. Exponer el estado  de los proyectos tanto técnica como financieramente y las gestiones y acciones emprendidas en el marco del seguimiento a los mismos tendientes a dinamizar su ejecución _x000a_2. Adoptar herramientas para el fortalecimiento de la función de seguimiento de proyectos de infraestructura de transporte _x000a_3. Desarrollar un ejercicio de gestión del conocimiento y adopción de medidas para el fortalecimiento del modelo de concesiones, incluyendo medidas para fortalecimiento  frente a la maduración de los proyectos. _x000a_4. Concepto Jurídico respecto de saldos de fiducia en el marco de los contratos de concesión. _x000a_5. Elaborar informe de cierre en el que se expongan las acciones  realizadas y sus efectos."/>
    <s v="UNIDADES DE MEDIDA CORRECTIVAS_x000a_1. Informe financiero que incluya vigencias futuras y cierre financiero en cada una de las concesiones a las que se refiere el hallazgo. _x000a__x000a_UNIDADES DE MEDIDA PREVENTIVA_x000a_2. Matriz de identificación de riesgos proceso de gestión contractual y seguimiento de infraestructura de transporte ._x000a_3.  Adopción del manual de interventoría y supervisión contractual y seguimiento a proyectos._x000a_4 Informe Integral.  Propuestas de fortalecimiento  frente a la maduración de los proyectos. _x000a_5. Concepto Jurídico respecto de saldos de fiducia en el marco de los contratos de concesión._x000a__x000a_INFORME DE CIERRE_x000a_6. Informe de cierre. "/>
    <n v="6"/>
    <d v="2018-07-16T00:00:00"/>
    <x v="27"/>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ADMINISTRATIVA"/>
    <n v="0"/>
    <x v="4"/>
    <m/>
    <m/>
    <m/>
    <m/>
    <m/>
    <m/>
    <s v="_x000a__x000a_10/12/2018 Se informa por parte de la VGC que as unidades de medida 1, 2, 3, 5 y 6 se cumpliran por parte de la VGC y VEJE, queda pendiente corrdinar con la VEJE (Sandra Avellaneda)el cumplimiento de la UM4. En conclusión el PM se cumple. (LMSC)_x000a__x000a_10/12/2018 Se informa por parate de Lina Montoya con relación a la UM 4 que la VEJE coordinará con el grupo financiero para dar cumplimiento a la UM, la OCI sugiere que se de cumplimiento oportuno y se tenga en cuenta que diciembre tiene limitaciones asociadas a la terminacion de contratos y vacaciones de los servidores. (LMSC)_x000a__x000a_31/12/2018 Mediante memorando No. 2018-500-021244-3 la dependencia solicita ampliación del plazo hasta el 28 de febrero de 2019. Mediante memorando 2018-400-021390-3 se le informa a la OCI la viabilidad de esta solicitud. (JDTB)"/>
    <m/>
    <m/>
    <m/>
    <m/>
    <m/>
    <m/>
    <m/>
    <x v="19"/>
    <n v="0"/>
    <n v="1"/>
    <s v="EN TERMINO"/>
    <x v="1"/>
    <x v="0"/>
    <m/>
    <m/>
    <m/>
    <m/>
    <x v="1"/>
    <x v="11"/>
    <s v="Fallas en la planeación y ejecución del presupuesto de la ANI"/>
    <s v="Gestión Contractual y Seguimiento de Proyectos de Infraestructura de Transporte"/>
    <s v="Planeación"/>
    <x v="0"/>
    <m/>
    <m/>
    <m/>
  </r>
  <r>
    <n v="1230"/>
    <n v="8"/>
    <s v="Hallazgo No. 8. Administrativo con presunta incidencia disciplinaria. Reservas presupuestales vigencias futuras Ruta del Sol II. _x000a_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
    <s v="_x000a_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
    <s v="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_x000a__x000a_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
    <s v="1. Elaborar informe financiero de los recursos a los que se refiere el hallazgo, con corte a 30 de enero de 2019._x000a_2. Presentar concepto jurídico que sirvió de fundamento para constituir la reserva _x000a_3. Informe de cierre _x000a_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
    <s v="1. Presentar un informe de  la inversión de las reservas presupuestales vigencias futuras del proyecto Ruta del Sol II con corte a 30 de enero de 2019, que permita conocer la ejecución real._x000a__x000a_2.  Exponer la posición institucional respecto de la constitución de reservas._x000a__x000a_Eliminar el hallazgo con base en las acciones de mejora presentadas"/>
    <s v="1. Realizar un documento financiero de los recursos del proyecto Ruta del Sol II con corte a 30 de enero de 2019._x000a_2. Presentar concepto jurídico que sirvió de fundamento para constituir la reserva._x000a_3. Elaborar informe de cierre en el que se expongan las acciones  realizadas y sus efectos._x000a_4. Oficio solicitando concepto  al Ministerio de Hacienda  y Crédito Público._x000a_5. Reuniones de trabajo con la Oficina de Control Interno de la ANI. Se programarán una por trimestre y se llevará el registro en Actas de Reunión."/>
    <s v="UNIDADES DE MEDIDA CORRECTIVAS_x000a_1.  Informe financiero_x000a_2. Concepto jurídico constitución de reserva._x000a_3. Oficio  Solicitud Concepto del Ministerio de Hacienda y Crédito Público (VAF)_x000a__x000a_UNIDADES DE MEDIDAS PREVENTIVAS_x000a_4. Reuniones de trabajo con la Oficina de Control Interno (VAF)_x000a__x000a_INFORME DE CIERRE_x000a_5. Informe de cierre (VAF + VEJ)"/>
    <n v="5"/>
    <d v="2018-07-16T00:00:00"/>
    <x v="27"/>
    <s v="Gestión Administrativa y Financiera"/>
    <x v="43"/>
    <s v="Vicepresidencia Administrativa y Financiera - Vicepresidencia Ejecutiva"/>
    <s v="Vicepresidencia Administrativa y Financiera - Vicepresidencia Ejecutiva"/>
    <s v="Luis Eduardo Gutiérrez - Carlos García"/>
    <x v="5"/>
    <s v="DISCIPLINARIA Y ADMINISTRATIVA"/>
    <n v="1"/>
    <x v="16"/>
    <m/>
    <m/>
    <m/>
    <m/>
    <m/>
    <m/>
    <m/>
    <s v="31/01/2019 Se informa por parte de la VEJ que las unidades de medida 1 y 2 se encuentran en trámite. La Um 3 se verifica su cargue en el FTP y se cumple el plan de mejoramiento. (LMSC)"/>
    <m/>
    <m/>
    <m/>
    <m/>
    <m/>
    <m/>
    <x v="19"/>
    <n v="0"/>
    <n v="1"/>
    <s v="EN TERMINO"/>
    <x v="1"/>
    <x v="1"/>
    <m/>
    <m/>
    <m/>
    <m/>
    <x v="1"/>
    <x v="11"/>
    <s v="Fallas en la planeación y ejecución del presupuesto de la ANI"/>
    <s v="Gestión Administrativa y Financiera"/>
    <m/>
    <x v="0"/>
    <m/>
    <m/>
    <m/>
  </r>
  <r>
    <n v="1231"/>
    <n v="9"/>
    <s v="Hallazgo No. 9. Administrativo con presunta incidencia disciplinaria. Constitución de reservas presupuestales. _x000a_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
    <s v="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_x000a_"/>
    <s v="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
    <s v="Como soporte de las acciones se solicitará concepto al Ministerio de Hacienda,  para que sirva como prueba  para el cierre del hallazgo.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Informe preliminar de las vicepresidencias, a más tadar el 7 de diciembre de cada año,  justificando cada una de las  Reservas Presupuestales que se planean constituiir, esto con el fin de no incurrir en una posible falta de planeación en la constitución de  estas reservas.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Minimizar que se constituyan Resevas que no sean generadas por una fuerza mayor. "/>
    <s v="UNIDADES DE MEDIDAS  CORRECTIVAS_x000a_Oficio  Solicitud Concepto del Ministerio de Hacienda y Crédito Público_x000a__x000a_UNIDADES DE MEDIDAS PREVENTIVAS _x000a_Lineamientos para  la constitución y ejecucuion de las Reservas Presupuestales al interior de la ANI._x000a_Informe preliminar de las vicepresidencias con la justificación de las reservas presupuestales que se programen constituir._x000a_Plan de contingencia para liquidación de contratos (excepto los contratos de concesión)._x000a_Continuar con el seguimiento trimestral a la ejecución presupuestal._x000a_Respuesta al seguimiento trimestral de la ejecución presupuestal por parte de las dependencias involucradas._x000a__x000a_INFORME DE CIERRE"/>
    <s v="UNIDADES DE MEDIDAS  CORRECTIVAS_x000a_1. Oficio  Solicitud Concepto del Ministerio de Hacienda y Crédito Público_x000a__x000a_UNIDADES DE MEDIDAS PREVENTIVAS _x000a_2. Lineamientos para  la constitución y ejecucuion de las Reservas Presupuestales al interior de la ANI._x000a_3. Informe preliminar de las vicepresidencias con la justificación de las reservas presupuestales que se programen constituir._x000a_4. Plan de contingencia para liquidación de contratos (excepto los contratos de concesión)._x000a_5. Informe con el seguimiento trimestral a la ejecución presupuestal._x000a_6. Respuesta al seguimiento trimestral de la ejecución presupuestal. _x000a__x000a_INFORME DE CIERRE_x000a_7. Informe de cierre"/>
    <n v="7"/>
    <d v="2018-07-16T00:00:00"/>
    <x v="27"/>
    <s v="Gestión Administrativa y Financiera"/>
    <x v="43"/>
    <s v="Vicepresidencia Administrativa y Financiera"/>
    <s v="Vicepresidencia Administrativa y Financiera"/>
    <s v="Elizabeth Gómez"/>
    <x v="4"/>
    <s v="DISCIPLINARIA Y ADMINISTRATIVA"/>
    <n v="6"/>
    <x v="1"/>
    <m/>
    <m/>
    <m/>
    <m/>
    <m/>
    <m/>
    <m/>
    <s v="_x000a__x000a_31/01/2019 Se verifica el cumplimiento de las UM1 a 6 y se informa por parte de la VAF que el Informe de cierre UM7 se cumple antes del 20 de febrero. En conclusión el PM se cumple. (LMSC)"/>
    <m/>
    <m/>
    <m/>
    <m/>
    <m/>
    <m/>
    <x v="19"/>
    <n v="0"/>
    <n v="1"/>
    <s v="EN TERMINO"/>
    <x v="1"/>
    <x v="1"/>
    <m/>
    <m/>
    <m/>
    <m/>
    <x v="1"/>
    <x v="11"/>
    <s v="Fallas en la planeación y ejecución del presupuesto de la ANI"/>
    <s v="Gestión Administrativa y Financiera"/>
    <m/>
    <x v="0"/>
    <m/>
    <m/>
    <m/>
  </r>
  <r>
    <n v="1232"/>
    <n v="10"/>
    <s v="Hallazgo No. 10. Administrativo con presuna incidencia disciplinaria. Reserva Presupuesto de Inversión._x000a_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
    <s v="El incumplimiento en los límites en la constitución de las reservas, tal y como lo ordena las normas anteriormente citadas. "/>
    <s v="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_x000a__x000a_UNIDADES DE MEDIDAS PREVENTIVAS_x000a_2. Reuniones de trabajo con la Oficina de Control Interno_x000a__x000a_INFORME DE CIERRE_x000a_3. Informe de cierre"/>
    <n v="3"/>
    <d v="2018-07-16T00:00:00"/>
    <x v="27"/>
    <s v="Gestión Administrativa y Financiera"/>
    <x v="43"/>
    <s v="Vicepresidencia Administrativa y Financiera"/>
    <s v="Vicepresidencia Administrativa y Financiera"/>
    <s v="Elizabeth Gómez"/>
    <x v="4"/>
    <s v="DISCIPLINARIA Y ADMINISTRATIVA"/>
    <n v="1"/>
    <x v="20"/>
    <m/>
    <m/>
    <m/>
    <m/>
    <m/>
    <m/>
    <m/>
    <s v="_x000a__x000a_31/01/2019 Se verifica el cumplimiento de la UM 1, la UM 2 se cargará por parte de la OCI antes de 5 de febrero y el Informe de cierre será elaborado y cargado por la VAF antes del 20 de febrero de 2019. En Conclusión el PM se cumple. (LMSC)"/>
    <m/>
    <m/>
    <m/>
    <m/>
    <m/>
    <m/>
    <x v="19"/>
    <n v="0"/>
    <n v="1"/>
    <s v="EN TERMINO"/>
    <x v="1"/>
    <x v="1"/>
    <m/>
    <m/>
    <m/>
    <m/>
    <x v="1"/>
    <x v="11"/>
    <s v="Fallas en la planeación y ejecución del presupuesto de la ANI"/>
    <s v="Gestión Administrativa y Financiera"/>
    <m/>
    <x v="0"/>
    <m/>
    <m/>
    <m/>
  </r>
  <r>
    <n v="1233"/>
    <n v="11"/>
    <s v="Hallazgo No. 11. Administrativo. Déficit en el giro de las vigencias futuras._x000a_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
    <s v="Deficiencias en la planeación y programación del presupuesto de inversión al inicio de la vigencia 2017."/>
    <s v="Lo anterior trae como consecuencia la constitución de rezagos presupuestales y déficit en la ejecución de los presupuestos en los giros de las vigencias futuras."/>
    <s v="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
    <s v="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
    <s v="Acciones Preventivas_x000a_1- Ejecutar el procedimiento de Anteproyecto de Presupuesto_x000a_2- Aplicar lo establecido en la Circular externa del MHCP_x000a_3- Anteproyecto de Presupuesto presentado ante MHCP_x000a_4. Informe mensual actualizacion valor a pagar proyectos (VGC-VEJ)_x000a_5- Informe de Cierre"/>
    <s v="UNIDADES DE MEDIDA PREVENTIVAS_x000a_1- Ejecutar el procedimiento de Anteproyecto de Presupuesto_x000a_2- Aplicar lo establecido en la Circular externa del MHCP_x000a_3- Anteproyecto de Presupuesto presentado ante MHCP_x000a_4. Informe mensual actualizacion valor a pagar proyectos (VGC-VEJ)_x000a__x000a_INFORME DE CIERRE_x000a_5- Informe de Cierre"/>
    <n v="5"/>
    <d v="2018-07-16T00:00:00"/>
    <x v="20"/>
    <s v="Sistema Estratégico de Planeación y Gestión"/>
    <x v="2"/>
    <s v="Vicepresidencia de Planeación, Riesgos y Entorno"/>
    <s v="Vicepresidencia de Planeación, Riesgos y Entorno - Vicepresidencia Administrativa y Financiera - Vicepresidencia Ejecutiva"/>
    <s v="Fernando Ramírez"/>
    <x v="2"/>
    <s v="ADMINISTRATIVA"/>
    <n v="0"/>
    <x v="4"/>
    <m/>
    <m/>
    <m/>
    <m/>
    <m/>
    <m/>
    <m/>
    <m/>
    <m/>
    <m/>
    <m/>
    <m/>
    <m/>
    <m/>
    <x v="19"/>
    <n v="0"/>
    <n v="1"/>
    <s v="EN TERMINO"/>
    <x v="1"/>
    <x v="0"/>
    <m/>
    <m/>
    <m/>
    <m/>
    <x v="1"/>
    <x v="11"/>
    <s v="Fallas en la planeación y ejecución del presupuesto de la ANI"/>
    <s v="Sistema Estratégico de Planeación y Gestión"/>
    <s v="Planeación"/>
    <x v="0"/>
    <m/>
    <m/>
    <m/>
  </r>
  <r>
    <n v="1234"/>
    <n v="12"/>
    <s v="Hallazgo No. 12. Administrativo con presunta incidencia disciplinaria. Reservas no ejecutadas - Vigencias expiradas._x000a_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
    <s v="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
    <s v="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Cerrar el hallazgo."/>
    <s v="UNIDADES DE MEDIDAS  CORRECTIVAS_x000a_Informe de gestión elaborado por la Vicepresidencia Jurídica con respecto al trámite de la Vigencia Expirada generada por el fenecimienento de una reserva presupuestal constituida de  la vigencia 2016._x000a__x000a__x000a_UNIDADES DE MEDIDAS PREVENTIVAS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_x000a_INFORME DE CIERRE"/>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27"/>
    <s v="Gestión Administrativa y Financiera"/>
    <x v="43"/>
    <s v="Vicepresidencia Administrativa y Financiera"/>
    <s v="Vicepresidencia Administrativa y Financiera"/>
    <s v="Elizabeth Gómez"/>
    <x v="4"/>
    <s v="DISCIPLINARIA Y ADMINISTRATIVA"/>
    <n v="4"/>
    <x v="8"/>
    <m/>
    <m/>
    <m/>
    <m/>
    <m/>
    <m/>
    <m/>
    <s v="_x000a__x000a_31/01/2019 La VJUR cumplirá y cargará en el FTP el soporte de la UM1. La UM2, 3, 4 y 5  estan cumplidad queda pendiente el informe de cierre. El PM se cumple. El avance a la fecha es del 66%. (LMSC)"/>
    <m/>
    <m/>
    <m/>
    <m/>
    <m/>
    <m/>
    <x v="19"/>
    <n v="0"/>
    <n v="1"/>
    <s v="EN TERMINO"/>
    <x v="1"/>
    <x v="1"/>
    <m/>
    <m/>
    <m/>
    <m/>
    <x v="1"/>
    <x v="11"/>
    <s v="Fallas en la planeación y ejecución del presupuesto de la ANI"/>
    <s v="Gestión Administrativa y Financiera"/>
    <m/>
    <x v="0"/>
    <m/>
    <m/>
    <m/>
  </r>
  <r>
    <n v="1235"/>
    <n v="13"/>
    <s v="Hallazgo No. 13. Administrativo con presunta incidencia disciplinaria. Circular externa No. 05 de 2016._x000a_Se observa que no se dio estricto cumplimiento a la circular externa No. 5 del 3 de Marzo de 2016 emitida por el Ministerio de Hacienda en lo establecido en el anexo No. 1  supuestos Macroeconómicos a considerar en el numeral 2.2.1 &quot;Gastos de funcionamiento&quot;. Lo anterior, por cuanto dicha circular establece que &quot;los servicios personales indirectos no podrán superar la apropiación vigente 2016&quot;, sin embargo, el rubro se incrementó en el 12,49% al pasar de $7.921.9 millones en 2016 a $8.911.4 millones en 2017, lo anterior por cuanto, el rubro 10214 &quot;Remuneración Servicios Técnicos&quot;, se aumentó en un 26%, es decir, $1.750.8 millones al pasar de $6.726.7 millones en 2016 a $8.477.5 millones en 2017. El incremento en los contratos corresponde a contratos de prestación de servicios."/>
    <s v="Incumplimiento a la circular externa No 5 de 2016 expedida por el Ministerio de Hacienda, así como la Ley 734 &quot;Deberes y derechos de los servidores públicos&quot;."/>
    <s v="Lo anterrior trae como consecuencia el incremento de los contratos de prestación de servicios, así mismo, descontextualiza el concepto del &quot;contrato de prestación de servicios&quot;,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 _x000a__x000a_UNIDADES DE MEDIDAS PREVENTIVAS_x000a_2. Reuniones de trabajo con la Oficina de Control Interno_x000a__x000a_INFORME DE CIERRE_x000a_3. Informe de cierre"/>
    <n v="3"/>
    <d v="2018-07-16T00:00:00"/>
    <x v="27"/>
    <s v="Gestión Administrativa y Financiera"/>
    <x v="43"/>
    <s v="Vicepresidencia Administrativa y Financiera"/>
    <s v="Vicepresidencia Administrativa y Financiera"/>
    <s v="Elizabeth Gómez"/>
    <x v="4"/>
    <s v="DISCIPLINARIA Y ADMINISTRATIVA"/>
    <n v="1"/>
    <x v="20"/>
    <m/>
    <m/>
    <m/>
    <m/>
    <m/>
    <m/>
    <m/>
    <s v="_x000a__x000a_31/01/2019 Se verifica el cumplimiento de la UM 1, la UM 2 se cargará por parte de la OCI antes de 5 de febrero y el Informe de cierre será elaborado y cargado por la VAF antes del 20 de febrero de 2019. En Conclusión el PM se cumple.  (LMSC)"/>
    <m/>
    <m/>
    <m/>
    <m/>
    <m/>
    <m/>
    <x v="19"/>
    <n v="0"/>
    <n v="1"/>
    <s v="EN TERMINO"/>
    <x v="1"/>
    <x v="1"/>
    <m/>
    <m/>
    <m/>
    <m/>
    <x v="1"/>
    <x v="11"/>
    <s v="Fallas en la planeación y ejecución del presupuesto de la ANI"/>
    <s v="Gestión Administrativa y Financiera"/>
    <m/>
    <x v="0"/>
    <m/>
    <m/>
    <m/>
  </r>
  <r>
    <n v="1236"/>
    <n v="14"/>
    <s v="Hallazgo No. 14. Administrativo con presunta incidencia Disciplinaria - Aporte Fondo de Contingencias - Fiduciaria la Previsora._x000a_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
    <s v="No se estaría dando cumplimiento a lo establecido en el artículo 4 del Decreto 423 de 2001 ni al artículo 2.4.1.3.2 del Decreto 1068 de 0215."/>
    <s v="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1.Comunicaciones solicitando recursos por necesidades de aportes adicionales en tramite o por tramitar._x000a_2.Documento anteproyecto de presupuesto de la ANI - sección Gastos de Servicio de la Deuda Interna. _x000a__x000a_CORRECTIVAS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CORRECTIVA_x000a_1. Actas de la mesas de trabajo_x000a_2.Oficio a MHCP de reiterando la solicitud de recursos en el RSD._x000a_3. Soportes de giro por SIIF._x000a_4.Oficios al MHCP con seguimiento a planes de aportes._x000a__x000a_UNIDADES DE MEDIDA PREVENTIVA_x000a_5. Oficios al MHCP reportando necesidades en tramite._x000a_6.Documento de anteproyecto, sección Gastos de Servicio de la Deuda Pública Interna._x000a__x000a_INFORME DE CIERRE_x000a_7.Informe de cierre"/>
    <n v="7"/>
    <d v="2018-07-16T00:00:00"/>
    <x v="28"/>
    <s v="Sistema Estratégico de Planeación y Gestión"/>
    <x v="2"/>
    <s v="Vicepresidencia de Planeación, Riesgos y Entorno"/>
    <s v="Vicepresidencia de Planeación, Riesgos y Entorno"/>
    <s v="Fernando Ramírez"/>
    <x v="2"/>
    <s v="DISCIPLINARIA Y ADMINISTRATIVA"/>
    <n v="7"/>
    <x v="0"/>
    <m/>
    <m/>
    <m/>
    <m/>
    <m/>
    <m/>
    <s v="17/08/2018 Se revisa el FTP y se confirma la incorporación de las UM 1,2,3,4,5. Se actualiza el avance al 86%. Pendiente UM 7 Informe de cierre (JDTB)_x000a__x000a_31/08/2018 Se revisa el FTP y se actualiza el porcentaje de avance. Se certifica el cumplimiento del 100% del plan (JDTB)"/>
    <m/>
    <m/>
    <m/>
    <m/>
    <m/>
    <m/>
    <m/>
    <x v="19"/>
    <n v="2"/>
    <n v="1"/>
    <s v="CUMPLIDA"/>
    <x v="0"/>
    <x v="1"/>
    <m/>
    <m/>
    <m/>
    <m/>
    <x v="1"/>
    <x v="11"/>
    <s v="Fallas en la planeación y ejecución del presupuesto de la ANI"/>
    <s v="Sistema Estratégico de Planeación y Gestión"/>
    <s v="Riesgos"/>
    <x v="0"/>
    <m/>
    <m/>
    <m/>
  </r>
  <r>
    <n v="1237"/>
    <n v="15"/>
    <s v="Hallazgo No. 15. Administrativo. Pérdidas de Apropiación._x000a_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
    <s v="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
    <s v="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
    <s v="Se realizarán reuniones de trabajo mensuales con las dependencias, con el fin de monitorear el avance en la gestión del presupuesto y en los casos requeridos realizar las modificaciones necesarias"/>
    <s v="Se realizarán reuniones de trabajo mensuales con las dependencias, con el fin de monitorear e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Solicitar Concepto al Ministerio de Hacienda  y Crédito Público._x000a_5. Informe de Cierre_x000a_"/>
    <s v="UNIDADES DE MEDIDA PREVENTIVAS _x000a_1.Cuadro de seguimiento mensual de  la ejecución presupuestal (7)_x000a_2. Presentación de la ejecución presupuestal en el &quot;ANI COMO VAMOS&quot; (7)_x000a_3. Actas Mensuales (7)_x000a_4. Solicitar Concepto al Ministerio de Hacienda  y Crédito Público. (VAF)_x000a__x000a_INFORME DE CIERRE_x000a_5. Informe de cierre"/>
    <n v="5"/>
    <d v="2018-07-16T00:00:00"/>
    <x v="27"/>
    <s v="Gestión Administrativa y Financiera"/>
    <x v="43"/>
    <s v="Vicepresidencia Administrativa y Financiera - Vicepresidencia de Planeación, Riesgos y Entorno"/>
    <s v="Vicepresidencia Administrativa y Financiera - Vicepresidencia de Planeación, Riesgos y Entorno"/>
    <s v="Elizabeth Gómez - Fernando Ramírez"/>
    <x v="5"/>
    <s v="ADMINISTRATIVA"/>
    <n v="2"/>
    <x v="11"/>
    <m/>
    <m/>
    <m/>
    <m/>
    <m/>
    <m/>
    <m/>
    <s v="_x000a__x000a_31/01/2019 Se verifica el cumplimiento de las UM 1 y 4, las UM 2 y 3 se cumplen, pendientes de ser cargadas en el FTP por parte de la VPRE, pendiente el informe de cierre. En conclusión se cumple el PM. (LMSC)"/>
    <m/>
    <m/>
    <m/>
    <m/>
    <m/>
    <m/>
    <x v="19"/>
    <n v="0"/>
    <n v="1"/>
    <s v="EN TERMINO"/>
    <x v="1"/>
    <x v="0"/>
    <m/>
    <m/>
    <m/>
    <m/>
    <x v="1"/>
    <x v="11"/>
    <s v="Fallas en la planeación y ejecución del presupuesto de la ANI"/>
    <s v="Gestión Administrativa y Financiera"/>
    <s v="Planeación"/>
    <x v="0"/>
    <m/>
    <m/>
    <m/>
  </r>
  <r>
    <n v="1238"/>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2"/>
    <s v="Gestión Jurídica"/>
    <x v="4"/>
    <s v="Vicepresidencia Jurídica"/>
    <s v="Vicepresidencia Jurídica"/>
    <s v="Fernando Ramírez"/>
    <x v="3"/>
    <s v="ADMINISTRATIVA"/>
    <n v="2"/>
    <x v="19"/>
    <m/>
    <m/>
    <m/>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m/>
    <m/>
    <m/>
    <m/>
    <m/>
    <m/>
    <m/>
    <x v="19"/>
    <n v="0"/>
    <n v="1"/>
    <s v="EN TERMINO"/>
    <x v="1"/>
    <x v="0"/>
    <m/>
    <m/>
    <m/>
    <m/>
    <x v="1"/>
    <x v="1"/>
    <s v="Incumplimiento obligaciones"/>
    <s v="Gestión Jurídica"/>
    <m/>
    <x v="0"/>
    <m/>
    <m/>
    <m/>
  </r>
  <r>
    <n v="1239"/>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2"/>
    <s v="Gestión Jurídica"/>
    <x v="4"/>
    <s v="Vicepresidencia Jurídica"/>
    <s v="Vicepresidencia Jurídica"/>
    <s v="Fernando Ramírez"/>
    <x v="3"/>
    <s v="DISCIPLINARIA Y ADMINISTRATIVA"/>
    <n v="2"/>
    <x v="19"/>
    <m/>
    <m/>
    <m/>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s v="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_x000a__x000a_31/01/2019 Mediante memorando No. 2019-701-001852-3 la dependencia solicita ampliación del plazo para 31 de marzo de 2019. Mediante memorando No. 2019-400-001907-3 se le informa a la OCI la viabilidad de la solicitud. (LMSC)"/>
    <m/>
    <m/>
    <m/>
    <m/>
    <m/>
    <m/>
    <x v="19"/>
    <n v="0"/>
    <n v="1"/>
    <s v="EN TERMINO"/>
    <x v="1"/>
    <x v="1"/>
    <m/>
    <m/>
    <m/>
    <m/>
    <x v="1"/>
    <x v="1"/>
    <s v="Incumplimiento obligaciones"/>
    <s v="Gestión Jurídica"/>
    <m/>
    <x v="0"/>
    <m/>
    <m/>
    <m/>
  </r>
  <r>
    <n v="1240"/>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0"/>
    <s v="CR_Cartagena - Barranquilla"/>
    <x v="13"/>
    <s v="Vicepresidencia Jurídica"/>
    <s v="Vicepresidencia Jurídica"/>
    <s v="Fernando Ramírez"/>
    <x v="3"/>
    <s v="DISCIPLINARIA Y ADMINISTRATIVA"/>
    <n v="3"/>
    <x v="0"/>
    <m/>
    <m/>
    <m/>
    <m/>
    <m/>
    <m/>
    <s v="31/10/2018 Se verificó el cargue de soportes en el FTP de las unidades medida del plan de mejoramiento del Hallazgo 1240-18 con cumplimiento del 100% (LMSC)"/>
    <m/>
    <m/>
    <m/>
    <m/>
    <m/>
    <m/>
    <m/>
    <x v="19"/>
    <n v="2"/>
    <n v="0"/>
    <s v="CUMPLIDA"/>
    <x v="0"/>
    <x v="1"/>
    <m/>
    <m/>
    <m/>
    <m/>
    <x v="1"/>
    <x v="11"/>
    <s v="Fallas en la planeación y ejecución del presupuesto de la ANI"/>
    <s v="Carretero"/>
    <m/>
    <x v="0"/>
    <m/>
    <m/>
    <m/>
  </r>
  <r>
    <n v="1241"/>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27"/>
    <s v="CR_Perimetral de Oriente de Cundinamarca"/>
    <x v="58"/>
    <s v="Vicepresidencia de Gestión Contractual"/>
    <s v="Vicepresidencia de Gestión Contractual - Vicepresidencia Jurídica"/>
    <s v="Luis Eduardo Gutiérrez"/>
    <x v="1"/>
    <s v="DISCIPLINARIA Y ADMINISTRATIVA"/>
    <n v="0"/>
    <x v="4"/>
    <m/>
    <m/>
    <m/>
    <m/>
    <m/>
    <m/>
    <m/>
    <m/>
    <m/>
    <m/>
    <m/>
    <m/>
    <m/>
    <m/>
    <x v="19"/>
    <n v="0"/>
    <n v="1"/>
    <s v="EN TERMINO"/>
    <x v="1"/>
    <x v="1"/>
    <m/>
    <m/>
    <m/>
    <m/>
    <x v="1"/>
    <x v="6"/>
    <s v="Desplazamiento del cronograma"/>
    <s v="Carretero"/>
    <m/>
    <x v="0"/>
    <m/>
    <m/>
    <m/>
  </r>
  <r>
    <n v="1242"/>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6 (VGC)_x000a_4. Soportes plan de obras UF5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10"/>
    <s v="CR_Cartagena - Barranquilla-4G"/>
    <x v="59"/>
    <s v="Vicepresidencia de Gestión Contractual"/>
    <s v="Vicepresidencia de Gestión Contractual"/>
    <s v="Luis Eduardo Gutiérrez"/>
    <x v="1"/>
    <s v="DISCIPLINARIA Y ADMINISTRATIVA"/>
    <n v="3"/>
    <x v="21"/>
    <m/>
    <m/>
    <m/>
    <m/>
    <m/>
    <m/>
    <s v="_x000a__x000a_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_x000a__x000a_28/12/2018 Mediante memorando No. 2018-300-020032-3 la dependencia solicita ampliación del plazo para 31 de diciembre de 2019. Mediante memorando No. 2018-400-021406-3 se le informa a la OCI la viabilidad de la solicitud. (JDTB)"/>
    <m/>
    <m/>
    <m/>
    <m/>
    <m/>
    <m/>
    <m/>
    <x v="19"/>
    <n v="0"/>
    <n v="1"/>
    <s v="EN TERMINO"/>
    <x v="1"/>
    <x v="1"/>
    <m/>
    <m/>
    <m/>
    <m/>
    <x v="1"/>
    <x v="6"/>
    <s v="Desplazamiento del cronograma"/>
    <s v="Carretero"/>
    <m/>
    <x v="0"/>
    <m/>
    <m/>
    <m/>
  </r>
  <r>
    <n v="1243"/>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28"/>
    <s v="CR_Cartagena - Barranquilla-4G"/>
    <x v="59"/>
    <s v="Vicepresidencia de Gestión Contractual"/>
    <s v="Vicepresidencia de Gestión Contractual"/>
    <s v="Luis Eduardo Gutiérrez"/>
    <x v="1"/>
    <s v="DISCIPLINARIA Y ADMINISTRATIVA"/>
    <n v="8"/>
    <x v="0"/>
    <m/>
    <m/>
    <m/>
    <m/>
    <m/>
    <m/>
    <s v="_x000a__x000a_10/12/2018 Se informa por parte de la VGC que el PM se cumple. (LMSC)_x000a__x000a_31/12/2018 Se verifica en el FTP la incorporación de los soportes de la totalidad de unidades de medida. Se certifica el cumplimiento del 100% del plan. (JDTB)"/>
    <m/>
    <m/>
    <m/>
    <m/>
    <m/>
    <m/>
    <m/>
    <x v="19"/>
    <n v="2"/>
    <n v="1"/>
    <s v="CUMPLIDA"/>
    <x v="0"/>
    <x v="1"/>
    <m/>
    <m/>
    <m/>
    <m/>
    <x v="1"/>
    <x v="1"/>
    <s v="Incumplimiento obligaciones"/>
    <s v="Carretero"/>
    <m/>
    <x v="0"/>
    <m/>
    <m/>
    <m/>
  </r>
  <r>
    <n v="1244"/>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28"/>
    <s v="CR_Cartagena - Barranquilla-4G"/>
    <x v="59"/>
    <s v="Vicepresidencia de Gestión Contractual"/>
    <s v="Vicepresidencia de Gestión Contractual"/>
    <s v="Luis Eduardo Gutiérrez"/>
    <x v="1"/>
    <s v="DISCIPLINARIA Y ADMINISTRATIVA"/>
    <n v="4"/>
    <x v="0"/>
    <m/>
    <m/>
    <m/>
    <m/>
    <m/>
    <s v="28/12/2018 Se verifica el cargue de los soportes en el FTP. Se certifca el cumplimiento del 100% del plan de mejoramiento. (JDTB)"/>
    <s v="_x000a__x000a_10/12/2018 Se informa por parte de la VGC que el PM se cumple. (LMSC)"/>
    <m/>
    <m/>
    <m/>
    <m/>
    <m/>
    <m/>
    <m/>
    <x v="19"/>
    <n v="2"/>
    <n v="1"/>
    <s v="CUMPLIDA"/>
    <x v="0"/>
    <x v="1"/>
    <m/>
    <m/>
    <m/>
    <m/>
    <x v="1"/>
    <x v="0"/>
    <s v="Señalización"/>
    <s v="Carretero"/>
    <m/>
    <x v="0"/>
    <m/>
    <m/>
    <m/>
  </r>
  <r>
    <n v="1245"/>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28"/>
    <s v="CR_Cartagena - Barranquilla-4G"/>
    <x v="59"/>
    <s v="Vicepresidencia de Gestión Contractual"/>
    <s v="Vicepresidencia de Gestión Contractual"/>
    <s v="Luis Eduardo Gutiérrez"/>
    <x v="1"/>
    <s v="DISCIPLINARIA Y ADMINISTRATIVA"/>
    <n v="5"/>
    <x v="0"/>
    <m/>
    <m/>
    <m/>
    <m/>
    <m/>
    <s v="28/12/2018 Se verifica el cargue de los soportes en el FTP. Se certifca el cumplimiento del 100% del plan de mejoramiento. (JDTB)"/>
    <s v="_x000a__x000a_10/12/2018 Se informa por parte de la VGC que el PM se cumple. (LMSC)"/>
    <m/>
    <m/>
    <m/>
    <m/>
    <m/>
    <m/>
    <m/>
    <x v="19"/>
    <n v="2"/>
    <n v="1"/>
    <s v="CUMPLIDA"/>
    <x v="0"/>
    <x v="1"/>
    <m/>
    <m/>
    <m/>
    <m/>
    <x v="1"/>
    <x v="0"/>
    <s v="Señalización"/>
    <s v="Carretero"/>
    <m/>
    <x v="0"/>
    <m/>
    <m/>
    <m/>
  </r>
  <r>
    <n v="1246"/>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28"/>
    <s v="CR_Cartagena - Barranquilla-4G"/>
    <x v="59"/>
    <s v="Vicepresidencia de Gestión Contractual - _x000a_Vicepresidencia de Planeación, Riesgos y Entorno"/>
    <s v="Vicepresidencia de Gestión Contractual - _x000a_Vicepresidencia de Planeación, Riesgos y Entorno"/>
    <s v="Luis Eduardo Gutiérrez - Fernando Ramírez"/>
    <x v="5"/>
    <s v="DISCIPLINARIA Y ADMINISTRATIVA"/>
    <n v="6"/>
    <x v="0"/>
    <m/>
    <m/>
    <m/>
    <m/>
    <m/>
    <m/>
    <s v="_x000a__x000a_10/12/2018 Se informa por parte de la VGC que el PM se cumple. (LMSC)_x000a__x000a_31/12/2018 Se verifica en el FTP la incorporación de los soportes de la totalidad de unidades de medida. Se certifica el cumplimiento del 100% del plan. (JDTB)"/>
    <m/>
    <m/>
    <m/>
    <m/>
    <m/>
    <m/>
    <m/>
    <x v="19"/>
    <n v="2"/>
    <n v="1"/>
    <s v="CUMPLIDA"/>
    <x v="0"/>
    <x v="1"/>
    <m/>
    <m/>
    <m/>
    <m/>
    <x v="1"/>
    <x v="0"/>
    <s v="Plan de manejo ambiental"/>
    <s v="Carretero"/>
    <s v="Ambiental"/>
    <x v="0"/>
    <m/>
    <m/>
    <m/>
  </r>
  <r>
    <n v="1247"/>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La primera acción está encaminada a determinar si efectivamente existe un incumplimiento a las normas de avalúos, o lo descrito por la contraloría es un tema de criterio del evaluador, por lo que adicional al pronunciamiento de la Lonja que realizo el avalúo en el cual describirán los factores que tuvo en cuenta para la adopción del valor, se solicitara un pronunciamiento al IGAC, para que, como ente rector, nos dilucide el tema._x000a_En caso de que efectivamente sea un incumplimiento a las normas que rigen la materia de avalúos, se buscara el reintegro de los recursos pagados de exceso, para lo que se requerirá el pronunciamiento de la interventoría del proyecto._x000a_Para evitar situaciones similares, se realizará una modificación al protocolo de avalúos de la ANI, en el que se incluirá un ítem para que el evaluador describa el análisis para la adopción de valor en lo relacionado con área sobre las que recaigan este tipo de limitaciones al dominio (servidumbres). así mismo y mientras se modifica el protocolo de avalúos, se remitirán comunicaciones a los concesionarios e interventorías poniéndolos en contexto de lo sucedido para que al interior de cada, y de ser pertinente, se tomen las medidas del caso._x000a__x000a_Identificar el campo de aplicacion mediante el analisis de los predios con servidumbre identifcados por la Contraloría en cuanto a valor de la zona homogenea, valoracion y cumplimiento normativo._x000a_"/>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 solicitud de informe a la Lonja, sustentando los valores determinados en los avaluo de los 2 predios contiguos y su respectivo analisis de la servidumbre y diferencia de  valor entre ambos. _x000a_2. Mediante comunicación, se solicitará al IGAC, como ente rector en materia de avalúos, pronunciamiento sobre el tema de valoración de áreas de terreno donde se encuentre medidas de limitación al dominio._x000a_3. Con los dos insumos anteriores, se solicitará a la interventoría la revisión del pronunciamiento, frente a las obligaciones del contrato, para que de ser pertinente así mismo se realice por la misma el cálculo del mayor valor pagado, y se utilicen los mecanismos establecidos en el contrato para el reintegro de dichos recursos._x000a_4. De ser pertinente, se remitirá memorando a la Vicepresidencia de Gestión Contractual para utilizar los mecanismos establecidos en el contrato para el reintegro de los recursos._x000a_5. Incorporar un ITEM en el protocolo de avalúos, será de más fácil revisión el análisis del valor adoptado en este tipo de casos._x000a_6. Mientras se surte el proceso de modificación del protocolo, se oficiará a los concesionarios e interventorías, para que en todos los proyectos tengan presente lo observado por la contraloría Y sobre el manejo y metodologia de los avalúos en los casos de servidumbres y se tomen las medidas del caso._x000a_7. Informe de los GIT Predial y de Asesoría Jurídica Predial sobre el análisis de los 2 predios con servidumbre en el proyecto._x000a_"/>
    <s v="MEDIDAS CORRECTIVAS_x000a_1. Informe de la LONJA._x000a_2. Concepto del IGAC._x000a_3. Pronunciamiento de la Interventoría._x000a_4. Memorando a la VGC._x000a__x000a_MEDIDAS PREVENTIVAS_x000a_5. Ajuste al Protocolo de Avalúos._x000a_6. Oficios a concesionario e interventorías._x000a__x000a_INFORME DE CIERRE_x000a_7. Informe de Cierre"/>
    <n v="7"/>
    <d v="2018-07-16T00:00:00"/>
    <x v="26"/>
    <s v="CR_Cartagena - Barranquilla-4G"/>
    <x v="59"/>
    <s v="Vicepresidencia de Planeación, Riesgos y Entorno"/>
    <s v="Vicepresidencia de Planeación, Riesgos y Entorno"/>
    <s v="Fernando Ramírez"/>
    <x v="2"/>
    <s v="DISCIPLINARIA Y ADMINISTRATIVA"/>
    <n v="0"/>
    <x v="4"/>
    <m/>
    <m/>
    <m/>
    <m/>
    <m/>
    <m/>
    <s v="31/12/2018 Mediante memorando No. 2018-604-020871-3 la dependencia solicita ampliación del plazo hasta el 30 de junio de 2019. Mediante memorando 2018-400-021377-3 se le informa a la OCI la viabilidad de esta solicitud. (JDTB)"/>
    <m/>
    <m/>
    <m/>
    <m/>
    <m/>
    <m/>
    <m/>
    <x v="19"/>
    <n v="0"/>
    <n v="1"/>
    <s v="EN TERMINO"/>
    <x v="1"/>
    <x v="1"/>
    <m/>
    <m/>
    <m/>
    <m/>
    <x v="1"/>
    <x v="3"/>
    <s v="Diferencia avalúo"/>
    <s v="Carretero"/>
    <s v="Predial"/>
    <x v="0"/>
    <m/>
    <m/>
    <m/>
  </r>
  <r>
    <n v="1248"/>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28"/>
    <s v="CR_Cartagena - Barranquilla-4G"/>
    <x v="59"/>
    <s v="Vicepresidencia de Gestión Contractual"/>
    <s v="Vicepresidencia de Gestión Contractual"/>
    <s v="Luis Eduardo Gutiérrez"/>
    <x v="1"/>
    <s v="DISCIPLINARIA Y ADMINISTRATIVA"/>
    <n v="5"/>
    <x v="0"/>
    <m/>
    <m/>
    <m/>
    <m/>
    <m/>
    <s v="28/12/2018 Se verifica el cargue de los soportes en el FTP. Se certifca el cumplimiento del 100% del plan de mejoramiento. (JDTB)"/>
    <s v="_x000a__x000a_10/12/2018 Se informa por parte de la VGC que el PM se cumple. (LMSC)"/>
    <m/>
    <m/>
    <m/>
    <m/>
    <m/>
    <m/>
    <m/>
    <x v="19"/>
    <n v="2"/>
    <n v="1"/>
    <s v="CUMPLIDA"/>
    <x v="0"/>
    <x v="1"/>
    <m/>
    <m/>
    <m/>
    <m/>
    <x v="1"/>
    <x v="0"/>
    <s v="Consevación de la vía"/>
    <s v="Carretero"/>
    <m/>
    <x v="0"/>
    <m/>
    <m/>
    <m/>
  </r>
  <r>
    <n v="1249"/>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28"/>
    <s v="CR_Cartagena - Barranquilla-4G"/>
    <x v="59"/>
    <s v="Vicepresidencia de Gestión Contractual - _x000a_Vicepresidencia de Planeación, Riesgos y Entorno"/>
    <s v="Vicepresidencia de Gestión Contractual - _x000a_Vicepresidencia de Planeación, Riesgos y Entorno"/>
    <s v="Luis Eduardo Gutiérrez - Fernando Ramírez"/>
    <x v="5"/>
    <s v="DISCIPLINARIA Y ADMINISTRATIVA"/>
    <n v="6"/>
    <x v="0"/>
    <m/>
    <m/>
    <m/>
    <m/>
    <m/>
    <m/>
    <s v="_x000a__x000a_10/12/2018 Se informa por parte de la VGC que el PM se cumple. (LMSC)_x000a__x000a_31/12/2018 Se verifica en el FTP la incorporación de los soportes de la totalidad de unidades de medida. Se certifica el cumplimiento del 100% del plan. (JDTB)"/>
    <m/>
    <m/>
    <m/>
    <m/>
    <m/>
    <m/>
    <m/>
    <x v="19"/>
    <n v="2"/>
    <n v="1"/>
    <s v="CUMPLIDA"/>
    <x v="0"/>
    <x v="1"/>
    <m/>
    <m/>
    <m/>
    <m/>
    <x v="1"/>
    <x v="0"/>
    <s v="Plan de manejo ambiental"/>
    <s v="Carretero"/>
    <s v="Ambiental"/>
    <x v="0"/>
    <m/>
    <m/>
    <m/>
  </r>
  <r>
    <n v="1250"/>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28"/>
    <s v="CR_Cartagena - Barranquilla-4G"/>
    <x v="59"/>
    <s v="Vicepresidencia de Gestión Contractual"/>
    <s v="Vicepresidencia de Gestión Contractual"/>
    <s v="Luis Eduardo Gutiérrez"/>
    <x v="1"/>
    <s v="DISCIPLINARIA Y ADMINISTRATIVA"/>
    <n v="5"/>
    <x v="0"/>
    <m/>
    <m/>
    <m/>
    <m/>
    <m/>
    <s v="28/12/2018 Se verifica el cargue de los soportes en el FTP. Se certifca el cumplimiento del 100% del plan de mejoramiento. (JDTB)"/>
    <s v="_x000a__x000a_10/12/2018 Se informa por parte de la VGC que el PM se cumple. (LMSC)"/>
    <m/>
    <m/>
    <m/>
    <m/>
    <m/>
    <m/>
    <m/>
    <x v="19"/>
    <n v="2"/>
    <n v="1"/>
    <s v="CUMPLIDA"/>
    <x v="0"/>
    <x v="1"/>
    <m/>
    <m/>
    <m/>
    <m/>
    <x v="1"/>
    <x v="1"/>
    <s v="Incumplimiento especificaciones"/>
    <s v="Carretero"/>
    <m/>
    <x v="0"/>
    <m/>
    <m/>
    <m/>
  </r>
  <r>
    <n v="1251"/>
    <n v="29"/>
    <s v="Hallazgo No. 29. Administrativo - Seguimiento al Plan de Mejoramiento Institucional Contable y Presupuestal._x000a_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_x000a_En desarrollo de la revisión se presentaron los siguientes resultados: 7 hallazgos cumplidos efectivos (1134, 1174, 1175, 1177, 1184, 1185 y 1186) y 5 hallazgos cumplidos no efectivos (1038, 1039, 1042, 1043 y 1135)"/>
    <s v="Se presentaron acciones de mejora por los responsables que en ocasiones no se cumplieron dentro del término establecido para la vigencia 2017. Así mismo, en otros casos no se generan acciones  preventivas para evitar su reiteración o no son pertinentes para subsanar lo observado."/>
    <s v="Lo anterior permite concluir que hay 5 hallazgos cuyas acciones de mejoramiento no han sido efectivas."/>
    <s v="Replanteamiento de las acciones No. 1038,1039,1042,1043 y 1135  señaladas en el Plan de Mejoramiento Vigente con corte a 31 de diciembre de 2017, declaradas por el Ente de Control como no efectivas."/>
    <s v="construir un plan de mejoramiento efectivo, cuyas acciones busquen atacar la causa que dio origen al hallazgo"/>
    <s v="1. Replanteamiento en la matriz del PMI  por los responsables de  las acciones, con el fin de lograr la efectividad por parte del Ente de Control._x000a_2.Acciones preventivas  orientadas a rebustecer los instrumentos de gestión para la construcción y manejo del Plan de Mejoramiento Institucional ._x000a_3. El informe de cierre tiene como finalidad facilitar la gestión de evaluación de efectividad al Ente de Control"/>
    <s v="UNIDADES DE MEDIDA CORRECTIVA_x000a_1. Replanteamiento de las acciones_x000a__x000a_UNIDADES DE MEDIDA PREVENTIVA_x000a_2.Procedimiento gestión del Plan de Mejoramiento Institucional_x000a_3. Instructivo  definicion y manejo de planes de mejoramiento institucional._x000a_4. Instructivo base de conocimiento para el manejo de hallazgos tipicos del Plan de Mejoramiento Institucional_x000a__x000a_INFORME DE CIERRE _x000a_5. Informe de Cierre"/>
    <n v="5"/>
    <d v="2018-07-16T00:00:00"/>
    <x v="32"/>
    <s v="Evaluación y Control Institucional"/>
    <x v="50"/>
    <s v="Vicepresidencia Administrativa y Financiera - Vicepresidencia de Planeación Riesgos y Entorno - Vicepresidencia Ejecutiva - Oficina de Control Interno"/>
    <s v="Vicepresidencia Administrativa y Financiera - Vicepresidencia de Planeación Riesgos y Entorno - Vicepresidencia Ejecutiva - Oficina de Control Interno"/>
    <s v="Elizabeth Gómez - Fernando Ramírez - Carlos García - Gloria Margoth Cabrera"/>
    <x v="5"/>
    <s v="ADMINISTRATIVA"/>
    <n v="5"/>
    <x v="0"/>
    <m/>
    <m/>
    <m/>
    <m/>
    <m/>
    <m/>
    <s v="_x000a__x000a_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_x000a__x000a_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_x000a_"/>
    <m/>
    <m/>
    <m/>
    <m/>
    <m/>
    <m/>
    <m/>
    <x v="19"/>
    <n v="2"/>
    <n v="0"/>
    <s v="CUMPLIDA"/>
    <x v="0"/>
    <x v="0"/>
    <m/>
    <m/>
    <m/>
    <m/>
    <x v="1"/>
    <x v="0"/>
    <s v="incumplimiento plan de mejoramiento áreas"/>
    <s v="Evaluación y Control Institucional"/>
    <m/>
    <x v="0"/>
    <m/>
    <m/>
    <m/>
  </r>
  <r>
    <n v="1252"/>
    <n v="1"/>
    <s v="Hallazgo No. 1. Administrativo. Identificación de zonas de servidumbres. Concesión Bucaramanga - Barrancabermeja - Yondó. _x000a_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
    <s v="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
    <s v="Lo anterior podría generar riesgo al afectar el patrimonio público del Estado, en el evento de realizar el pago del saldo, sin descontar la depreciación generada por la presencia de la limitante a la propiedad relacionada por la servidumbre, vigente sobre dicho predio."/>
    <s v="1. Requerir al concesionario y a la interventoría a fin de que procedan a la actulización de los insumos, con la inclusión en el avalúo de la depreciación del valor del terreno por concepto de la servidumbre existente."/>
    <s v="1. Actualización y ajuste del proceso de adquisición del predio, con el fin de tener en cuenta en el avalúo los valores que deben ser depreciados por la existencia de una servidumbre."/>
    <s v="Lograr que el concesionario actualice los insumos, acorde a la metodología valuatoria respecto a la valoración del terreno ante la existencia de una servidumbre._x000a__x000a_1. Oficio dirigido al concesionario solicitando actualización de insumos._x000a_2. Verificación de actualización de los insumos prediales por parte de la Interventoría._x000a_3. Actualizar los Instructivos del GIT Predial GCSP-I-013 Protocolo de avalúo urbano y GCSP-I-014 Protocolo de avalúo rural con el fin de incluir la identicación de las servidumbres en los avalúos._x000a_4. Informe final de cierre"/>
    <s v="UNIDADES DE MEDIDA CORRECTIVA_x000a_1. Actualización de insumos del concesionario_x000a_2. Informe de verificación interventoría._x000a__x000a_UNIDADES DE MEDIDA PREVENTIVA_x000a_3. Actualización de los Protocolos de avalúos urbano y rural_x000a__x000a_INFORME DE CIERRE_x000a_4. Informe Final de Cierre."/>
    <n v="4"/>
    <d v="2019-01-04T00:00:00"/>
    <x v="26"/>
    <s v="CR_Bucaramanga-Barrancabermeja-Yondó"/>
    <x v="60"/>
    <s v="Vicepresidencia de Planeación, Riesgos y Entorno"/>
    <s v="Vicepresidencia de Planeación, Riesgos y Entorno "/>
    <s v="Andrés Hernández"/>
    <x v="2"/>
    <s v="ADMINISTRATIVA"/>
    <n v="0"/>
    <x v="4"/>
    <m/>
    <m/>
    <m/>
    <m/>
    <m/>
    <m/>
    <m/>
    <m/>
    <m/>
    <m/>
    <m/>
    <m/>
    <m/>
    <m/>
    <x v="20"/>
    <n v="0"/>
    <n v="1"/>
    <s v="EN TERMINO"/>
    <x v="1"/>
    <x v="0"/>
    <m/>
    <m/>
    <m/>
    <m/>
    <x v="1"/>
    <x v="3"/>
    <s v="Diferencia avalúo"/>
    <s v="Carretero"/>
    <s v="Predial"/>
    <x v="0"/>
    <m/>
    <m/>
    <m/>
  </r>
  <r>
    <n v="1253"/>
    <n v="2"/>
    <s v="Hallazgo No. 2. Administrativo. Gestión de adquisición predial. Proyecto Bucaramanga - Barrancabermeja - Yondó. _x000a_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
    <s v="Las unidades funcionales 8 y 9 en particular presentan incertidumbre en la determinación real de la línea de compra, derivados de los aspectos de Licenciamiento Ambiental y del impacto en las líneas de conducción de hidrocarburos y de gas"/>
    <s v="Posible riesgo de incumplimiento e incertidumbre de los costos reales al no tener la certeza del área realmente a ser intervenida, a fin de proyectar los recursos necesarios, frente al marco de los valores establecidos a nivel contractual, para la adquisición predial."/>
    <s v="1. Requerir al concesionario la actualización del plan de adquisición predial presentado inicialmente, para que esté acorde con el plan de obras vigente y los estudios de detalle no objetado."/>
    <s v="1.  Actualización del plan de adquisición predial con el fin de garantizar la disponibilidad o adquisición oportuna de los predios necesarios para la ejecución del proyecto. "/>
    <s v="1. Plan de adquisición predial actualizado que permita la disponibilidad y adquisición de los predios acorde al Plan de obras._x000a_2. Seguimiento a la gestión predial que ejecuta el concesionario con el fin de propender por que los predios estén disponbiles según el requerimiento del plan de obras y adquiridos de manera oportuna._x000a_3. Solicitar a la Interventoría un informe de gestión predial en donde presente:_x000a_- Avance de la gestión predial_x000a_- Seguimiento al proceso de adquisición del predio BBY-UF-09-008 _x000a_- Seguimiento a la adqusición de los predios críticos de orden técnico y jurídico._x000a_- Verificación de que el plan de adquisición predial esté acorde con los estudios de detalle no objetados._x000a_4. infrome de cierre_x000a_"/>
    <s v="UNIDADES DE MEDIDA CORRECTIVA_x000a_1. Plan de Adquisición Predial actualizado_x000a_2. Informe de gestión predial_x000a__x000a_UNIDADES DE MEDIDA PREVENTIVA_x000a_3. Procedimiento GCSP-P-025 Seguimiento a la gestión predial en proyectos concesionados._x000a__x000a_INFORME DE CIERRE_x000a_4. Informe de Cierre"/>
    <n v="4"/>
    <d v="2019-01-04T00:00:00"/>
    <x v="10"/>
    <s v="CR_Bucaramanga-Barrancabermeja-Yondó"/>
    <x v="60"/>
    <s v="Vicepresidencia de Planeación, Riesgos y Entorno"/>
    <s v="Vicepresidencia de Planeación, Riesgos y Entorno"/>
    <s v="Andrés Hernández"/>
    <x v="2"/>
    <s v="ADMINISTRATIVA"/>
    <n v="0"/>
    <x v="4"/>
    <m/>
    <m/>
    <m/>
    <m/>
    <m/>
    <m/>
    <m/>
    <m/>
    <m/>
    <m/>
    <m/>
    <m/>
    <m/>
    <m/>
    <x v="20"/>
    <n v="0"/>
    <n v="1"/>
    <s v="EN TERMINO"/>
    <x v="1"/>
    <x v="0"/>
    <m/>
    <m/>
    <m/>
    <m/>
    <x v="1"/>
    <x v="3"/>
    <s v="Demora en gestión predial"/>
    <s v="Carretero"/>
    <s v="Predial"/>
    <x v="0"/>
    <m/>
    <m/>
    <m/>
  </r>
  <r>
    <n v="1254"/>
    <n v="3"/>
    <s v="Hallazgo No. 3. Administrativo con presunta incidencia disciplinaria. Implementación de controles de calidad para los avalúos comerciales corporativos, Contrato de Concesión 013 de 2015. Concesión Bucaramanga - Barrancabermeja - Yondó. _x000a_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quot;Establo&quot;,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
    <s v="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
    <s v="Lo cual genera incertidumbre frente a la posibilidad que el área requerida exista dicha restricción de protección, y por ende el riesgo de un error de cálculo, incidiendo en la correcta determinación del valor del terreno."/>
    <s v="1. Requerir a la Interventoría la verificación del cumplimiento del protocolo de avalúos"/>
    <s v="1. Garantizar la calidad de los trabajos y procedimientos utilizados en la elaboración de los avalúos comerciales corporativos."/>
    <s v="1. Requerimiento de verificación de cumplimiento del protocolo de avalúos por parte de la Interventoría._x000a__x000a_2. Implementación acciones derivadas del resultado de verificación de cumplimiento del protocolo de avalúos conforme a los establecido en los contratos de concesión e interventoría._x000a__x000a_3. Concepto de la Interventoría frente al avalúo presentado por el concesionario en los predios BBY-UF-03-008 y  BBY-UF-02-036._x000a__x000a_4. Informe de cierre"/>
    <s v="UNIDADES DE MEDIDA CORRECTIVA_x000a_1. Verificación de cumplimiento del protocolo de avalúos._x000a_2. Acciones derivadas del resultado de verificación de cumplimiento del protocolo de avalúos._x000a_3. Concepto de la Interventoría_x000a__x000a_UNIDADES DE MEDIDA PREVENTIVA_x000a_4. Protocolo de avalúo rural y urbano_x000a__x000a_INFORME DE CIERRE_x000a_5. Informe de cierre"/>
    <n v="5"/>
    <d v="2019-01-04T00:00:00"/>
    <x v="10"/>
    <s v="CR_Bucaramanga-Barrancabermeja-Yondó"/>
    <x v="60"/>
    <s v="Vicepresidencia de Planeación, Riesgos y Entorno"/>
    <s v="Vicepresidencia de Planeación, Riesgos y Entorno - Vicepresidencia de Gestión Contractual"/>
    <s v="Andrés Hernández"/>
    <x v="2"/>
    <s v="DISCIPLINARIA Y ADMINISTRATIVA"/>
    <n v="0"/>
    <x v="4"/>
    <m/>
    <m/>
    <m/>
    <m/>
    <m/>
    <m/>
    <m/>
    <m/>
    <m/>
    <m/>
    <m/>
    <m/>
    <m/>
    <m/>
    <x v="20"/>
    <n v="0"/>
    <n v="1"/>
    <s v="EN TERMINO"/>
    <x v="1"/>
    <x v="1"/>
    <m/>
    <m/>
    <m/>
    <m/>
    <x v="1"/>
    <x v="3"/>
    <s v="Diferencia avalúo"/>
    <s v="Carretero"/>
    <s v="Predial"/>
    <x v="0"/>
    <m/>
    <m/>
    <m/>
  </r>
  <r>
    <n v="1255"/>
    <n v="4"/>
    <s v="Hallazgo No. 4. Administrativo con presunta incidencia disciplinaria. Entrega de predios adquiridos, Contrato de Concesión 013 de 2015. Concesión Bucaramanga - Barrancabermeja - Yondó. _x000a_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
    <s v="Lo anterior, denotan deficiencias en el cumplimiento de las obligaciones contractuales, falencias en las labores de supervisión e interventoría."/>
    <s v="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
    <s v="1. Requerir al concesionario y a la interventoría para la demolición y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Comunicación a la interventoria para la verificación del cercado y demoliciónen los predios adquiridos y presentación del seguimiento a esta labor dentro del informe mensual._x000a_2. Seguimiento por parte de la interventoría al estado de cercas y demoliciones en los prediosadquiridos._x000a_3. Comunicación a la interventoría requiriendo el seguimiento al proceso de compensación social y restablecimiento de vivienda delpredio BBY-UF-02-028._x000a_4. Informe de cierre"/>
    <s v="UNIDADES DE MEDIDA CORRECTIVA_x000a_1. Informe de verificación de cerramientos_x000a_2. Informe de seguimiento_x000a__x000a_UNIDADES DE MEDIDA PREVENTIVA_x000a_3. Procedimiento  GCSP-P-025 Seguimiento a la gestión predial en proyectos concesionados_x000a__x000a_INFORME DE CIERRE_x000a_4. Informe de Cierre"/>
    <n v="4"/>
    <d v="2019-01-04T00:00:00"/>
    <x v="10"/>
    <s v="CR_Bucaramanga-Barrancabermeja-Yondó"/>
    <x v="60"/>
    <s v="Vicepresidencia de Planeación, Riesgos y Entorno - Vicepresidencia Ejecutiva"/>
    <s v="Vicepresidencia de Planeación, Riesgos y Entorno - Vicepresidencia Ejecutiva"/>
    <s v="Andrés Hernández - Carlos García"/>
    <x v="5"/>
    <s v="DISCIPLINARIA Y ADMINISTRATIVA"/>
    <n v="0"/>
    <x v="4"/>
    <m/>
    <m/>
    <m/>
    <m/>
    <m/>
    <m/>
    <m/>
    <m/>
    <m/>
    <m/>
    <m/>
    <m/>
    <m/>
    <m/>
    <x v="20"/>
    <n v="0"/>
    <n v="1"/>
    <s v="EN TERMINO"/>
    <x v="1"/>
    <x v="1"/>
    <m/>
    <m/>
    <m/>
    <m/>
    <x v="1"/>
    <x v="3"/>
    <s v="Acceso a predios"/>
    <s v="Carretero"/>
    <s v="Predial"/>
    <x v="0"/>
    <m/>
    <m/>
    <m/>
  </r>
  <r>
    <n v="1256"/>
    <n v="5"/>
    <s v="Hallazgo No. 5. Administrativo con presunta incidencia disciplinaria y fiscal. Áreas Sobrantes de Predios con Folio de Matrícula a favor de la ANI. Contrato de Concesión 013 de 2015. Concesión Bucaramanga - Barrancabermeja - Yondó. _x000a_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
    <s v="Lo anteriormente referenciado, refleja deficiencias en los procesos desarrollados para la indentificación del área requerida a partir de los estudios de detalle, ocasionado por una presunta gestión antieconómica e ineficiente. "/>
    <s v="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
    <s v="1. Requerir al Concesionario para que presente un informe de la afectación de estos predios con realción a los estudios de detalle no objetados por la interventoría y de ser el caso requerir la devolución inmediata de los recursos utilizados en su adquisición predial."/>
    <s v="1. Salvaguardar los recursos de la Subcuenta predial destinadas para este proyecto._x000a_"/>
    <s v="1. Comunicación al concesionario requiriendo un informe de la afectación de estos predios con realción a los estudios de detalle no objetados por la interventoría, que deberá ser avalado por la interventoría._x000a_2. Dependiendo del concepto de la interventoría requerir al concesioanrio la devolución de los recursos utilizados en la adquisición predial de los predios objeto del presente hallazgo._x000a_3. Informe de cierre"/>
    <s v="UNIDADES DE MEDIDA CORRECTIVA_x000a_1. Concepto de interventoía_x000a_2. Requerimiento al concesionario_x000a__x000a_UNIDADES DE MEDIDA PREVENTIVA_x000a_3. Procedimiento GCSP-P-025 Seguimiento a la gestión predial en proyectos concesionados._x000a__x000a_INFORME DE CIERRE_x000a_4. Informe de Cierre"/>
    <n v="4"/>
    <d v="2019-01-04T00:00:00"/>
    <x v="10"/>
    <s v="CR_Bucaramanga-Barrancabermeja-Yondó"/>
    <x v="60"/>
    <s v="Vicepresidencia de Planeación, Riesgos y Entorno"/>
    <s v="Vicepresidencia de Planeación, Riesgos y Entorno"/>
    <s v="Andrés Hernández"/>
    <x v="2"/>
    <s v="FISCAL, DISCIPLINARIA Y ADMINISTRATIVA"/>
    <n v="0"/>
    <x v="4"/>
    <m/>
    <m/>
    <m/>
    <m/>
    <m/>
    <m/>
    <m/>
    <m/>
    <m/>
    <m/>
    <m/>
    <m/>
    <m/>
    <m/>
    <x v="20"/>
    <n v="0"/>
    <n v="1"/>
    <s v="EN TERMINO"/>
    <x v="1"/>
    <x v="2"/>
    <m/>
    <m/>
    <m/>
    <m/>
    <x v="1"/>
    <x v="3"/>
    <s v="Predios adquiridos no utilizados"/>
    <s v="Carretero"/>
    <s v="Predial"/>
    <x v="0"/>
    <m/>
    <m/>
    <m/>
  </r>
  <r>
    <n v="1257"/>
    <n v="6"/>
    <s v="Hallazgo No. 6. Administrativo con presunta incidencia disciplinaria. Requerimiento de áreas adicionales de predios adquiridos, Contrato de Concesión 013 de 2015. Concesión Bucaramanga - Barrancabermeja - Yondó. _x000a_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
    <s v="Lo anteriormente referenciado, refleja deficiencias en los procesos desarrollados para la indentificación del área requerida a partir de los estudios de detalle."/>
    <s v="Lo que genera desgaste administrativo e incertidumbre sobre la efectiva utilización de las áreas adquiridas."/>
    <s v="1. Requerir al concesionario la actualización del plan de adquisición predial presentado inicialmente, para que esté acorde los estudios de detalle no objetado."/>
    <s v="1.  Garantizar la adquisición de las áreas requeridas de acuerdo con los estudios de detalle no objetados por la interventoría._x000a_"/>
    <s v="1. requerir al concesionario la actualización del plan de adquisición predial que permita la disponibilidad y adquisición de los predios acorde los estudios de detalle no objetados._x000a_2. Requerir al concesionario la entrega de lo sosportes que demuesten la disponibilidad de los predios intervenidos mencionados en el presente hallazgo._x000a_3. Informe de cierre"/>
    <s v="UNIDADES DE MEDIDA CORRECTIVA_x000a_1. Plan de Adquisición Predial actualizado_x000a_2. Informe de disponibilidad predial_x000a__x000a_UNIDADES DE MEDIDA PREVENTIVA_x000a_3. Procedimiento GCSP-P-025 Seguimiento a la gestión predial en proyectos concesionados._x000a__x000a_INFORME DE CIERRE_x000a_4. Informe de Cierre"/>
    <n v="4"/>
    <d v="2019-01-04T00:00:00"/>
    <x v="10"/>
    <s v="CR_Bucaramanga-Barrancabermeja-Yondó"/>
    <x v="60"/>
    <s v="Vicepresidencia de Planeación, Riesgos y Entorno - Vicepresidencia Ejecutiva"/>
    <s v="Vicepresidencia de Planeación, Riesgos y Entorno - Vicepresidencia Ejecutiva"/>
    <s v="Andrés Hernández - Carlos García"/>
    <x v="5"/>
    <s v="DISCIPLINARIA Y ADMINISTRATIVA"/>
    <n v="0"/>
    <x v="4"/>
    <m/>
    <m/>
    <m/>
    <m/>
    <m/>
    <m/>
    <m/>
    <m/>
    <m/>
    <m/>
    <m/>
    <m/>
    <m/>
    <m/>
    <x v="20"/>
    <n v="0"/>
    <n v="1"/>
    <s v="EN TERMINO"/>
    <x v="1"/>
    <x v="1"/>
    <m/>
    <m/>
    <m/>
    <m/>
    <x v="1"/>
    <x v="3"/>
    <s v="Predios adquiridos no utilizados"/>
    <s v="Carretero"/>
    <s v="Predial"/>
    <x v="0"/>
    <m/>
    <m/>
    <m/>
  </r>
  <r>
    <n v="1258"/>
    <n v="7"/>
    <s v="Hallazgo No. 7. Administrativo con presunta incidencia disciplinaria. Predios con rondas hídricas y nacimiento de agua, Contrato de Concesión 013 de 2015. Concesión Bucaramanga - Barrancabermeja - Yondó. _x000a_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quot;Predios de Ronda Hídrica&quot;."/>
    <s v="No se dio cumplimiento a lo establecido en la Resolución 763 de junio de 2017 de informar a la ANLA sobre la identificación  de los cuerpos de agua indicados y de presentar soportes de manejo ambiental respectivo"/>
    <s v="Las anteriores situaciones podrían configurarse en un presunto detrimento en el patrimonio del Estado en un valor por determinar, correspondiente al mayor valor pagado del terreno al cual no de la aplicó la metodología del IGAC para afectar por restricción de uso de suelo."/>
    <s v="1. Requerir al concesionario y a la interventoría a fin que procedan de ser necesario a la actulización de los insumos, con la inclusión en el avalúo de las rondas hidricas existentes."/>
    <s v="1. Actualización y ajuste del proceso de adquisición del predio, con el fin de tener en cuenta en el avalúo los valores que deben ser depreciados por la existencia de las rondas hídricas."/>
    <s v="Lograr que el concesionario actualice de ser necesario los insumos, acorde a la metodología valuatoria respecto a la valoración del terreno ante la existencia de rondas hídricas._x000a__x000a_1. Oficio dirigido al concesionario solicitando las certificaciónes de la autoridad ambiental correspondiente y de la oficina de planeación municipal donde se evidencia la presencia o no de la ronda hídrica._x000a_2. Dependiendo de las certificaciones verificación de actualización de los insumos prediales por parte de la Interventoría._x000a_3. Dependiendo del concepto de la interventoría requerir al concesioanrio la devolución del mayor valor cancelado en la adquisición de los predios objeto del presente hallazgo._x000a_4. Actualizar los Instructivos del GIT Predial GCSP-I-013 Protocolo de avalúo urbano y GCSP-I-014 Protocolo de avalúo rural con el fin de incluir la identicación de las servidumbres en los avalúos._x000a_5. Informe final de cierre"/>
    <s v="UNIDADES DE MEDIDA CORRECTIVA_x000a_1. Informe de verificación interventoría._x000a__x000a_UNIDADES DE MEDIDA PREVENTIVA_x000a_2. Actualización de los Protocolos de avalúos urbano y rural_x000a__x000a_INFORME DE CIERRE_x000a_3. Informe Final de Cierre."/>
    <n v="3"/>
    <d v="2019-01-04T00:00:00"/>
    <x v="10"/>
    <s v="CR_Bucaramanga-Barrancabermeja-Yondó"/>
    <x v="60"/>
    <s v="Vicepresidencia de Planeación, Riesgos y Entorno "/>
    <s v="Vicepresidencia de Planeación, Riesgos y Entorno"/>
    <s v="Andrés Hernández"/>
    <x v="2"/>
    <s v="DISCIPLINARIA Y ADMINISTRATIVA"/>
    <n v="0"/>
    <x v="4"/>
    <m/>
    <m/>
    <m/>
    <m/>
    <m/>
    <m/>
    <m/>
    <m/>
    <m/>
    <m/>
    <m/>
    <m/>
    <m/>
    <m/>
    <x v="20"/>
    <n v="0"/>
    <n v="1"/>
    <s v="EN TERMINO"/>
    <x v="1"/>
    <x v="1"/>
    <m/>
    <m/>
    <m/>
    <m/>
    <x v="1"/>
    <x v="3"/>
    <s v="Diferencia avalúo"/>
    <s v="Carretero"/>
    <s v="Predial"/>
    <x v="0"/>
    <m/>
    <m/>
    <m/>
  </r>
  <r>
    <n v="1259"/>
    <n v="8"/>
    <s v="Hallazgo No. 8. Administrativo con presunta incidencia disciplinaria. Solicitud de modificación de la Licencia Ambiental Resolución 763 de 2017, Contrato de Concesión 013 de 2015. Concesión Bucaramanga - Barrancabermeja - Yondó. _x000a_El Concesionario adquirió predios, y está en proceso de adquisición para las Unidades Funcionales UF8 y UF9 sin que se haya dado la aprobación por parte de la ANLA a la modificación de la Licencia Ambiental para el nuevo trazado propuesto."/>
    <s v="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
    <s v="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
    <s v="1. Requerir al concesionario concepto jurídico que respalde la con suspensión de la gestión prdial adelantada para las UF 8 y 9 ,no obstante no haber obtenido la modificación de la Licencia Mabiental solicitada ante la ANLA."/>
    <s v="1. Garantizar la indemnidad de la Agencia Nacional de Infraestructura frente a la gestión predial que adelanta el concesionairo."/>
    <s v="1. Requerir al concesionario y a la interventoría concepto jurídico que respalde la no suspensión de la gestión predial adelantada para las UF 8 y 9 ,no obstante no haber obtenido la modificación de la Licencia Mabiental solicitada ante la ANLA._x000a_"/>
    <s v="UNIDADES DE MEDIDA CORRECTIVA_x000a_1. Concepto concesionario._x000a_2. Concepto de interventoría_x000a__x000a_INFORME DE CIERRE_x000a_3. Informe Final de Cierre."/>
    <n v="3"/>
    <d v="2019-01-04T00:00:00"/>
    <x v="2"/>
    <s v="CR_Bucaramanga-Barrancabermeja-Yondó"/>
    <x v="60"/>
    <s v="Vicepresidencia de Planeación, Riesgos y Entorno"/>
    <s v="Vicepresidencia de Planeación, Riesgos y Entorno"/>
    <s v="Andrés Hernández"/>
    <x v="2"/>
    <s v="DISCIPLINARIA Y ADMINISTRATIVA"/>
    <n v="0"/>
    <x v="4"/>
    <m/>
    <m/>
    <m/>
    <m/>
    <m/>
    <m/>
    <m/>
    <m/>
    <m/>
    <m/>
    <m/>
    <m/>
    <m/>
    <m/>
    <x v="20"/>
    <n v="0"/>
    <n v="1"/>
    <s v="EN TERMINO"/>
    <x v="1"/>
    <x v="1"/>
    <m/>
    <m/>
    <m/>
    <m/>
    <x v="1"/>
    <x v="3"/>
    <s v="Retraso en obras por predios"/>
    <s v="Carretero"/>
    <s v="Predial"/>
    <x v="0"/>
    <m/>
    <m/>
    <m/>
  </r>
  <r>
    <n v="1260"/>
    <n v="9"/>
    <s v="Hallazgo No. 9. Administrativo. Diferencias recursos adquisición predial, Contrato de Concesión 005 de 2014. Autopista Conexión Pacífico 3. _x000a_En la fase de estructuración del proyecto, la Agencia realizó la valoración de los terrenos requeridos para el proyecto, a través de la metodología de &quot;Zonas Homogéneas Físicas y Geoeconómicas&quot;,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
    <s v="Debilidades en el estudio efectuado para realizar la valoración de los terrenos en la fase de estructuración."/>
    <s v="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30"/>
    <s v="CR_Pacífico 3"/>
    <x v="48"/>
    <s v="Vicepresidencia de Planeación, Riesgos y Entorno - Vicepresidencia Ejecutiva - Vicepresidencia de Estructuración"/>
    <s v="Vicepresidencia de Planeación, Riesgos y Entorno - Vicepresidencia Ejecutiva - Vicepresidencia de Estructuración"/>
    <s v="Andrés Hernández - Carlos García - Poldy Osorio"/>
    <x v="5"/>
    <s v="ADMINISTRATIVA"/>
    <n v="0"/>
    <x v="4"/>
    <m/>
    <m/>
    <m/>
    <m/>
    <m/>
    <m/>
    <m/>
    <m/>
    <m/>
    <m/>
    <m/>
    <m/>
    <m/>
    <m/>
    <x v="20"/>
    <n v="0"/>
    <n v="1"/>
    <s v="EN TERMINO"/>
    <x v="1"/>
    <x v="0"/>
    <m/>
    <m/>
    <m/>
    <m/>
    <x v="1"/>
    <x v="3"/>
    <s v="Mayores recursos para riesgo predial"/>
    <s v="Carretero"/>
    <s v="Predial"/>
    <x v="0"/>
    <m/>
    <m/>
    <m/>
  </r>
  <r>
    <n v="1261"/>
    <n v="10"/>
    <s v="Hallazgo No. 10. Administrativo. Predios desafectados, Contrato de Concesión 005 de 2014. Autopista Conexión Pacífico 3. _x000a_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quot;Relación de predios requeridos&quot; del Plan de Adquisición Predial el cual NO fue objetado por la Interventoría, observando que los predios identificados como CP3-UF1-107, CP3-UF1-110 y CP3-UF1-112 se encuentran incluidos dentro de la mencionada relación."/>
    <s v="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
    <s v="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os 4 predios, ya que estos no fueron desafectados y se encuentran requeridos por el Proyecto, en el plazo otorgado por el Evento Eximente de Responsabilidad para la Unidad Funcional 1."/>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30"/>
    <s v="CR_Pacífico 3"/>
    <x v="48"/>
    <s v="Vicepresidencia de Planeación, Riesgos y Entorno - Vicepresidencia Ejecutiva"/>
    <s v="Vicepresidencia de Planeación, Riesgos y Entorno - Vicepresidencia Ejecutiva"/>
    <s v="Andrés Hernández - Carlos García"/>
    <x v="5"/>
    <s v="ADMINISTRATIVA"/>
    <n v="0"/>
    <x v="4"/>
    <m/>
    <m/>
    <m/>
    <m/>
    <m/>
    <m/>
    <m/>
    <m/>
    <m/>
    <m/>
    <m/>
    <m/>
    <m/>
    <m/>
    <x v="20"/>
    <n v="0"/>
    <n v="1"/>
    <s v="EN TERMINO"/>
    <x v="1"/>
    <x v="0"/>
    <m/>
    <m/>
    <m/>
    <m/>
    <x v="1"/>
    <x v="3"/>
    <s v="Demora en gestión predial"/>
    <s v="Carretero"/>
    <s v="Predial"/>
    <x v="0"/>
    <m/>
    <m/>
    <m/>
  </r>
  <r>
    <n v="1262"/>
    <n v="11"/>
    <s v="Hallazgo No. 11. Administrativo. Gestión Predial Unidad Funcional 1, Contrato de Concesión 005 de 2014, Autopista Conexión Pacífico 3. _x000a_Se suscribió el Otrosí 7, de fecha 10 de mayo de 2017, en el cual, en su cláusula cuarta parágrafo primero se establece como plazo máximo el día 16 de octubre de 2017, exceptuando las obras asociadas al puente &quot;Francisco Jaramillo&quot; y la intersección &quot;La Virginia&quot;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
    <s v="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
    <s v="En efecto se podría generar, la existencia de obras de propiedad del Estado en predios sin la titularidad a favor de la Nación."/>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a totalidad de los predios de la Unidad Funcional 1 en el plazo otorgado por el Evento Eximente de Responsabilidad."/>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30"/>
    <s v="CR_Pacífico 3"/>
    <x v="48"/>
    <s v="Vicepresidencia de Planeación, Riesgos y Entorno - Vicepresidencia Ejecutiva"/>
    <s v="Vicepresidencia de Planeación, Riesgos y Entorno - Vicepresidencia Ejecutiva"/>
    <s v="Andrés Hernández - Carlos García"/>
    <x v="5"/>
    <s v="ADMINISTRATIVA"/>
    <n v="0"/>
    <x v="4"/>
    <m/>
    <m/>
    <m/>
    <m/>
    <m/>
    <m/>
    <m/>
    <m/>
    <m/>
    <m/>
    <m/>
    <m/>
    <m/>
    <m/>
    <x v="20"/>
    <n v="0"/>
    <n v="1"/>
    <s v="EN TERMINO"/>
    <x v="1"/>
    <x v="0"/>
    <m/>
    <m/>
    <m/>
    <m/>
    <x v="1"/>
    <x v="3"/>
    <s v="Demora en gestión predial"/>
    <s v="Carretero"/>
    <s v="Predial"/>
    <x v="0"/>
    <m/>
    <m/>
    <m/>
  </r>
  <r>
    <n v="1263"/>
    <n v="12"/>
    <s v="Hallazgo No. 12. Administrativo. Cronograma Gestión Predial, Contrato de Concesión 005 de 2014, Autopista Conexión Pacífico 3. _x000a_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
    <s v="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
    <s v="Dicha inoportunidad genera desplazamiento de las fechas inicialmente proyectadas, ocasionando posible incumplimiento de los términos establecidos para desarrollar el objeto contractual."/>
    <s v="Fortalecer los instrumentos de control y seguimiento de la Gestion predial desarrollada                                                                                                                                                                                                                                                                                                                                                                                                                                                                                                                                                                                                                                                                                                                                                                                                                                                                                                                                                                                                                                                                                                                                                                                                                                                                                                                                                                                                                                                                                                                                                                                                                                                                                                                                                                                                                                                                                                                                                                                                                                                                                                                                                                                                                                                                                                                                                                                                                                                                                                                                                                                                                                                                                                                                                                                                                                                                                                                                                                                                                                                                                                                                                                                                                                                                                                                                                                                                                                                                                                                                                                                                                                                                                                                                                                                                                                                                                                                                                                                                                                                                                                                                                                                                                                                                                                                                                                                                                                                                                                                                                                                                                                                                                                                                                                                                                                                                                                                                                                                                                                                                                                                                                                                                                                                                                                                                                                                                                                                                                                                                                                                                                                                                                                                                                                                                                                                                                                                                                                                                                                                                                                                  en los proyectos."/>
    <s v="Minimizar el riesgo de incumplimiento por adquisición de predios fuera del plazo contractualmente establecido para tal fin._x000a_"/>
    <s v="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30"/>
    <s v="CR_Pacífico 3"/>
    <x v="48"/>
    <s v="Vicepresidencia de Planeación, Riesgos y Entorno - Vicepresidencia Ejecutiva"/>
    <s v="Vicepresidencia de Planeación, Riesgos y Entorno - Vicepresidencia Ejecutiva"/>
    <s v="Andrés Hernández - Carlos García"/>
    <x v="5"/>
    <s v="ADMINISTRATIVA"/>
    <n v="0"/>
    <x v="4"/>
    <m/>
    <m/>
    <m/>
    <m/>
    <m/>
    <m/>
    <m/>
    <m/>
    <m/>
    <m/>
    <m/>
    <m/>
    <m/>
    <m/>
    <x v="20"/>
    <n v="0"/>
    <n v="1"/>
    <s v="EN TERMINO"/>
    <x v="1"/>
    <x v="0"/>
    <m/>
    <m/>
    <m/>
    <m/>
    <x v="1"/>
    <x v="3"/>
    <s v="Demora en gestión predial"/>
    <s v="Carretero"/>
    <s v="Predial"/>
    <x v="0"/>
    <m/>
    <m/>
    <m/>
  </r>
  <r>
    <n v="1264"/>
    <n v="13"/>
    <s v="Hallazgo No. 13. Administrativo con presunta incidencia disciplinaria. Entrega de predios adquiridos, Contrato de Concesión 005 de 2014, Autopista Conexión Pacífico 3. _x000a_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quot;... Adelantar todas las demoliciones de la infraestructura y mejoras existentes en los predios adquiridos para el proyecto...&quot;, por cuanto el predio adquirido CP3-UF3.2-DC-027 posee un inmueble de dos plantas en cual no ha sido demolido."/>
    <s v="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
    <s v="Circunstancia que genera riesgo de invasión de los predios de propiedad del Estado, inseguridad a vehículos y peatones y afectación de la zona de derecho de vía adquirida._x000a__x000a_Situación que genera riesgo de invasión de los predios de propiedad del Estado."/>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Lograr el cercado del 100% de los predios adquiridos."/>
    <s v="UNIDADES DE MEDIDA CORRECTIVA_x000a_1. Oficio a la interventoria de la revision del cercado en los predios adquiridos._x000a_2. Oficio a la interventoria de incluir en el informe mensual, el seguimiento del cercado en cada predio adquirido._x000a_3. Oficio al Concesionario para que efectúe el cercado de los predios adquiridos._x000a__x000a_INFORME DE CIERRE_x000a_4. informe de cierre"/>
    <n v="4"/>
    <d v="2019-01-04T00:00:00"/>
    <x v="30"/>
    <s v="CR_Pacífico 3"/>
    <x v="48"/>
    <s v="Vicepresidencia de Planeación, Riesgos y Entorno - Vicepresidencia Ejecutiva"/>
    <s v="Vicepresidencia de Planeación, Riesgos y Entorno - Vicepresidencia Ejecutiva"/>
    <s v="Andrés Hernández - Carlos García"/>
    <x v="5"/>
    <s v="DISCIPLINARIA Y ADMINISTRATIVA"/>
    <n v="0"/>
    <x v="4"/>
    <m/>
    <m/>
    <m/>
    <m/>
    <m/>
    <m/>
    <m/>
    <m/>
    <m/>
    <m/>
    <m/>
    <m/>
    <m/>
    <m/>
    <x v="20"/>
    <n v="0"/>
    <n v="1"/>
    <s v="EN TERMINO"/>
    <x v="1"/>
    <x v="1"/>
    <m/>
    <m/>
    <m/>
    <m/>
    <x v="1"/>
    <x v="3"/>
    <s v="Acceso a predios"/>
    <s v="Carretero"/>
    <s v="Predial"/>
    <x v="0"/>
    <m/>
    <m/>
    <m/>
  </r>
  <r>
    <n v="1265"/>
    <n v="14"/>
    <s v="Hallazgo No. 14. Administrativo con presunta incidencia Disciplinaria. Entrega de Predios. Proyecto Transversal del Sisga. _x000a_En visita de inspección realizada en octubre de 2018 a los predios adquiridos, se observaron predios que no contaban con el correspondiente cerramiento con especificación INVIAS, entre otros, TDS -01-011 y TDS-01-051."/>
    <s v="Las anteriores deficiencias denotan incumplimiento de las obligaciones contractuales, presuntamente contraviniendo lo establecido en los artículos 4 y 5 de la Ley 80 de 1993."/>
    <s v="Lo cual podría generar afectación de la zona de derecho de vía adquirido, con el riesgo de presentarse ocupaciones ilegales e inseguridad para peatones y vehículos."/>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
    <s v="1. Oficio aL Concesionario para que efectue el cercado de los predios TDS -01-011 y TDS-01-051.._x000a_2. Oficio a La Interventoria para el seguimiento y cumplimiento de la obligacion por parte del concesionario de cercar de los predios TDS -01-011 y TDS-01-051.. _x000a_3. Oficio a la interventoria de la revision del cercado en Todos los predios adquiridos._x000a_4. Oficio a la interventoria de incluir en el informe mensual, el seguimiento del cercado en cada predio adquirido._x000a_5. Oficio al concesionario, solicitando enviar mensualmente las actas de entrega y plano  predial al Git Predial_x000a_6. Una vez se cuente con las actas de entrega y plano predial, remitir memorando a la Gerencia de carreteros._x000a_7. informe de cierre."/>
    <s v="UNIDADES DE MEDIDA CORRECTIVA_x000a_1. Oficio aL Concesionario sobre el cercado de los predios ._x000a_2. Oficio a La Interventoria para el seguimiento y cumplimiento.  _x000a__x000a_UNIDADES DE MEDIDA PREVENTIVA_x000a_3. Oficio a la interventoria de la revision del cercado. _x000a_4. Oficio a la interventoria de incluir en el informe mensual._x000a_5. Oficio al concesionario, solicitando enviar mensualmente las actas de entrega._x000a_6. Memorando a la Gerencia de carreteros._x000a__x000a_INFORME DE CIERRE_x000a_7. informe de cierre."/>
    <n v="7"/>
    <d v="2019-01-04T00:00:00"/>
    <x v="30"/>
    <s v="CR_Transversal del Sisga"/>
    <x v="61"/>
    <s v="Vicepresidencia de Planeación, Riesgos y Entorno - Vicepresidencia Ejecutiva"/>
    <s v="Vicepresidencia de Planeación, Riesgos y Entorno - Vicepresidencia Ejecutiva"/>
    <s v="Andrés Hernández - Carlos García"/>
    <x v="5"/>
    <s v="DISCIPLINARIA Y ADMINISTRATIVA"/>
    <n v="0"/>
    <x v="4"/>
    <m/>
    <m/>
    <m/>
    <m/>
    <m/>
    <m/>
    <m/>
    <m/>
    <m/>
    <m/>
    <m/>
    <m/>
    <m/>
    <m/>
    <x v="20"/>
    <n v="0"/>
    <n v="1"/>
    <s v="EN TERMINO"/>
    <x v="1"/>
    <x v="1"/>
    <m/>
    <m/>
    <m/>
    <m/>
    <x v="1"/>
    <x v="3"/>
    <s v="Cerramiento de predios"/>
    <s v="Carretero"/>
    <s v="Predial"/>
    <x v="0"/>
    <m/>
    <m/>
    <m/>
  </r>
  <r>
    <n v="1266"/>
    <n v="15"/>
    <s v="Hallazgo No. 15. Administrativo con Presunta Incidencia Disciplinaria y Fiscal. Predios con Gestión Predial de Concesión Briceño Tunja Sogamoso. _x000a_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
    <s v="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
    <s v="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_x000a__x000a_Con lo indicado, además de generar desgaste admininstrativo por la nueva gestión que debe desarrollar el Concesionario de la Transversal del Sisga, que afecta el normal desarrollo del proyecto."/>
    <s v="_x000a_1. Culminar la gestion predial adelantada por el Concesionario BTS que se encuentran en el proceso de Enajenacion Voluntaria."/>
    <s v="1. Adquirir los predios pendientes por Enajenacion de conformidad con los cronogramas establecidos._x000a_2. Suministrar oficialmente, las actas de entrega de los predios requeridos para el proyecto transversal del Sisga, respecto de los predios que el Concesionario BTS Adelantó la gestion predial."/>
    <s v="1. Oficio a la Concesion BTS  invocando la Culminacion de los predios pendientes en Enajenacion voluntaria._x000a_2. Formulacion de un cronograma de adquisicion predial de cumplimiento de las actividades de la gestion predial requerida._x000a_3. Oficio a la Concesion de Transversal del Sisga, allegando las actas de entrega de los predios, para la determinacion de areas adicionales en caso de ser necesario._x000a_4. oficio a la interventoria solicitando analisis de los costos pagados y faltantes de los predios requeridos por la Concesion transversal del Sisga que se encuentran en gestion predial por parte de la Concesion BTS._x000a_5. Informe de Cierre."/>
    <s v="UNIDADES DE MEDIDA CORRECTIVA_x000a_1. Oficio a la Concesion BTS  invocando la Culminacion de los predios._x000a_2. Formulacion de un cronograma de adquisicion predial._x000a_3. Oficio a la Concesion de Transversal del Sisga._x000a__x000a_UNIDADES DE MEDIDA PREVENTIVA_x000a_4. Oficio a la interventoria solicitando analisis de los costos. _x000a__x000a_INFORME DE CIERRE_x000a_5. Informe de Cierre."/>
    <n v="5"/>
    <d v="2019-01-04T00:00:00"/>
    <x v="30"/>
    <s v="CR_Transversal del Sisga"/>
    <x v="61"/>
    <s v="Vicepresidencia de Planeación, Riesgos y Entorno - Vicepresidencia Ejecutiva"/>
    <s v="Vicepresidencia de Planeación, Riesgos y Entorno - Vicepresidencia Ejecutiva"/>
    <s v="Andrés Hernández - Carlos García"/>
    <x v="5"/>
    <s v="FISCAL, DISCIPLINARIA Y ADMINISTRATIVA"/>
    <n v="0"/>
    <x v="4"/>
    <m/>
    <m/>
    <m/>
    <m/>
    <m/>
    <m/>
    <m/>
    <m/>
    <m/>
    <m/>
    <m/>
    <m/>
    <m/>
    <m/>
    <x v="20"/>
    <n v="0"/>
    <n v="1"/>
    <s v="EN TERMINO"/>
    <x v="1"/>
    <x v="2"/>
    <m/>
    <m/>
    <m/>
    <m/>
    <x v="1"/>
    <x v="3"/>
    <s v="Demora en gestión predial"/>
    <s v="Carretero"/>
    <s v="Predial"/>
    <x v="0"/>
    <m/>
    <m/>
    <m/>
  </r>
  <r>
    <n v="1267"/>
    <n v="16"/>
    <s v="Hallazgo No. 16. Administrativo con presunta Incidencia Disciplinaria. Predios Identificados como Baldíos. _x000a_En visita de inspección  a la Concesión Transversal del Sisga se evidenciaron predios identificados como baldíos pero que no tenían tal connotación, y a la fecha cuentan con titularidad de particulares, de la ANI."/>
    <s v="Lo anterior denota debilidades en los estudios de títulos, deficiencias en el seguimiento y control."/>
    <s v="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
    <s v="Aclarar el procedimiento para adelantar el proceso de adjudicación de baldios por parte de la Agencia Nacional de Tierras - (ANT) a Entidades de derecho público."/>
    <s v="1.Verificar y analizar los estudios de titulos de los predios solicitados como baldios._x000a_2. Dar aplicación a la metodologia de adjudicacion de predios Baldios mencionada por la ANT."/>
    <s v="1. Oficio al Concesionario respecto al estudio de titulos de los predios identificados como posibles baldios solicitando la verificacion y/o ratificacion._x000a_2. En caso de determinar la existencia de predios baldios, oficio de requerimiento de adjudicación a la AGencia Nacional de Tierras._x000a_3. Oficio a la Agencia Nacional de tierras, solicitando metodologica para identificar si un predio es baldio dentro del proceso de adjudicación a Entidades de derecho público._x000a_4. Informe de cierre, sobre el estado actual de dichos predios."/>
    <s v="UNIDADES DE MEDIDA CORRECTIVA_x000a_1. Oficio al Concesionario. _x000a_2. Oficio de requerimiento de adjudicacion a la AGencia Nacional de Tierras._x000a__x000a_UNIDADES DE MEDIDA PREVENTIVA_x000a_3. Oficio a la Agencia Nacional de tierras._x000a__x000a_INFORME DE CIERRE_x000a_4. Informe de cierre, sobre el estado actual de dichos predios."/>
    <n v="4"/>
    <d v="2019-01-04T00:00:00"/>
    <x v="30"/>
    <s v="CR_Transversal del Sisga"/>
    <x v="61"/>
    <s v="Vicepresidencia de Planeación, Riesgos y Entorno - Vicepresidencia Ejecutiva"/>
    <s v="Vicepresidencia de Planeación, Riesgos y Entorno - Vicepresidencia Ejecutiva"/>
    <s v="Andrés Hernández - Carlos García"/>
    <x v="5"/>
    <s v="DISCIPLINARIA Y ADMINISTRATIVA"/>
    <n v="0"/>
    <x v="4"/>
    <m/>
    <m/>
    <m/>
    <m/>
    <m/>
    <m/>
    <m/>
    <m/>
    <m/>
    <m/>
    <m/>
    <m/>
    <m/>
    <m/>
    <x v="20"/>
    <n v="0"/>
    <n v="1"/>
    <s v="EN TERMINO"/>
    <x v="1"/>
    <x v="1"/>
    <m/>
    <m/>
    <m/>
    <m/>
    <x v="1"/>
    <x v="3"/>
    <s v="Demora en gestión predial"/>
    <s v="Carretero"/>
    <s v="Predial"/>
    <x v="0"/>
    <m/>
    <m/>
    <m/>
  </r>
  <r>
    <n v="1268"/>
    <n v="17"/>
    <s v="Hallazgo No. 17. Administrativo con Presunta Incidencia Disciplinaria. Determinación del Riesgo Predial. Transversal del Sisga. _x000a_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
    <s v="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
    <s v="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30"/>
    <s v="CR_Transversal del Sisga"/>
    <x v="61"/>
    <s v="Vicepresidencia de Planeación, Riesgos y Entorno - Vicepresidencia Ejecutiva - Vicepresidencia de Estructuración"/>
    <s v="Vicepresidencia de Planeación, Riesgos y Entorno - Vicepresidencia Ejecutiva - Vicepresidencia de Estructuración"/>
    <s v="Andrés Hernández - Carlos García - Poldy Osorio"/>
    <x v="5"/>
    <s v="DISCIPLINARIA Y ADMINISTRATIVA"/>
    <n v="0"/>
    <x v="4"/>
    <m/>
    <m/>
    <m/>
    <m/>
    <m/>
    <m/>
    <m/>
    <m/>
    <m/>
    <m/>
    <m/>
    <m/>
    <m/>
    <m/>
    <x v="20"/>
    <n v="0"/>
    <n v="1"/>
    <s v="EN TERMINO"/>
    <x v="1"/>
    <x v="1"/>
    <m/>
    <m/>
    <m/>
    <m/>
    <x v="1"/>
    <x v="3"/>
    <s v="Demora en gestión predial"/>
    <s v="Carretero"/>
    <s v="Predial"/>
    <x v="0"/>
    <m/>
    <m/>
    <m/>
  </r>
  <r>
    <n v="1269"/>
    <n v="18"/>
    <s v="Hallazgo No. 18. Administrativo con presunta incidencia disciplinaria. Interventoría de la Gestión Predial de la Concesión Transversal del Sisga. _x000a_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quot;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quot;.  "/>
    <s v="En el Acta de Comité predial de julio de 2018 se observó que la Interventoría no ha cumplido con los trámites establecidos en el Contrato para la revisión y visto bueno de los insumos prediales."/>
    <s v="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
    <s v="Establecer mecanismos de seguimiento y control al cumplimiento de las funciones de la interventoria."/>
    <s v="1. Lograr que la interventoria cumpla los tiempos  establecidos en el Contrato para la revision de los expedientes."/>
    <s v="UNIDADES DE MEDIDA CORRECTIVAS_x000a_1. Oficio de seguimiento a las obligaciones de contractuales de la interventoria._x000a_2. En caso de no cumplir con la revision de los expedientes prediales, efectuar el plazo de cura, y de no subsanar aplicar la sancion pertinente segun lo estitulado en el contrato._x000a_UNIDADES DE MEDIDA PREVENTIVAS_x000a_3. Establecer la revision de los expedientes mediante mesas de trabajo que agilicen el proceso de revision de los expedientes. _x000a_4. Informe de Cierre._x000a__x000a__x000a__x000a__x000a_"/>
    <s v="UNIDADES DE MEDIDA CORRECTIVA_x000a_1. Oficio a la interventoria._x000a_2. Plazo de cura, y/o  sancion pertinente segun lo estitulado en el contrato._x000a__x000a_UNIDADES DE MEDIDA PREVENTIVA_x000a_3. Mesas de trabajo _x000a__x000a_INFORME DE CIERRE_x000a_4. Informe de Cierre."/>
    <n v="4"/>
    <d v="2019-01-04T00:00:00"/>
    <x v="30"/>
    <s v="CR_Transversal del Sisga"/>
    <x v="61"/>
    <s v="Vicepresidencia de Planeación, Riesgos y Entorno - Vicepresidencia Ejecutiva"/>
    <s v="Vicepresidencia de Planeación, Riesgos y Entorno - Vicepresidencia Ejecutiva"/>
    <s v="Andrés Hernández - Carlos García"/>
    <x v="5"/>
    <s v="DISCIPLINARIA Y ADMINISTRATIVA"/>
    <n v="0"/>
    <x v="4"/>
    <m/>
    <m/>
    <m/>
    <m/>
    <m/>
    <m/>
    <m/>
    <m/>
    <m/>
    <m/>
    <m/>
    <m/>
    <m/>
    <m/>
    <x v="20"/>
    <n v="0"/>
    <n v="1"/>
    <s v="EN TERMINO"/>
    <x v="1"/>
    <x v="1"/>
    <m/>
    <m/>
    <m/>
    <m/>
    <x v="1"/>
    <x v="3"/>
    <s v="Demora en gestión predial"/>
    <s v="Carretero"/>
    <s v="Predial"/>
    <x v="0"/>
    <m/>
    <m/>
    <m/>
  </r>
  <r>
    <n v="1270"/>
    <n v="19"/>
    <s v="Hallazgo No. 19. Administrativo con presunta incidencia disciplinaria.  Predios sobrantes, contratos de concesión modo carretero. _x000a_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
    <s v="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
    <s v="Lo identificado se constituye en uso ineficiente de los recursos  y en consecuencia se genera una posible contravención a lo establecido en el artículo 209 de la Contitución Política, los artículos 4 y 5 de la Ley 80 de 1993, 3 y 4 de la Ley 489 de 1998."/>
    <s v="Actualizar el procedimiento de venta de los bienes inmuebles sobrantes resultantes de los proyectos"/>
    <s v="1. Dar aplicación al procedimiento de venta de inmuebles._x000a_2. Tomar las acciones derivadas del diagnostico de alternativas."/>
    <s v="UNIDADES DE MEDIDA CORRECTIVAS:_x000a_1. Oficio a la interventoria, solicitando el Informe del estado actual de los bienes en los proyectos citados en el hallazgo (VPRE)_x000a_2. Comite predial para, Análisis de alternativas  que puedan resultar para el manejo de los predios sobrantes._x000a_3. Acciones derivadas del análisis de alternativas._x000a__x000a_UNIDADES DE MEDIDA PREVENTIVAS_x000a_4. Revisar y actualizar el procedimiento  de venta del predio por parte de la ANI. (Gerencia Predial VPRE)_x000a__x000a__x000a_5. Informe de Cierre (VPRE)"/>
    <s v="UNIDADES DE MEDIDA CORRECTIVA_x000a_1. Oficio a la interventoria_x000a_2. Comite predial, para determinacion de posibles alternativas_x000a_3. Acciones derivadas del análisis de alternativas._x000a__x000a_UNIDADES DE MEDIDA PREVENTIVA_x000a_4. Revisar y actualizar el procedimiento  de venta del predio por parte de la ANI. (Gerencia Predial VPRE)_x000a__x000a_INFORME DE CIERRE_x000a_5. Informe de Cierre (VPRE)"/>
    <n v="5"/>
    <d v="2019-01-04T00:00:00"/>
    <x v="30"/>
    <s v="Gerencia Jurídico Predial"/>
    <x v="62"/>
    <s v="Vicepresidencia de Planeación, Riesgos y Entorno - Vicepresidencia de Gestión Contractual - Vicepresidencia Ejecutiva"/>
    <s v="Vicepresidencia de Planeación, Riesgos y Entorno - Vicepresidencia de Gestión Contractual - Vicepresidencia Ejecutiva"/>
    <s v="Andrés Hernández - Luis Eduardo Gutiérrez - Carlos García"/>
    <x v="5"/>
    <s v="DISCIPLINARIA Y ADMINISTRATIVA"/>
    <n v="0"/>
    <x v="4"/>
    <m/>
    <m/>
    <m/>
    <m/>
    <m/>
    <m/>
    <m/>
    <m/>
    <m/>
    <m/>
    <m/>
    <m/>
    <m/>
    <m/>
    <x v="20"/>
    <n v="0"/>
    <n v="1"/>
    <s v="EN TERMINO"/>
    <x v="1"/>
    <x v="1"/>
    <m/>
    <m/>
    <m/>
    <m/>
    <x v="1"/>
    <x v="3"/>
    <s v="Predios adquiridos no utilizados"/>
    <s v="Carretero"/>
    <s v="Predial"/>
    <x v="0"/>
    <m/>
    <m/>
    <m/>
  </r>
  <r>
    <n v="1271"/>
    <n v="20"/>
    <s v="Hallazgo No. 20. Administrativo con presunta incidencia fiscal y disciplinaria. Predios con pagos parciales, sin culminar la adquisición a favor del Estado - Concesión Briceño - Tunja - Sogamoso. Contrato 0377-2002. _x000a_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
    <s v=" Gestión antieconómica, ineficaz, inefectiva, toda vez que al no concluir con la negociación la propiedad de tales inmuebles no pasó a favor del Estado."/>
    <s v="_x000a_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
    <s v="Actualizar la matriz de riesgos para nuevos proyectos asociados a los efectos de los cambios de diseño."/>
    <s v="_x000a_1. Tomar las acciones derivadas del diagnostico de alternativas."/>
    <s v="1. Oficio a la interventoria, solicitando el Informe del estado actual de los bienes en los proyectos citados en el hallazgo (VPRE)_x000a_2. Comite predial para, Análisis de alternativas  que puedan resultar para el manejo de los predios sobrantes._x000a_3. Acciones derivadas del análisis de alternativas._x000a__x000a_4. Revisar y actualizar el procedimiento  de venta del predio por parte de la ANI. (Gerencia Predial VPRE)_x000a_5. Actualizacion de matriz de riesgos frente a riesgos asociados a los efectos prediales de los cambio de trazado y/o de diseño._x000a__x000a_6. Informe de Cierre (VPRE)"/>
    <s v="UNIDADES DE MEDIDA CORRECTIVA_x000a_1. Oficio a la interventoria_x000a_2. Comite predial, para determinacion de posibles alternativas_x000a_3. Acciones derivadas del análisis de alternativas._x000a__x000a_UNIDADES DE MEDIDA PREVENTIVA_x000a_4. Revisar y actualizar el procedimiento  de venta del predio por parte de la ANI. (Gerencia Predial VPRE)_x000a_5. Revision de Matriz de Riesgos_x000a__x000a_INFORME DE CIERRE_x000a_6. Informe de Cierre (VPRE)"/>
    <n v="6"/>
    <d v="2019-01-04T00:00:00"/>
    <x v="30"/>
    <s v="CR_Briceño-Tunja-Sogamoso"/>
    <x v="5"/>
    <s v="Vicepresidencia Ejecutiva"/>
    <s v="Vicepresidencia de Planeación, Riesgos y Entorno - Vicepresidencia Ejecutiva"/>
    <s v="Carlos García"/>
    <x v="0"/>
    <s v="FISCAL, DISCIPLINARIA Y ADMINISTRATIVA"/>
    <n v="0"/>
    <x v="4"/>
    <m/>
    <m/>
    <m/>
    <m/>
    <m/>
    <m/>
    <m/>
    <m/>
    <m/>
    <m/>
    <m/>
    <m/>
    <m/>
    <m/>
    <x v="20"/>
    <n v="0"/>
    <n v="1"/>
    <s v="EN TERMINO"/>
    <x v="1"/>
    <x v="2"/>
    <m/>
    <m/>
    <m/>
    <m/>
    <x v="1"/>
    <x v="3"/>
    <s v="Demora en expropiación"/>
    <s v="Carretero"/>
    <s v="Predial"/>
    <x v="0"/>
    <m/>
    <m/>
    <m/>
  </r>
  <r>
    <n v="1272"/>
    <n v="21"/>
    <s v="Hallazgo No. 21. Administrativo. Valores de los avalúos judiciales en los procesos de expropiación judicial de predios para proyectos modo carretero. _x000a_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
    <s v="Al indagar sobre los factores que incidieron en esas variaciones, en los cinco (5) casos que se detallan en la presente observación, se encuentra, según la ANI que correspondieron a debilidades, errores e inconsistencias en los avalúos decretados judicialmente."/>
    <s v="Se reflejan en el monto del lucro cesante y daño emergente y que por ende afectaron el valor final de los proyectos, lo que generó impacto negativo sobre los mismos, con riesgo de lesión al patrimonio público."/>
    <s v="1. Ejercer todas las acciones legales de defensa dentro de los términos juidicales, garantizando el derecho a la contradicción por parte de la entidad."/>
    <s v="1. Garantizar el derecho de defensa por parte de la Entidad dentro de cada uno de los procesos judiciales que presnetan dicha situación."/>
    <s v="1. Ejercer cada una de las etapas procesales para cada uno de los procesos judiciales que presentan incremento en los avalúos, garantizando el derecho de contradicción de la entidad y el derecho de la defensa."/>
    <s v="UNIDADES DE MEDIDA CORRECTIVA_x000a_1. Informes jurídicos que den cuenta de cada una de las actuaciones surtidas en cada uno de los procesos judiciales que presentan incrementos desmesurados en los avalúos. _x000a__x000a_INFORME DE CIERRE_x000a_2. Informe de cierre."/>
    <n v="2"/>
    <d v="2019-01-04T00:00:00"/>
    <x v="10"/>
    <s v="Gerencia Jurídico Predial"/>
    <x v="62"/>
    <s v="Vicepresidencia de Gestión Contractual - Vicepresidencia Ejecutiva"/>
    <s v="Vicepresidencia de Gestión Contractual - Vicepresidencia Ejecutiva"/>
    <s v="Luis Eduardo Gutiérrez - Carlos García"/>
    <x v="5"/>
    <s v="ADMINISTRATIVA"/>
    <n v="0"/>
    <x v="4"/>
    <m/>
    <m/>
    <m/>
    <m/>
    <m/>
    <m/>
    <m/>
    <m/>
    <m/>
    <m/>
    <m/>
    <m/>
    <m/>
    <m/>
    <x v="20"/>
    <n v="0"/>
    <n v="1"/>
    <s v="EN TERMINO"/>
    <x v="1"/>
    <x v="0"/>
    <m/>
    <m/>
    <m/>
    <m/>
    <x v="1"/>
    <x v="3"/>
    <s v="Diferencia avalúo"/>
    <s v="Carretero"/>
    <s v="Predial"/>
    <x v="0"/>
    <m/>
    <m/>
    <m/>
  </r>
  <r>
    <n v="1273"/>
    <n v="22"/>
    <s v="Hallazgo No. 22. Administrativo con presunta incidencia Disciplinaria. Cumplimiento de términos en los procesos de adquisición directa y expropiación judicial, modo carretero. _x000a_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
    <s v="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quot;Adquisición predial&quot;. "/>
    <s v="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
    <s v="1. Evidenciar las acciones implemetadas por la Entidad en pro del cumplimiento de los tiempos establecidos en la ley para el agotamiento de la vía gubernativa."/>
    <s v="1. Garantizar el cumplimiento en los términos de ley por parte de la entidad con la implementación de medidas correctivas en los tiempos de revisión y expedición de los actos administrativos."/>
    <s v="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
    <s v="UNIDADES DE MEDIDA CORRECTIVA_x000a_1. Informe jurídico indicando las medidas adoptadas durante el 2018 para el cumplimiento de los términos establecidos en la Ley._x000a_2. Informe verificando los tiempos que se utilizaron en el agotamiento de la vía gubernativa en la entidad durante el 2018._x000a__x000a_INFORME DE CIERRE_x000a_3. Informe de cierre."/>
    <n v="3"/>
    <d v="2019-01-04T00:00:00"/>
    <x v="16"/>
    <s v="Gerencia Jurídico Predial"/>
    <x v="62"/>
    <s v="Vicepresidencia de Planeación, Riesgos y Entorno - Vicepresidencia de Gestión Contractual"/>
    <s v="Vicepresidencia de Planeación, Riesgos y Entorno - Vicepresidencia de Gestión Contractual"/>
    <s v="Andrés Hernández - Luis Eduardo Gutiérrez"/>
    <x v="5"/>
    <s v="DISCIPLINARIA Y ADMINISTRATIVA"/>
    <n v="0"/>
    <x v="4"/>
    <m/>
    <m/>
    <m/>
    <m/>
    <m/>
    <m/>
    <m/>
    <m/>
    <m/>
    <m/>
    <m/>
    <m/>
    <m/>
    <m/>
    <x v="20"/>
    <n v="0"/>
    <n v="1"/>
    <s v="EN TERMINO"/>
    <x v="1"/>
    <x v="1"/>
    <m/>
    <m/>
    <m/>
    <m/>
    <x v="1"/>
    <x v="3"/>
    <s v="Demora en expropiación"/>
    <s v="Carretero"/>
    <s v="Predial"/>
    <x v="0"/>
    <m/>
    <m/>
    <m/>
  </r>
  <r>
    <n v="1274"/>
    <n v="23"/>
    <s v="Hallazgo No. 23. Administrativo. Gestión y control en los procesos de expropiación judicial. _x000a_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
    <s v="Entre la Gerencia Predial y la Gerencia de Gestión Jurídica en el trámite de los procesos de expropiación deficiencias en la comunicación que permitiera desarrollar los procesos de manera expedita, articulada y rigurosa. "/>
    <s v="Información inconsistente entre las bases de datos de los procesos que cada dependicia estructuraba; diferencias en los controles llevados a cabo, y en la documentación asociada al proceso, entre otros aspectos. "/>
    <s v="1. Presentar informe en el que se evidencia que la entidad ya cuenta con una base de datos actualizada con cada uno de los procesos de expropiación judicial._x000a_2. Presentar informe en el que se evidencia cada una de las actuaciones que adelantan los apoderados de los procesos de expropiación judicial a efectos de poder realizar el seguimiento a estos."/>
    <s v="1. Garantizar el seguimiento y control a los procesos de expropiación judicial."/>
    <s v="1. Evidenciar que la entidad cuenta con una base de datos actualizada de los procesos de expropiación judicial y que efectivamente ha venido haciendo el seguimiento y control a los mismos de manera adecuada."/>
    <s v="UNIDADES DE MEDIDA CORRECTIVA_x000a_1. Informe jurídico incorporando la base de procesos de expropiación judicial actualizada a la fecha._x000a_2. Informe jurídico en el que se indiquen cada una de las actuaciones que adelantan los abogados encaminadas a efectuar el seguimiento y control a los procesos de expropiación judicial._x000a__x000a_INFORME DE CIERRE_x000a_3. Informe de cierre."/>
    <n v="3"/>
    <d v="2019-01-04T00:00:00"/>
    <x v="16"/>
    <s v="Gerencia Jurídico Predial"/>
    <x v="62"/>
    <s v="Vicepresidencia de Planeación, Riesgos y Entorno - Vicepresidencia de Gestión Contractual"/>
    <s v="Vicepresidencia de Planeación, Riesgos y Entorno - Vicepresidencia de Gestión Contractual"/>
    <s v="Andrés Hernández - Luis Eduardo Gutiérrez"/>
    <x v="5"/>
    <s v="ADMINISTRATIVA"/>
    <n v="0"/>
    <x v="4"/>
    <m/>
    <m/>
    <m/>
    <m/>
    <m/>
    <m/>
    <m/>
    <m/>
    <m/>
    <m/>
    <m/>
    <m/>
    <m/>
    <m/>
    <x v="20"/>
    <n v="0"/>
    <n v="1"/>
    <s v="EN TERMINO"/>
    <x v="1"/>
    <x v="0"/>
    <m/>
    <m/>
    <m/>
    <m/>
    <x v="1"/>
    <x v="3"/>
    <s v="Demora en expropiación"/>
    <s v="Carretero"/>
    <s v="Predial"/>
    <x v="0"/>
    <m/>
    <m/>
    <m/>
  </r>
  <r>
    <n v="1275"/>
    <n v="24"/>
    <s v="Hallazgo No. 24. Administrativo. Gestión de Control procesal en los procesos de expropiación judicial. _x000a_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
    <s v="Los hechos mencionados determinan que las acciones de control efectuadas por la ANI dentro de los procesos de expropiación judicial no se están realizando con la celeridad y efectividad necesaria."/>
    <s v="Afectación en el desarrollo de los proyectos y evidencia de debilidades en el ejercicio de la debida vigilancia, control y seguimiento de la entidad sobre su gestión predial, dilatando la secuencia del proceso. "/>
    <s v="1. Plantear medidas de acción tendientes a garantizar el seguimiento y control a las diferentes etapas procesales dentro de los diferentes procesos de expropiación judicial."/>
    <s v="1. Garantizar la debida atención por parte de la Entidad en cada uno de los procesos de expropiación judicial."/>
    <s v="1. Generar acciones tendientes a mejorar y garantizar la debida atención a cada uno de los procesos de expropiación judicial."/>
    <s v="UNIDADES DE MEDIDA CORRECTIVA_x000a_1. Informe relacionando medidas adoptadas encaminadas a garantizar la atención oportuna dentro de los procesos de expropiación judicial._x000a_2. Verificación aelatoria a proceso de expropiación evidenciando la implementación de medadias adoptadas._x000a__x000a_INFORME DE CIERRE_x000a_3. Informe de cierrre"/>
    <n v="3"/>
    <d v="2019-01-04T00:00:00"/>
    <x v="31"/>
    <s v="Gerencia Jurídico Predial"/>
    <x v="62"/>
    <s v="Vicepresidencia de Planeación, Riesgos y Entorno - Vicepresidencia de Gestión Contractual"/>
    <s v="Vicepresidencia de Planeación, Riesgos y Entorno - Vicepresidencia de Gestión Contractual"/>
    <s v="Andrés Hernández - Luis Eduardo Gutiérrez"/>
    <x v="5"/>
    <s v="ADMINISTRATIVA"/>
    <n v="0"/>
    <x v="4"/>
    <m/>
    <m/>
    <m/>
    <m/>
    <m/>
    <m/>
    <m/>
    <m/>
    <m/>
    <m/>
    <m/>
    <m/>
    <m/>
    <m/>
    <x v="20"/>
    <n v="0"/>
    <n v="1"/>
    <s v="EN TERMINO"/>
    <x v="1"/>
    <x v="0"/>
    <m/>
    <m/>
    <m/>
    <m/>
    <x v="1"/>
    <x v="3"/>
    <s v="Demora en expropiación"/>
    <s v="Carretero"/>
    <s v="Predial"/>
    <x v="0"/>
    <m/>
    <m/>
    <m/>
  </r>
  <r>
    <n v="1276"/>
    <n v="25"/>
    <s v="Hallazgo No. 25. Administrativo. Pago en los procesos de expropiación judicial. _x000a_De la revisión a la información sobre algunos procesos de expropiación se observó que los pagos por concepto de obligaciones contingentes a cargo de la ANI no se realizaron oportunamente."/>
    <s v="Esta situación se presenta por deficiente valoración de los riesgos y de provisión de las apropiaciones. "/>
    <s v="Lo que podría conllevar a incurrir en mayores costos por concepto de intereses moratorios."/>
    <s v="1. Garantizar el cumplimiento de los pagos a predios en proceso de expropiación judicial dentro de los términos establecidos en el Código General del Proceso"/>
    <s v="1. Contar con los pagos dentro de los procesos de expropiación judicial dentro de los términos establecidos en el Código General del Proceso"/>
    <s v="1. Verificar los trámites adelantdos por la entidad para los pagos a efectos de determinar la causa de las posibles demoras, y asi tomar las medidas correctivas que permitan mejorar los tiempos."/>
    <s v="UNIDADES DE MEDIDA CORRECTIVA_x000a_1. Informe de verificación de trámites de pago de predios en expropiación al azar, evidenciando falencias._x000a_2. Informe de adopción de medidas encaminadas a subsanar tiempos en trámites de pago de predios en expropiación judicial._x000a__x000a_INFORME DE CIERRE_x000a_3. Informe de cierre."/>
    <n v="3"/>
    <d v="2019-01-04T00:00:00"/>
    <x v="31"/>
    <s v="Gerencia Jurídico Predial"/>
    <x v="62"/>
    <s v="Vicepresidencia de Planeación, Riesgos y Entorno - Vicepresidencia de Gestión Contractual"/>
    <s v="Vicepresidencia de Planeación, Riesgos y Entorno - Vicepresidencia de Gestión Contractual"/>
    <s v="Andrés Hernández - Luis Eduardo Gutiérrez"/>
    <x v="5"/>
    <s v="ADMINISTRATIVA"/>
    <n v="0"/>
    <x v="4"/>
    <m/>
    <m/>
    <m/>
    <m/>
    <m/>
    <m/>
    <m/>
    <m/>
    <m/>
    <m/>
    <m/>
    <m/>
    <m/>
    <m/>
    <x v="20"/>
    <n v="0"/>
    <n v="1"/>
    <s v="EN TERMINO"/>
    <x v="1"/>
    <x v="0"/>
    <m/>
    <m/>
    <m/>
    <m/>
    <x v="1"/>
    <x v="3"/>
    <s v="Demora en expropiación"/>
    <s v="Carretero"/>
    <s v="Predial"/>
    <x v="0"/>
    <m/>
    <m/>
    <m/>
  </r>
  <r>
    <n v="1277"/>
    <n v="26"/>
    <s v="Hallazgo No. 26. Administrativo. Activación del Fondo de Contingencias por riesgo predial modo carretero vigencia 2017. _x000a_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
    <s v="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
    <s v="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30"/>
    <s v="Gerencia Jurídico Predial"/>
    <x v="62"/>
    <s v="Vicepresidencia de Planeación, Riesgos y Entorno - Vicepresidencia de Gestión Contractual"/>
    <s v="Vicepresidencia de Planeación, Riesgos y Entorno - Vicepresidencia de Gestión Contractual"/>
    <s v="Andrés Hernández - Luis Eduardo Gutiérrez"/>
    <x v="5"/>
    <s v="ADMINISTRATIVA"/>
    <n v="0"/>
    <x v="4"/>
    <m/>
    <m/>
    <m/>
    <m/>
    <m/>
    <m/>
    <m/>
    <m/>
    <m/>
    <m/>
    <m/>
    <m/>
    <m/>
    <m/>
    <x v="20"/>
    <n v="0"/>
    <n v="1"/>
    <s v="EN TERMINO"/>
    <x v="1"/>
    <x v="0"/>
    <m/>
    <m/>
    <m/>
    <m/>
    <x v="1"/>
    <x v="3"/>
    <s v="Demora en gestión predial"/>
    <s v="Carretero"/>
    <s v="Predial"/>
    <x v="0"/>
    <m/>
    <m/>
    <m/>
  </r>
  <r>
    <n v="1278"/>
    <n v="27"/>
    <s v="Hallazgo No. 27. Administrativo. Materialización de riesgos en la gestión predial por mayores costos a los estimados a través del Fondo de Contingencias Contractuales en los proyectos viales de APP. _x000a_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
    <s v="Debilidades asociadas al control de los proyectos respecto a su gestión predial.  Asunción por parte del Estado de este riesgo afectando los recursos públicos  involucrados cuandose superan los porcentajes máximos establecidos contractualmente."/>
    <s v="Se sobrepasan los costos o porcentajes establecidos por lo cual la Agencia activa el Fondo de Contingencias Contractuale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predial, frente a otras entidades para la disponibilidad de predios con el fin de obtener los predios a cargo de la ANT y/o Alcaldías.(Corresponde a las denominación de meta 7 )    "/>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Etapa de Contractual )_x000a_ _x000a_INFORME DE CIERRE_x000a_8. Informe de Cierre"/>
    <n v="8"/>
    <d v="2019-01-04T00:00:00"/>
    <x v="30"/>
    <s v="Gerencia Jurídico Predial"/>
    <x v="62"/>
    <s v="Vicepresidencia de Planeación, Riesgos y Entorno - Vicepresidencia de Gestión Contractual"/>
    <s v="Vicepresidencia de Planeación, Riesgos y Entorno - Vicepresidencia de Gestión Contractual"/>
    <s v="Andrés Hernández - Luis Eduardo Gutiérrez"/>
    <x v="5"/>
    <s v="ADMINISTRATIVA"/>
    <n v="0"/>
    <x v="4"/>
    <m/>
    <m/>
    <m/>
    <m/>
    <m/>
    <m/>
    <m/>
    <m/>
    <m/>
    <m/>
    <m/>
    <m/>
    <m/>
    <m/>
    <x v="20"/>
    <n v="0"/>
    <n v="1"/>
    <s v="EN TERMINO"/>
    <x v="1"/>
    <x v="0"/>
    <m/>
    <m/>
    <m/>
    <m/>
    <x v="1"/>
    <x v="3"/>
    <s v="Mayores recursos para riesgo predial"/>
    <s v="Carretero"/>
    <s v="Predial"/>
    <x v="0"/>
    <m/>
    <m/>
    <m/>
  </r>
  <r>
    <n v="1279"/>
    <n v="28"/>
    <s v="Hallazgo No. 28. Administrativo con presunta connotación disciplinaria. Pagos de Contingencia Predial con recursos del Presupuesto de Inversión Contrato de Concesión GC-046-2014. _x000a_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
    <s v="Los hechos descritos en los párrafos anteriores, corresponden a debilidades de control, presuntamente desconociendo lo dispuesto en los artículos 13 y 14 del Decreto 423 del 14 de marzo de 2001."/>
    <s v="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
    <s v="1. Salvaguardar los recursos públicos destinados a la gestión predial."/>
    <s v="1. Aclarar los motivos que generaron el pago de las obligaciones prediales de la Subcuenta No. 2 Predios - Otrosí 28, a través de un informe conjunto entre las dependencias Vicepresidencia de Gestión Contractual-GIT Predial - GIT Riesgos._x000a__x000a_2. Prevenir y mejorar el seguimiento a través de lo establecido en el modelo de contrato para concesiones de cuarta generación."/>
    <s v="1. Informe.   _x000a_2. Modelo 4G_x000a_3.Informe de cierre."/>
    <s v="UNIDADES DE MEDIDA CORRECTIVA_x000a_1. Informe conjunto Vicepresidencia de Gestión Contractual-GIT Predial - GIT Riesgos._x000a__x000a_UNIDADES DE MEDIDA PREVENTIVA_x000a_2.  Modelo Contrato 4G._x000a__x000a_INFORME DE CIERRE_x000a_3. Informe de cierre."/>
    <n v="3"/>
    <d v="2019-01-04T00:00:00"/>
    <x v="10"/>
    <s v="CR_Pereira-La Victoria"/>
    <x v="15"/>
    <s v="Vicepresidencia de Planeación, Riesgos y Entorno - Vicepresidencia Ejecutiva"/>
    <s v="Vicepresidencia de Planeación, Riesgos y Entorno - Vicepresidencia Ejecutiva"/>
    <s v="Andrés Hernández - Carlos García"/>
    <x v="5"/>
    <s v="ADMINISTRATIVA"/>
    <n v="0"/>
    <x v="4"/>
    <m/>
    <m/>
    <m/>
    <m/>
    <m/>
    <m/>
    <m/>
    <m/>
    <m/>
    <m/>
    <m/>
    <m/>
    <m/>
    <m/>
    <x v="20"/>
    <n v="0"/>
    <n v="1"/>
    <s v="EN TERMINO"/>
    <x v="1"/>
    <x v="1"/>
    <m/>
    <m/>
    <m/>
    <m/>
    <x v="1"/>
    <x v="3"/>
    <s v="Demora en gestión predial"/>
    <s v="Carretero"/>
    <s v="Predial"/>
    <x v="0"/>
    <m/>
    <m/>
    <m/>
  </r>
  <r>
    <n v="1280"/>
    <n v="29"/>
    <s v="Hallazgo No. 29. Administrativo. Resoluciones para pagos de Contingencias contra pagos revelados en notas a los estados contables. _x000a_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
    <s v="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
    <s v="La nota a los estado financieros no corresponde  a los montos que se acreditan en las resoluciones a las que hace referncia el hallazgo."/>
    <s v="Que los estados financieros registren los montos canclados por contingencias a traves de la fiduprevisora administradora del Fondo de Contingencias."/>
    <s v="Verificar que los estados de cuentas  de la Fiduprevisora reflejen el total de los pagos de Contingentes que la ANI autoriza mensualmente."/>
    <s v="1. Verificar las sumatorias presentadas en el ejercicio que genero la diferencia descrita entre las notas a los EF y las resoluciones._x000a_2. Informe sobre los antecedentes que dieron origen a la resolución del Mecanismo Transitorio de Liquidez MTL que ejecuta Bancolombia, para cubrir los pagos de las contingencias prediales de Transversal de las Américas._x000a_3. Informe explicativo del manejo presupuestal dado a los recursos del MTL._x000a_4. Informe de cierre"/>
    <s v="UNIDADES DE MEDIDA CORRECTIVA_x000a_1. Ejercicio Financiero_x000a_2. Informe sobre los antecedentes _x000a_3. Informe explicativo del manejo presupuestal _x000a__x000a_INFORME DE CIERRE_x000a_4. Informe de cierre"/>
    <n v="4"/>
    <d v="2019-01-04T00:00:00"/>
    <x v="10"/>
    <s v="Gerencia Jurídico Predial"/>
    <x v="62"/>
    <s v="Vicepresidencia de Planeación, Riesgos y Entorno - Vicepresidencia de Gestión Contractual"/>
    <s v="Vicepresidencia de Planeación, Riesgos y Entorno - Vicepresidencia de Gestión Contractual"/>
    <s v="Andrés Hernández - Luis Eduardo Gutiérrez"/>
    <x v="5"/>
    <s v="ADMINISTRATIVA"/>
    <n v="0"/>
    <x v="4"/>
    <m/>
    <m/>
    <m/>
    <m/>
    <m/>
    <m/>
    <m/>
    <m/>
    <m/>
    <m/>
    <m/>
    <m/>
    <m/>
    <m/>
    <x v="20"/>
    <n v="0"/>
    <n v="1"/>
    <s v="EN TERMINO"/>
    <x v="1"/>
    <x v="0"/>
    <m/>
    <m/>
    <m/>
    <m/>
    <x v="1"/>
    <x v="3"/>
    <s v="Demora en gestión predial"/>
    <s v="Carretero"/>
    <s v="Predial"/>
    <x v="0"/>
    <m/>
    <m/>
    <m/>
  </r>
  <r>
    <n v="1281"/>
    <n v="30"/>
    <s v="Hallazgo No. 30. Administrativo. Presupuesto de Inversión diferencias entre partidas ejecutadas registradas en el SIIF Nación 2 y lo reportado por la ANI. _x000a_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
    <s v="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
    <s v="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
    <s v="Fortalecer el seguimiento de los registros del sistema de informacion financiera"/>
    <s v="Mejorar los controles de manejo de informaicon financiera"/>
    <s v="1. informe metodologico de la ANI en el sistema de informacion de recursos, para detallar las diferencias manifestadas por la contraloria y los antecedentes que lo soportan._x000a_2. Circular de la vicepresidencia Administrativa y Financiera, indicando a las diferentes areas de la ANI, cual es la fuente de informacion del SIIF._x000a_3. Informe de cierre"/>
    <s v="UNIDADES DE MEDIDA CORRECTIVA_x000a_1. informe metodologico de la ANI en el sistema de informacion de recursos_x000a__x000a_UNIDADES DE MEDIDA PREVENTIVA_x000a_2. Circular de la vicepresidencia Administrativa y Financiera_x000a__x000a_INFORME DE CIERRE_x000a_3. Informe de cierre"/>
    <n v="3"/>
    <d v="2019-01-04T00:00:00"/>
    <x v="10"/>
    <s v="Gerencia Jurídico Predial"/>
    <x v="62"/>
    <s v="Vicepresidencia de Planeación, Riesgos y Entorno "/>
    <s v="Vicepresidencia de Planeación, Riesgos y Entorno - Vicepresidencia  Administrativa y financiera"/>
    <s v="Andrés Hernández"/>
    <x v="2"/>
    <s v="ADMINISTRATIVA"/>
    <n v="0"/>
    <x v="4"/>
    <m/>
    <m/>
    <m/>
    <m/>
    <m/>
    <m/>
    <m/>
    <m/>
    <m/>
    <m/>
    <m/>
    <m/>
    <m/>
    <m/>
    <x v="20"/>
    <n v="0"/>
    <n v="1"/>
    <s v="EN TERMINO"/>
    <x v="1"/>
    <x v="0"/>
    <m/>
    <m/>
    <m/>
    <m/>
    <x v="1"/>
    <x v="3"/>
    <s v="Demora en gestión predial"/>
    <s v="Carretero"/>
    <s v="Predial"/>
    <x v="0"/>
    <m/>
    <m/>
    <m/>
  </r>
  <r>
    <n v="1282"/>
    <n v="1"/>
    <s v="Hallazgo No. 1. Administrativo con presunta incidencia fiscal y disciplinaria. Pago de Contraprestación Línea de Playa. _x000a_Contrato de Concesión 024 de 1999. Mediante el Otrosí 1 del 17/01/2003 se modificó la Cláusula décima Primera del contrato de concesión, &quot;Contraprestación y el Valor del Contrato&quot;,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
    <s v="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
    <s v="Modificación de la longitud de línea de playa, que al disminuirse afectó el valor a pagar por concepto de contraprestación y en consecuencia genera presunto daño patrimonial al estado calculado en $3.450.641,76"/>
    <s v="Determinar la medida exacta de la Linea de playa de la que el concesionario hace uso, para determinar si existe o no del presunto daño Patrimonial, y de ser así desplegar las acciones para la recuperación de los recursos correspondientes por contraprestación."/>
    <s v="Determinar la existencia o no del presunto detrimento patrimonial y despleagar las medidas administrativas correspondientes. "/>
    <s v="CORRECTIVAS _x000a_1.Solicitar concepto a la Superintendencia de Puertos Transporte respecto de las condiciones en lasque fue otorgado el contrato de concesion portuaria  _x000a_2.Solicitar concepto a DIMAR respecto a la linea de playa entregadas en concesion. _x000a_3.Elaborar conceptos técnico, financiero y jurídico al interior de la Entidad o asesores externos_x000a_4. Como consecuencia del análisis de los conceptos, determinar la existencia o no del presunto daño patrimonial  y constituir el título para el cobro que sea pertinente._x000a__x000a_PREVENTIVAS_x000a_5. Seguir el Manual de Supervision e interventoria de la Entidad. y el instructivo de modificacion de contratos de concesion portuaria  (si aplica)_x000a__x000a_INFORME DE CIERRE _x000a_6. Informe de Cierre "/>
    <s v="UNIDADES DE MEDIDA CORRECTIVA_x000a_1. Oficio a SPT_x000a_2. Oficio a DIMAR_x000a_3. Informe Técnico. _x000a_4. Informe Financiero._x000a_5. Informe Jurídico._x000a_6. Tomar las acciones pertinentes derivadas del Concepto Jurídico_x000a__x000a_UNIDADES DE MEDIDA PREVENTIVA_x000a_7. Manual de Supervision e Interventoria _x000a_8. Instructivo de Modificaciones contractuales del Modo Portuario (si aplica)_x000a__x000a_INFORME DE CIERRE_x000a_9. Informe de Cierre "/>
    <n v="9"/>
    <d v="2019-01-04T00:00:00"/>
    <x v="10"/>
    <s v="CP_Sociedad Portuaria Compas Buenaventura"/>
    <x v="63"/>
    <s v="Vicepresidencia de Gestión Contractual"/>
    <s v="Vicepresidencia de Gestión Contractual"/>
    <s v="Luis Eduardo Gutiérrez"/>
    <x v="1"/>
    <s v="FISCAL, DISCIPLINARIA Y ADMINISTRATIVA"/>
    <n v="0"/>
    <x v="4"/>
    <m/>
    <m/>
    <m/>
    <m/>
    <m/>
    <m/>
    <m/>
    <m/>
    <m/>
    <m/>
    <m/>
    <m/>
    <m/>
    <m/>
    <x v="20"/>
    <n v="0"/>
    <n v="1"/>
    <s v="EN TERMINO"/>
    <x v="1"/>
    <x v="2"/>
    <m/>
    <m/>
    <m/>
    <m/>
    <x v="1"/>
    <x v="1"/>
    <s v="Cálculo de la contraprestación"/>
    <s v="Portuario"/>
    <m/>
    <x v="0"/>
    <m/>
    <m/>
    <m/>
  </r>
  <r>
    <n v="1283"/>
    <n v="2"/>
    <s v="Hallazgo No. 2. Administrativo con presunta incidencia fiscal y disciplinaria. Pago Contraprestación. Contrato de Concesión Portuaria 022 de 1998. _x000a_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
    <s v="Dicha situación, ocasionada por debilidades de los controles por parte de la ANI. "/>
    <s v="En virtud de los anterior, no se evidencia el reporte de pago del 20% correspondiente al municipio de los años 1999 a 2004 y del año 2008, los cuales ascienden a la suma de USD$230.899,56; que indexada a diciembre de 2017 equivalen a $1.029.273.730,33 pesos colombianos."/>
    <s v="Realizar los respectivos trámites a que haya a lugar para el traslado a la entidad competente. e  Iniciar el Proceso sancionatorio. "/>
    <s v="Dar traslado a la entidad Competente para que realice el procedimiento que haya a lugar. e iniciar el proceso sancionatorio del presunto daño patrimonial. "/>
    <s v="CORRECTIVAS _x000a_1. Gestion de traslado a la Alcaldia De Cienaga por competencia._x000a_2. Solicitar el Inicio del proceso Sancionatorio Correspondiente. _x000a__x000a_PREVENTIVAS _x000a_3. Procedemiento de proceso sancionatorio_x000a_4. Procedimiento verificacion pago de contraprestacion_x000a__x000a_INFORME DE CIERRE _x000a_5. Informe de Cierre _x000a_"/>
    <s v="UNIDADES DE MEDIDA CORRECTIVA_x000a_1. Traslado por competencia._x000a_2. Solicitud de inicio de proceso sancionatorio _x000a__x000a_UNIDADES DE MEDIDA PREVENTIVA_x000a_3. Procedimiento vigente._x000a_4. Procedimiento vigente._x000a__x000a_INFORME DE CIERRE_x000a_5. Informe de cierre"/>
    <n v="5"/>
    <d v="2019-01-04T00:00:00"/>
    <x v="26"/>
    <s v="CP_Sociedad Portuaria Río Córdoba SA"/>
    <x v="29"/>
    <s v="Vicepresidencia de Gestión Contractual"/>
    <s v="Vicepresidencia de Gestión Contractual"/>
    <s v="Luis Eduardo Gutiérrez"/>
    <x v="1"/>
    <s v="FISCAL, DISCIPLINARIA Y ADMINISTRATIVA"/>
    <n v="0"/>
    <x v="4"/>
    <m/>
    <m/>
    <m/>
    <m/>
    <m/>
    <m/>
    <m/>
    <m/>
    <m/>
    <m/>
    <m/>
    <m/>
    <m/>
    <m/>
    <x v="20"/>
    <n v="0"/>
    <n v="1"/>
    <s v="EN TERMINO"/>
    <x v="1"/>
    <x v="2"/>
    <m/>
    <m/>
    <m/>
    <m/>
    <x v="1"/>
    <x v="0"/>
    <s v="Deficiencia en la supervisión contractual - Administrativo-"/>
    <s v="Portuario"/>
    <m/>
    <x v="0"/>
    <m/>
    <m/>
    <m/>
  </r>
  <r>
    <n v="1284"/>
    <n v="3"/>
    <s v="Hallazgo No. 3. Administrativo con presunta incidencia disciplinaria. Proceso de Reversión. Contrato de Concesión Portuaria 022 de 1998. _x000a_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
    <s v="No se surtió oportunamente las diferentes actividades conducentes a que el proceso de reversión se diera dentro de los términos contractuales"/>
    <s v="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
    <s v="Suscripción del acta de reversion de los bienes entregado en concesion. "/>
    <s v="Lograr la reversion de los bienes entregados en cooncesion en buenas condiciones"/>
    <s v="CORRECTIVAS_x000a_1. Avaluo Actualizado de los bienes entregados en concesion_x000a_2. Informe Técnico _x000a_3. Suscripcion del acta de reversion _x000a_4. Solicitar al concesionario y la Dimar los soportes de autorizacion para realizar el cerramiento._x000a__x000a__x000a_ PREVENTIVAS_x000a_5.Manual de reversion vigente _x000a_6.Manual de supervision e interventoria _x000a__x000a_INFORME DE CIERRE_x000a_7. Informe de Cierre_x000a_"/>
    <s v="UNIDADES DE MEDIDA CORRECTIVA_x000a_1. Avaluo Actualizado de los bienes entregados en concesion_x000a_2. Informe Técnico _x000a_3. Suscripcion del acta de reversion _x000a_4. solicitud al concesionario_x000a_5. Solicitud a la Dimar_x000a__x000a_UNIDADES DE MEDIDA PREVENTIVA_x000a_6.Manual de reversion vigente_x000a_7.Manual de supervision e interventoria  _x000a__x000a_INFORME DE CIERRE_x000a_8. Informe de Cierre_x000a_"/>
    <n v="8"/>
    <d v="2019-01-04T00:00:00"/>
    <x v="10"/>
    <s v="CP_Sociedad Portuaria Río Córdoba SA"/>
    <x v="29"/>
    <s v="Vicepresidencia de Gestión Contractual"/>
    <s v="Vicepresidencia de Gestión Contractual"/>
    <s v="Luis Eduardo Gutiérrez"/>
    <x v="1"/>
    <s v="DISCIPLINARIA Y ADMINISTRATIVA"/>
    <n v="0"/>
    <x v="4"/>
    <m/>
    <m/>
    <m/>
    <m/>
    <m/>
    <m/>
    <m/>
    <m/>
    <m/>
    <m/>
    <m/>
    <m/>
    <m/>
    <m/>
    <x v="20"/>
    <n v="0"/>
    <n v="1"/>
    <s v="EN TERMINO"/>
    <x v="1"/>
    <x v="1"/>
    <m/>
    <m/>
    <m/>
    <m/>
    <x v="1"/>
    <x v="1"/>
    <s v="Reversiones"/>
    <s v="Portuario"/>
    <m/>
    <x v="0"/>
    <m/>
    <m/>
    <m/>
  </r>
  <r>
    <n v="1285"/>
    <n v="4"/>
    <s v="Hallazgo No. 4. Administrativo con presunta incidencia disciplinaria, para indagación preliminar I.P. Plan de inversión, Inversión Social, Contrato de Concesión Portuaria 004 de 2010. _x000a_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
    <s v="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
    <s v="_x000a_Se genera presunto daño patrimonial al Estado en cuantía de $3.288.810.709,54."/>
    <s v="Realizar el Seguimiento desde la supervisión técnica, social y financiera a las inversiones sociales descritas en el contrato de concesion portuaria.  "/>
    <s v="Verificar el valor de los recursos efectivamente ejecutados en inversión social, en cumplimiento de la Clausula Septima del Contrato de Concesión No. 004 de 2010"/>
    <s v="CORRECTIVAS _x000a_1. Solicitar a la sociedad portuaria los soportes respecto de la ejecucion de la inversion social.                                 _x000a_2. Informe Social, Tecnico y Financiero de la ejecución de la inversión social por parte de la SPRC- MUELLE 9. y su incorporacion dentro del informe de supervision _x000a__x000a_PREVENTIVAS_x000a_3. Manual de Supervision e Interventoria _x000a__x000a_INFORME DE CIERRE _x000a_4. Informe de Cierre "/>
    <s v="UNIDADES DE MEDIDA CORRECTIVA _x000d__x000a_1. Solicitar a la sociedad portuaria los soportes respecto de la ejecucion de la inversion social.                                 _x000d__x000a_2. Informe Social, Tecnico y Financiero de la ejecución de la inversión social por parte de la SPRC- MUELLE 9. y su incorporacion dentro del informe de supervision _x000d__x000a__x000d__x000a_UNIDADES DE MEDIDA PREVENTIVA_x000a_3. Manual de Supervision e Interventoria _x000d__x000a__x000d__x000a_INFORME DE CIERRE _x000d__x000a_4. Informe de Cierre "/>
    <n v="4"/>
    <d v="2019-01-04T00:00:00"/>
    <x v="10"/>
    <s v="CP_Sociedad Portuaria Regional de Cartagena"/>
    <x v="24"/>
    <s v="Vicepresidencia de Gestión Contractual"/>
    <s v="Vicepresidencia de Gestión Contractual_x000a__x000a_- Gerencia del GIT SOCIAL DE LA VPRE "/>
    <s v="Luis Eduardo Gutiérrez"/>
    <x v="1"/>
    <s v="DISCIPLINARIA Y ADMINISTRATIVA"/>
    <n v="0"/>
    <x v="4"/>
    <m/>
    <m/>
    <m/>
    <m/>
    <m/>
    <m/>
    <m/>
    <m/>
    <m/>
    <m/>
    <m/>
    <m/>
    <m/>
    <m/>
    <x v="20"/>
    <n v="0"/>
    <n v="1"/>
    <s v="EN TERMINO"/>
    <x v="1"/>
    <x v="1"/>
    <m/>
    <m/>
    <m/>
    <m/>
    <x v="1"/>
    <x v="0"/>
    <s v="Deficiencia en la supervisión contractual - Administrativo-"/>
    <s v="Portuario"/>
    <m/>
    <x v="0"/>
    <m/>
    <m/>
    <m/>
  </r>
  <r>
    <n v="1286"/>
    <n v="5"/>
    <s v="Hallazgo No. 5. Administrativo con presunta incidencia disciplinaria. Ejecución Plan de Inversiones. Contrato de Concesión 001 de 2008. _x000a_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
    <s v="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
    <s v="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
    <s v="Exigir el cumplimiento del plan de inversiones pactado de conformidad con el Manual de interventoría y supervisión de concesiones, e iniciar la solicitud de proceso sancionatorio. "/>
    <s v="Garantizar el cumplimiento del plan de inversion pactado de conformidad con lo establecido en el contrato de concesion portuaria, e iniciar la solicitud del proceso sancionatorio. "/>
    <s v="CORRECTIVAS_x000a_1. Oficio de Respuesta al concesionario en relacion a la Solicitud de Modificacion presentada en 2018, relacionada con la adquisicion de equipos de cargue directo de Carbón. _x000a_2. Solicitar el Inicio al proceso Sancionatorio por un Presunto Incumplimiento en la Ejecucion del plan de Inversiones._x000a__x000a_PREVENTIVAS_x000a_3. Manual de Supervsion e interventoria de la Entidad._x000a_4. Procedimiento de solicitud de inicio de proceso sancionatorio_x000a_ _x000a_INFORME DE CIERRE_x000a_5. Informe de Cierre. _x000a_"/>
    <s v="UNIDADES DE MEDIDA CORRECTIVA_x000a_1. Oficio de Respuesta al Concesionario en relacion a la solicitud de modifiacion presentada en 2018._x000a_2. solicitud de Inicio al Proceso Sancionatorio_x000a__x000a_UNIDADES DE MEDIDA PREVENTIVA_x000a_3. Manual de Supervision e Interventoria _x000a_4. Procedimiento incio sancionatorio _x000a_ _x000a_INFORME DE CIERRE _x000a_5. Informe de cierre"/>
    <n v="5"/>
    <d v="2019-01-04T00:00:00"/>
    <x v="10"/>
    <s v="CP_Sociedad Portuaria de Buenaventura GPL A1 y A2"/>
    <x v="64"/>
    <s v="Vicepresidencia de Gestión Contractual"/>
    <s v="Vicepresidencia de Gestión Contractual"/>
    <s v="Luis Eduardo Gutiérrez"/>
    <x v="1"/>
    <s v="DISCIPLINARIA Y ADMINISTRATIVA"/>
    <n v="0"/>
    <x v="4"/>
    <m/>
    <m/>
    <m/>
    <m/>
    <m/>
    <m/>
    <m/>
    <m/>
    <m/>
    <m/>
    <m/>
    <m/>
    <m/>
    <m/>
    <x v="20"/>
    <n v="0"/>
    <n v="1"/>
    <s v="EN TERMINO"/>
    <x v="1"/>
    <x v="1"/>
    <m/>
    <m/>
    <m/>
    <m/>
    <x v="1"/>
    <x v="1"/>
    <s v="Incumplimiento obligaciones"/>
    <s v="Portuario"/>
    <m/>
    <x v="0"/>
    <m/>
    <m/>
    <m/>
  </r>
  <r>
    <n v="1287"/>
    <n v="6"/>
    <s v="Hallazgo No. 6. Administrativo con presunta incidencia disciplinaria. Interventoría para al Plan de Inversiones. Contrato de Concesión 018 de 1997. _x000a_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
    <s v="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
    <s v="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_x000a__x000a_Con lo cual presuntamente se contraviene lo estipulado en el contrato así como el numeral 5 de Artículo 4 y el numeral 1 del Artículo 26 de la Ley 80 de 1993 y el Artículo 83 de la Ley 1474 de 2011."/>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_x000a_1. Aportar la Carta de Aceptacion de la Oferta_x000a_2. Aportar el Acta de Inicio de la Interventoria _x000a__x000a_PREVENTIVAS _x000a__x000a_3. Manual de Contratación _x000a_4. Manual de Supervision e Interventoria _x000a__x000a_INFORME DE CIERRE _x000a_5. Informe de Cierre _x000a_"/>
    <s v="UNIDADES DE MEDIDA CORRECTIVA_x000a_1.Oficio de la Carta de Aceptacion de la Oferta_x000a_2.Acta de Inicio de la Interventoria_x000a__x000a_UNIDADES DE MEDIDA PREVENTIVA_x000a_3. Manual de Contratación _x000a_4. Manual de Supervision e Interventoria _x000a__x000a_INFORME DE CIERRE _x000a_5. Informe de Cierre "/>
    <n v="5"/>
    <d v="2019-01-04T00:00:00"/>
    <x v="26"/>
    <s v="CP_Sociedad Portuaria de Buenaventura GP El Vacio"/>
    <x v="65"/>
    <s v="Vicepresidencia de Gestión Contractual"/>
    <s v="Vicepresidencia de Gestión Contractual"/>
    <s v="Luis Eduardo Gutiérrez"/>
    <x v="1"/>
    <s v="DISCIPLINARIA Y ADMINISTRATIVA"/>
    <n v="0"/>
    <x v="4"/>
    <m/>
    <m/>
    <m/>
    <m/>
    <m/>
    <m/>
    <m/>
    <m/>
    <m/>
    <m/>
    <m/>
    <m/>
    <m/>
    <m/>
    <x v="20"/>
    <n v="0"/>
    <n v="1"/>
    <s v="EN TERMINO"/>
    <x v="1"/>
    <x v="1"/>
    <m/>
    <m/>
    <m/>
    <m/>
    <x v="1"/>
    <x v="1"/>
    <s v="Ausencia de interventoría en los proyectos"/>
    <s v="Portuario"/>
    <m/>
    <x v="0"/>
    <m/>
    <m/>
    <m/>
  </r>
  <r>
    <n v="1288"/>
    <n v="7"/>
    <s v="Hallazgo No. 7. Administrativo con presunta incidencia disciplinaria. Interventoría Otrosí 3 de 2016 al Contrato de Contraprestación Portuaria 016 de 1996. _x000a_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
    <s v="Deficiencias en la aplicación de controles por parte de la ANI, en la ejecución del Otrosí 3  del Contrato de Concesión Portuaria 016 de 1996."/>
    <s v="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
    <s v="Realizar la Contratacion de la Interventoria para el seguimiento de los dos primeros años del plan de inversiones descrito en el otrosi No. 3 de 2016.   "/>
    <s v="Suscribir el contrato de nterventoria."/>
    <s v="CORRECTIVAS_x000a__x000a_1. Aportar el memorando de solicitud de Inicio de Proceso de Seleccion._x000a_2. Aportar el contrato y el Acta de Inicio de la Interventoria._x000a__x000a_PREVENTIVAS _x000a__x000a_3. Manual de Contratación _x000a_4. Manual de Supervision e Interventoria _x000a__x000a_INFORME DE CIERRE _x000a_5. Informe de Cierre _x000a_"/>
    <s v="UNIDADES DE MEDIDA CORRECTIVA_x000a_1.Memorando solicitud de Inicio de proceso de Seleccion. _x000a_2.Contrato y Acta de Inicio de la Interventoria_x000a__x000a_UNIDADES DE MEDIDA PREVENTIVA_x000a_3. Manual de Contratación _x000a_4. Manual de Supervision e Interventoria _x000a__x000a_INFORME DE CIERRE _x000a_5. Informe de Cierre "/>
    <n v="5"/>
    <d v="2019-01-04T00:00:00"/>
    <x v="17"/>
    <s v="CP_Sociedad Portuaria Ocensa SA"/>
    <x v="66"/>
    <s v="Vicepresidencia de Gestión Contractual"/>
    <s v="Vicepresidencia de Gestión Contractual"/>
    <s v="Luis Eduardo Gutiérrez"/>
    <x v="1"/>
    <s v="DISCIPLINARIA Y ADMINISTRATIVA"/>
    <n v="0"/>
    <x v="4"/>
    <m/>
    <m/>
    <m/>
    <m/>
    <m/>
    <m/>
    <m/>
    <m/>
    <m/>
    <m/>
    <m/>
    <m/>
    <m/>
    <m/>
    <x v="20"/>
    <n v="0"/>
    <n v="1"/>
    <s v="EN TERMINO"/>
    <x v="1"/>
    <x v="1"/>
    <m/>
    <m/>
    <m/>
    <m/>
    <x v="1"/>
    <x v="1"/>
    <s v="Ausencia de interventoría en los proyectos"/>
    <s v="Portuario"/>
    <m/>
    <x v="0"/>
    <m/>
    <m/>
    <m/>
  </r>
  <r>
    <n v="1289"/>
    <n v="8"/>
    <s v="Hallazgo No. 8. Administrativo con presunta incidencia disciplinaria. Cambio en la modalidad de operación portuaria. _x000a_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
    <s v="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
    <s v="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_x000a__x000a_"/>
    <s v="Conminar al concesionario a efectos de que ejecute el plan de inversiones y llevar al puerto a las condiciones optimas de operacion. "/>
    <s v="Operar el terminal portuario de conformidad con lo previsto en las disposiciones contractuales. "/>
    <s v="CORRECTIVAS_x000a__x000a_1. Aportar la solicitud de inicio del proceso sancionatorio_x000a_2. Resultado del proceso administrativo sancionatorio a que haya a lugar._x000a__x000a_PREVENTIVA_x000a__x000a_3. Procedimiento de inicio de proceso sancionatorio _x000a_4. Manual de supervision e interventoria_x000a__x000a_INFORME DE CIERRE_x000a_5. Informe de Cierre_x000a_"/>
    <s v="UNIDADES DE MEDIDA CORRECTIVA_x000a__x000d_1. Aportar la solicitud de inicio del proceso sancionatorio_x000d__x000a_2. Resultado del proceso administrativo sancionatorio a que haya a lugar._x000d__x000a__x000d__x000a_UNIDADES DE MEDIDA PREVENTIVA_x000d__x000a__x000d_3. Procedimiento de inicio de proceso sancionatorio _x000d__x000a_4. Manual de supervision e interventoria_x000d__x000a__x000d__x000a_INFORME DE CIERRE_x000d__x000a_5. Informe de Cierre"/>
    <n v="5"/>
    <d v="2019-01-04T00:00:00"/>
    <x v="10"/>
    <s v="CP_Zona Portuaria de Cartagena Terminal IFOS"/>
    <x v="67"/>
    <s v="Vicepresidencia de Gestión Contractual"/>
    <s v="Vicepresidencia de Gestión Contractual_x000a__x000a_Gerencia de Sancionatorios de la VJ"/>
    <s v="Luis Eduardo Gutiérrez"/>
    <x v="1"/>
    <s v="DISCIPLINARIA Y ADMINISTRATIVA"/>
    <n v="0"/>
    <x v="4"/>
    <m/>
    <m/>
    <m/>
    <m/>
    <m/>
    <m/>
    <m/>
    <m/>
    <m/>
    <m/>
    <m/>
    <m/>
    <m/>
    <m/>
    <x v="20"/>
    <n v="0"/>
    <n v="1"/>
    <s v="EN TERMINO"/>
    <x v="1"/>
    <x v="1"/>
    <m/>
    <m/>
    <m/>
    <m/>
    <x v="1"/>
    <x v="0"/>
    <s v="Deficiencia en la supervisión contractual - Administrativo-"/>
    <s v="Portuario"/>
    <m/>
    <x v="0"/>
    <m/>
    <m/>
    <m/>
  </r>
  <r>
    <n v="1290"/>
    <n v="9"/>
    <s v="Hallazgo No. 9. Administrativo con presunta incidencia disciplinaria. Plan de Inversión. Contrato de Concesión Portuaria 001 de 2014. _x000a_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
    <s v="Debilidades en el seguimiento (supervisión e interventoría) y falta de gestión oportuna de la ANI en la toma de decisiones, de otra parte, por el presunto incumplimiento de las obligaciones contractuales a cargo del concesionario."/>
    <s v="Lo anterior genera riesgos de no disponer de la infraestructura prevista contractualmente sobre el proceso de reveresión. Además se genera desgaste administrativo."/>
    <s v="Conminar al concesionario a efectos de que ejecute el plan de inversiones."/>
    <s v="Ejecutar el plan de inversiones en los terminos previstos en la Cláusula trece del contrato de concesión portuaria. "/>
    <s v="CORRECTIVAS_x000a_1. Conminar al concesionario al cumplimiento y ejecución debida al plan de inversión del contrato._x000a_2. Aportar la solicitud de inicio del proceso sancionatorio_x000a_3. Resultado del proceso administrativo sancionatorio a que haya a lugar._x000a__x000a_PREVENTIVAS_x000a_4. Procedimiento de inicio de proceso sancionatorio _x000a_5. Manual de supervision e interventoria_x000a__x000a_INFORME DE CIERRE_x000a_6. Informe de Cierre"/>
    <s v="UNIDADES DE MEDIDA CORRECTIVA_x000a_1. Conminar al concesionario al cumplimiento y ejecución debida al plan de inversión del contrato._x000a_2. Aportar la solicitud de inicio del proceso sancionatorio_x000a_3. Resultado del proceso administrativo sancionatorio a que haya a lugar._x000a__x000a_UNIDADES DE MEDIDA PREVENTIVA_x000a_4. Procedimiento de inicio de proceso sancionatorio _x000a_5. Manual de supervision e interventoria_x000a__x000a_INFORME DE CIERRE_x000a_6. Informe de Cierre"/>
    <n v="6"/>
    <d v="2019-01-04T00:00:00"/>
    <x v="10"/>
    <s v="CP_Zona Portuaria de Cartagena Terminal IFOS"/>
    <x v="67"/>
    <s v="Vicepresidencia de Gestión Contractual"/>
    <s v="Vicepresidencia de Gestión Contractual_x000a__x000a_Gerencia de Sancionatorios de la VJ"/>
    <s v="Luis Eduardo Gutiérrez"/>
    <x v="1"/>
    <s v="DISCIPLINARIA Y ADMINISTRATIVA"/>
    <n v="0"/>
    <x v="4"/>
    <m/>
    <m/>
    <m/>
    <m/>
    <m/>
    <m/>
    <m/>
    <m/>
    <m/>
    <m/>
    <m/>
    <m/>
    <m/>
    <m/>
    <x v="20"/>
    <n v="0"/>
    <n v="1"/>
    <s v="EN TERMINO"/>
    <x v="1"/>
    <x v="1"/>
    <m/>
    <m/>
    <m/>
    <m/>
    <x v="1"/>
    <x v="1"/>
    <s v="Incumplimiento obligaciones"/>
    <s v="Portuario"/>
    <m/>
    <x v="0"/>
    <m/>
    <m/>
    <m/>
  </r>
  <r>
    <n v="1291"/>
    <n v="10"/>
    <s v="Hallazgo No. 10. Administrativo con presunta incidencia disciplinaria. Interventoría. Contrato de Concesión Portuaria 001 de 2014. _x000a_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
    <s v="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
    <s v="La ANI carece de pronunciamientos de esa instancia (Interventoría) sobre el cumplimiento  de las obligaciones pactadas  en el contrato de concesión y limitó  la detección  oportuna de las deficiencias  o desviaciones  y decisiones oportunas de la ANI."/>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1. Aportar el contrato y  el Acta de Inicio de la Interventoria _x000a_2. Informe de antecedentes a la suscripcion del contrato de interventoria. _x000a__x000a_PREVENTIVAS _x000a_3. Manual de Contratación _x000a_4. Manual de Supervision e Interventoria _x000a__x000a_INFORME DE CIERRE _x000a_5. Informe de Cierre _x000a_"/>
    <s v="UNIDADES DE MEDIDA CORRECTIVA_x000a_1. Aportar el contrato y  el Acta de Inicio de la Interventoria _x000d__x000a_2. Informe de antecedentes a la suscripcion del contrato de interventoria. _x000d__x000a__x000d__x000a_UNIDADES DE MEDIDA PREVENTIVA_x000a_3. Manual de Contratación _x000d__x000a_4. Manual de Supervision e Interventoria _x000d__x000a__x000d__x000a_INFORME DE CIERRE _x000d__x000a_5. Informe de Cierre "/>
    <n v="5"/>
    <d v="2019-01-04T00:00:00"/>
    <x v="10"/>
    <s v="CP_Zona Portuaria de Cartagena Terminal IFOS"/>
    <x v="67"/>
    <s v="Vicepresidencia de Gestión Contractual"/>
    <s v="Vicepresidencia de Gestión Contractual_x000a__x000a_Gerencia de Sancionatorios de la VJ"/>
    <s v="Luis Eduardo Gutiérrez"/>
    <x v="1"/>
    <s v="DISCIPLINARIA Y ADMINISTRATIVA"/>
    <n v="0"/>
    <x v="4"/>
    <m/>
    <m/>
    <m/>
    <m/>
    <m/>
    <m/>
    <m/>
    <m/>
    <m/>
    <m/>
    <m/>
    <m/>
    <m/>
    <m/>
    <x v="20"/>
    <n v="0"/>
    <n v="1"/>
    <s v="EN TERMINO"/>
    <x v="1"/>
    <x v="1"/>
    <m/>
    <m/>
    <m/>
    <m/>
    <x v="1"/>
    <x v="1"/>
    <s v="Ausencia de interventoría en los proyectos"/>
    <s v="Portuario"/>
    <m/>
    <x v="0"/>
    <m/>
    <m/>
    <m/>
  </r>
  <r>
    <n v="1292"/>
    <n v="11"/>
    <s v="Hallazgo No. 11. Administrativo. Consistencia y oportunidad de la información. Contrato de Concesión Portuaria 021 de 1997. _x000a_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
    <s v="Debilidades de control por parte de la ANI, en la revisión y análisis de los soportes contractuales."/>
    <s v="Lo identificado podría dar a lugar a distintas interpretaciones, limitando el seguimiento adecuado de la ejecución de las inversiones. _x000a__x000a_Límites a la labor de interventoría y pronunciamientos oportunos sobre el cumplimiento de las obligaciones del concesionario."/>
    <s v="Suscribir el documento contractual correspondiente a traves del cual realice el desglose de las actividades del plan de inversion (obras y equipos).   "/>
    <s v="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
    <s v="CORRECTIVAS _x000a__x000a_1. Informe Técnico de la descripcion de las actividades del plan de inversion de acuerdo a los antecedentes del contrato._x000a_2. Informe de gestión financiero frente a la diferencia de los USD 74.900_x000a_3. Comunicación al concesionario indicandole sobre la oportuna y debida entrega de informacion a la Entidad y/o interventoria so pena de la imposicion de procesos sancionatorios contractuales que se deriven. _x000a_4. Informe ambiental de la entrega de informacion objeto del hallazgo del concesionario a la interventoria.   _x000a__x000a_PREVENTIVAS _x000a_5. Manual de Supervision e interventoria _x000a__x000a_INFORME DE CIERRE _x000a_6. Informe de Cierre_x000a__x000a_"/>
    <s v="UNIDADES DE MEDIDA CORRECTIVA_x000a_1. informe tecnico_x000a_2. Informe financiero_x000a_3. comunicacion al concesionario_x000a_4. Informe Ambiental _x000a__x000a_UNIDADES DE MEDIDA PREVENTIVA_x000a_5. Manual de Supervision e interventoria _x000a__x000a_6. INFORME DE CIERRE "/>
    <n v="6"/>
    <d v="2019-01-04T00:00:00"/>
    <x v="10"/>
    <s v="CP_Zona Portuaria de Cartagena OILTANKING"/>
    <x v="68"/>
    <s v="Vicepresidencia de Gestión Contractual"/>
    <s v="Vicepresidencia de Gestión Contractual_x000a__x000a_- Gerencia funcional - coordinacion GIT AMBIENTAL DE LA VPRE "/>
    <s v="Luis Eduardo Gutiérrez"/>
    <x v="1"/>
    <s v="ADMINISTRATIVA"/>
    <n v="0"/>
    <x v="4"/>
    <m/>
    <m/>
    <m/>
    <m/>
    <m/>
    <m/>
    <m/>
    <m/>
    <m/>
    <m/>
    <m/>
    <m/>
    <m/>
    <m/>
    <x v="20"/>
    <n v="0"/>
    <n v="1"/>
    <s v="EN TERMINO"/>
    <x v="1"/>
    <x v="0"/>
    <m/>
    <m/>
    <m/>
    <m/>
    <x v="1"/>
    <x v="0"/>
    <s v="Deficiencia en la supervisión contractual - Administrativo-"/>
    <s v="Portuario"/>
    <m/>
    <x v="0"/>
    <m/>
    <m/>
    <m/>
  </r>
  <r>
    <n v="1293"/>
    <n v="1"/>
    <s v="Hallazgo No. 1. Administrativo con posible incidencia fiscal y disciplinaria. Pago Comisiones de Éxito. _x000a_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
    <s v="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
    <s v="El efecto es una contraposición entre el hallazgo y la declaratoria de cumplimiento  del Juez Popular en relación con las medidas cautelar."/>
    <s v="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
    <s v="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
    <s v="Consignar en un informe la trazabilidad de la autorización de pago a la que se refiere el hallazgo y establecer parámetros y doctrina institucional, en relación con funciones emanadas de órdenes judiciales."/>
    <s v="PREVENTIVAS_x000a_1. Informe de trazabilidad y justificación de la autorización de pago que motiva el hallazgo _x000a_2. Concepto jurídico sobre la obligatoriedad del cumplimiento de las medidas ordenas por el Juez Popular _x000a_INFORME DE CIERRE_x000a_3. Informe de Cierre "/>
    <n v="3"/>
    <d v="2019-01-04T00:00:00"/>
    <x v="2"/>
    <s v="CR_Ruta del Sol - Sector 2"/>
    <x v="27"/>
    <s v="Vicepresidencia Ejecutiva"/>
    <s v="Vicepresidencia Ejecutiva"/>
    <s v="Carlos García"/>
    <x v="0"/>
    <s v="FISCAL, DISCIPLINARIA Y ADMINISTRATIVA"/>
    <n v="0"/>
    <x v="4"/>
    <m/>
    <m/>
    <m/>
    <m/>
    <m/>
    <m/>
    <m/>
    <m/>
    <m/>
    <m/>
    <m/>
    <m/>
    <m/>
    <m/>
    <x v="20"/>
    <n v="0"/>
    <n v="1"/>
    <s v="EN TERMINO"/>
    <x v="1"/>
    <x v="2"/>
    <m/>
    <m/>
    <m/>
    <m/>
    <x v="1"/>
    <x v="1"/>
    <s v="Incumplimiento obligaciones"/>
    <s v="Carretero"/>
    <m/>
    <x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2" cacheId="2" applyNumberFormats="0" applyBorderFormats="0" applyFontFormats="0" applyPatternFormats="0" applyAlignmentFormats="0" applyWidthHeightFormats="1" dataCaption="Valores" updatedVersion="6" minRefreshableVersion="3" showDrill="0" showDataTips="0" useAutoFormatting="1" itemPrintTitles="1" createdVersion="6" indent="0" showHeaders="0" outline="1" outlineData="1" multipleFieldFilters="0" chartFormat="6">
  <location ref="A18:D38" firstHeaderRow="1" firstDataRow="2" firstDataCol="1" rowPageCount="2" colPageCount="1"/>
  <pivotFields count="56">
    <pivotField dataField="1"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14">
        <item x="0"/>
        <item x="1"/>
        <item x="2"/>
        <item x="3"/>
        <item x="4"/>
        <item x="5"/>
        <item x="6"/>
        <item x="7"/>
        <item x="8"/>
        <item x="9"/>
        <item x="10"/>
        <item x="11"/>
        <item x="12"/>
        <item x="13"/>
      </items>
    </pivotField>
    <pivotField subtotalTop="0" showAll="0" defaultSubtotal="0"/>
    <pivotField subtotalTop="0" showAll="0" defaultSubtotal="0">
      <items count="96">
        <item x="34"/>
        <item m="1" x="81"/>
        <item x="8"/>
        <item x="20"/>
        <item x="14"/>
        <item x="44"/>
        <item x="3"/>
        <item x="5"/>
        <item x="60"/>
        <item x="59"/>
        <item x="13"/>
        <item x="32"/>
        <item x="17"/>
        <item x="21"/>
        <item x="19"/>
        <item m="1" x="83"/>
        <item x="50"/>
        <item x="0"/>
        <item x="7"/>
        <item x="22"/>
        <item x="18"/>
        <item m="1" x="89"/>
        <item m="1" x="73"/>
        <item x="62"/>
        <item m="1" x="91"/>
        <item m="1" x="87"/>
        <item m="1" x="78"/>
        <item m="1" x="80"/>
        <item x="43"/>
        <item x="1"/>
        <item x="57"/>
        <item x="9"/>
        <item x="4"/>
        <item x="11"/>
        <item m="1" x="77"/>
        <item m="1" x="94"/>
        <item m="1" x="93"/>
        <item m="1" x="79"/>
        <item m="1" x="85"/>
        <item m="1" x="95"/>
        <item m="1" x="84"/>
        <item m="1" x="86"/>
        <item m="1" x="75"/>
        <item x="36"/>
        <item x="25"/>
        <item x="38"/>
        <item m="1" x="71"/>
        <item x="45"/>
        <item x="47"/>
        <item x="46"/>
        <item x="48"/>
        <item x="15"/>
        <item x="58"/>
        <item x="23"/>
        <item x="42"/>
        <item x="10"/>
        <item x="26"/>
        <item x="40"/>
        <item x="33"/>
        <item x="39"/>
        <item x="27"/>
        <item x="41"/>
        <item x="12"/>
        <item x="6"/>
        <item m="1" x="74"/>
        <item m="1" x="82"/>
        <item x="2"/>
        <item x="28"/>
        <item x="63"/>
        <item x="65"/>
        <item x="64"/>
        <item x="66"/>
        <item m="1" x="90"/>
        <item x="51"/>
        <item x="31"/>
        <item x="24"/>
        <item x="30"/>
        <item m="1" x="92"/>
        <item x="29"/>
        <item m="1" x="88"/>
        <item x="55"/>
        <item x="52"/>
        <item x="54"/>
        <item x="53"/>
        <item x="56"/>
        <item m="1" x="70"/>
        <item x="49"/>
        <item x="35"/>
        <item x="61"/>
        <item m="1" x="69"/>
        <item m="1" x="72"/>
        <item m="1" x="76"/>
        <item x="16"/>
        <item x="37"/>
        <item x="68"/>
        <item x="67"/>
      </items>
    </pivotField>
    <pivotField subtotalTop="0" showAll="0" defaultSubtotal="0"/>
    <pivotField subtotalTop="0" showAll="0" defaultSubtotal="0"/>
    <pivotField subtotalTop="0" showAll="0" defaultSubtotal="0"/>
    <pivotField subtotalTop="0" showAll="0" defaultSubtotal="0">
      <items count="12">
        <item x="5"/>
        <item x="6"/>
        <item x="4"/>
        <item x="0"/>
        <item x="1"/>
        <item m="1" x="10"/>
        <item m="1" x="11"/>
        <item m="1" x="8"/>
        <item m="1" x="9"/>
        <item m="1" x="7"/>
        <item x="3"/>
        <item x="2"/>
      </items>
    </pivotField>
    <pivotField subtotalTop="0" showAll="0" defaultSubtotal="0"/>
    <pivotField subtotalTop="0" showAll="0" defaultSubtotal="0"/>
    <pivotField numFmtId="9" subtotalTop="0" showAll="0" defaultSubtotal="0">
      <items count="34">
        <item x="4"/>
        <item m="1" x="31"/>
        <item m="1" x="26"/>
        <item m="1" x="29"/>
        <item m="1" x="24"/>
        <item x="16"/>
        <item x="18"/>
        <item x="9"/>
        <item x="12"/>
        <item x="21"/>
        <item x="20"/>
        <item m="1" x="30"/>
        <item x="11"/>
        <item x="17"/>
        <item m="1" x="33"/>
        <item x="10"/>
        <item x="19"/>
        <item m="1" x="25"/>
        <item x="14"/>
        <item m="1" x="22"/>
        <item m="1" x="23"/>
        <item m="1" x="28"/>
        <item x="8"/>
        <item x="5"/>
        <item x="6"/>
        <item m="1" x="32"/>
        <item x="13"/>
        <item x="2"/>
        <item x="3"/>
        <item x="1"/>
        <item x="15"/>
        <item m="1" x="27"/>
        <item x="7"/>
        <item x="0"/>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21">
        <item x="1"/>
        <item x="2"/>
        <item x="3"/>
        <item x="4"/>
        <item x="5"/>
        <item x="6"/>
        <item x="7"/>
        <item x="8"/>
        <item x="9"/>
        <item x="0"/>
        <item x="10"/>
        <item x="11"/>
        <item x="12"/>
        <item x="13"/>
        <item x="18"/>
        <item x="14"/>
        <item x="16"/>
        <item x="15"/>
        <item x="17"/>
        <item x="19"/>
        <item x="20"/>
      </items>
    </pivotField>
    <pivotField subtotalTop="0" showAll="0" defaultSubtotal="0"/>
    <pivotField subtotalTop="0" showAll="0" defaultSubtotal="0"/>
    <pivotField subtotalTop="0" showAll="0" defaultSubtotal="0"/>
    <pivotField axis="axisCol" subtotalTop="0" showAll="0" defaultSubtotal="0">
      <items count="3">
        <item x="0"/>
        <item x="1"/>
        <item m="1" x="2"/>
      </items>
    </pivotField>
    <pivotField subtotalTop="0" showAll="0" defaultSubtotal="0">
      <items count="4">
        <item x="0"/>
        <item x="1"/>
        <item x="2"/>
        <item x="3"/>
      </items>
    </pivotField>
    <pivotField subtotalTop="0" showAll="0" defaultSubtotal="0"/>
    <pivotField subtotalTop="0" showAll="0" defaultSubtotal="0"/>
    <pivotField subtotalTop="0" showAll="0" defaultSubtotal="0"/>
    <pivotField subtotalTop="0" showAll="0" defaultSubtotal="0"/>
    <pivotField axis="axisPage" subtotalTop="0" multipleItemSelectionAllowed="1" showAll="0" defaultSubtotal="0">
      <items count="3">
        <item m="1" x="2"/>
        <item x="0"/>
        <item x="1"/>
      </items>
    </pivotField>
    <pivotField subtotalTop="0" showAll="0" defaultSubtotal="0">
      <items count="16">
        <item x="2"/>
        <item x="12"/>
        <item x="6"/>
        <item m="1" x="13"/>
        <item x="0"/>
        <item m="1" x="15"/>
        <item x="8"/>
        <item x="10"/>
        <item x="3"/>
        <item x="9"/>
        <item x="1"/>
        <item x="11"/>
        <item m="1" x="14"/>
        <item x="4"/>
        <item x="5"/>
        <item x="7"/>
      </items>
    </pivotField>
    <pivotField subtotalTop="0" showAll="0" defaultSubtotal="0"/>
    <pivotField subtotalTop="0" showAll="0" defaultSubtotal="0"/>
    <pivotField showAll="0" defaultSubtotal="0"/>
    <pivotField axis="axisPage" subtotalTop="0" multipleItemSelectionAllowed="1" showAll="0" defaultSubtotal="0">
      <items count="7">
        <item h="1" m="1" x="2"/>
        <item x="1"/>
        <item x="0"/>
        <item m="1" x="5"/>
        <item m="1" x="4"/>
        <item m="1" x="3"/>
        <item m="1" x="6"/>
      </items>
    </pivotField>
    <pivotField subtotalTop="0" showAll="0" defaultSubtotal="0"/>
    <pivotField subtotalTop="0" showAll="0" defaultSubtotal="0"/>
    <pivotField subtotalTop="0" showAll="0" defaultSubtotal="0"/>
    <pivotField axis="axisRow" showAll="0" defaultSubtotal="0">
      <items count="6">
        <item sd="0" x="1"/>
        <item sd="0" x="2"/>
        <item sd="0" x="3"/>
        <item sd="0" x="4"/>
        <item sd="0" x="5"/>
        <item x="0"/>
      </items>
    </pivotField>
    <pivotField axis="axisRow" showAll="0" defaultSubtotal="0">
      <items count="7">
        <item x="1"/>
        <item x="2"/>
        <item x="3"/>
        <item x="4"/>
        <item x="5"/>
        <item x="6"/>
        <item x="0"/>
      </items>
    </pivotField>
  </pivotFields>
  <rowFields count="2">
    <field x="55"/>
    <field x="54"/>
  </rowFields>
  <rowItems count="19">
    <i>
      <x/>
    </i>
    <i r="1">
      <x v="2"/>
    </i>
    <i r="1">
      <x v="3"/>
    </i>
    <i>
      <x v="1"/>
    </i>
    <i r="1">
      <x/>
    </i>
    <i r="1">
      <x v="1"/>
    </i>
    <i r="1">
      <x v="2"/>
    </i>
    <i r="1">
      <x v="3"/>
    </i>
    <i>
      <x v="2"/>
    </i>
    <i r="1">
      <x/>
    </i>
    <i r="1">
      <x v="1"/>
    </i>
    <i r="1">
      <x v="2"/>
    </i>
    <i r="1">
      <x v="3"/>
    </i>
    <i>
      <x v="3"/>
    </i>
    <i r="1">
      <x/>
    </i>
    <i r="1">
      <x v="1"/>
    </i>
    <i r="1">
      <x v="2"/>
    </i>
    <i r="1">
      <x v="3"/>
    </i>
    <i t="grand">
      <x/>
    </i>
  </rowItems>
  <colFields count="1">
    <field x="39"/>
  </colFields>
  <colItems count="3">
    <i>
      <x/>
    </i>
    <i>
      <x v="1"/>
    </i>
    <i t="grand">
      <x/>
    </i>
  </colItems>
  <pageFields count="2">
    <pageField fld="45" hier="-1"/>
    <pageField fld="50" hier="-1"/>
  </pageFields>
  <dataFields count="1">
    <dataField name="Cuenta de N h" fld="0" subtotal="count" baseField="0" baseItem="0"/>
  </dataFields>
  <chartFormats count="2">
    <chartFormat chart="3" format="6" series="1">
      <pivotArea type="data" outline="0" fieldPosition="0">
        <references count="2">
          <reference field="4294967294" count="1" selected="0">
            <x v="0"/>
          </reference>
          <reference field="39" count="1" selected="0">
            <x v="0"/>
          </reference>
        </references>
      </pivotArea>
    </chartFormat>
    <chartFormat chart="3" format="7" series="1">
      <pivotArea type="data" outline="0" fieldPosition="0">
        <references count="2">
          <reference field="4294967294" count="1" selected="0">
            <x v="0"/>
          </reference>
          <reference field="3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8" firstHeaderRow="1" firstDataRow="2" firstDataCol="1" rowPageCount="2" colPageCount="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97">
        <item x="34"/>
        <item m="1" x="81"/>
        <item x="8"/>
        <item x="20"/>
        <item x="14"/>
        <item x="44"/>
        <item x="3"/>
        <item x="5"/>
        <item x="60"/>
        <item x="59"/>
        <item x="13"/>
        <item x="32"/>
        <item x="17"/>
        <item x="21"/>
        <item x="19"/>
        <item m="1" x="83"/>
        <item x="50"/>
        <item x="0"/>
        <item x="7"/>
        <item x="22"/>
        <item x="18"/>
        <item m="1" x="89"/>
        <item m="1" x="73"/>
        <item x="62"/>
        <item m="1" x="91"/>
        <item m="1" x="87"/>
        <item m="1" x="78"/>
        <item m="1" x="80"/>
        <item x="43"/>
        <item x="1"/>
        <item x="57"/>
        <item x="9"/>
        <item x="4"/>
        <item x="11"/>
        <item m="1" x="77"/>
        <item m="1" x="94"/>
        <item m="1" x="93"/>
        <item m="1" x="79"/>
        <item m="1" x="85"/>
        <item m="1" x="95"/>
        <item m="1" x="84"/>
        <item m="1" x="86"/>
        <item m="1" x="75"/>
        <item x="36"/>
        <item x="25"/>
        <item x="38"/>
        <item m="1" x="71"/>
        <item x="45"/>
        <item x="47"/>
        <item x="46"/>
        <item x="48"/>
        <item x="15"/>
        <item x="58"/>
        <item x="23"/>
        <item x="42"/>
        <item x="10"/>
        <item x="26"/>
        <item x="40"/>
        <item x="33"/>
        <item x="39"/>
        <item x="27"/>
        <item x="41"/>
        <item x="12"/>
        <item x="6"/>
        <item m="1" x="74"/>
        <item m="1" x="82"/>
        <item x="2"/>
        <item x="28"/>
        <item x="63"/>
        <item x="65"/>
        <item x="64"/>
        <item x="66"/>
        <item m="1" x="90"/>
        <item x="51"/>
        <item x="31"/>
        <item x="24"/>
        <item x="30"/>
        <item m="1" x="92"/>
        <item x="29"/>
        <item m="1" x="88"/>
        <item x="55"/>
        <item x="52"/>
        <item x="54"/>
        <item x="53"/>
        <item x="56"/>
        <item m="1" x="70"/>
        <item x="49"/>
        <item x="35"/>
        <item x="61"/>
        <item m="1" x="69"/>
        <item m="1" x="72"/>
        <item m="1" x="76"/>
        <item x="16"/>
        <item x="37"/>
        <item x="68"/>
        <item x="67"/>
        <item t="default"/>
      </items>
    </pivotField>
    <pivotField subtotalTop="0" showAll="0"/>
    <pivotField subtotalTop="0" showAll="0"/>
    <pivotField subtotalTop="0" showAll="0"/>
    <pivotField subtotalTop="0" showAll="0">
      <items count="13">
        <item x="5"/>
        <item x="6"/>
        <item x="4"/>
        <item x="0"/>
        <item x="1"/>
        <item m="1" x="10"/>
        <item m="1" x="11"/>
        <item m="1" x="8"/>
        <item m="1" x="9"/>
        <item m="1" x="7"/>
        <item x="3"/>
        <item x="2"/>
        <item t="default"/>
      </items>
    </pivotField>
    <pivotField subtotalTop="0" showAll="0"/>
    <pivotField subtotalTop="0" showAll="0"/>
    <pivotField numFmtId="9" subtotalTop="0" showAll="0">
      <items count="35">
        <item x="4"/>
        <item m="1" x="31"/>
        <item m="1" x="26"/>
        <item m="1" x="29"/>
        <item m="1" x="24"/>
        <item x="16"/>
        <item x="18"/>
        <item x="9"/>
        <item x="12"/>
        <item x="21"/>
        <item x="20"/>
        <item m="1" x="30"/>
        <item x="11"/>
        <item x="17"/>
        <item m="1" x="33"/>
        <item x="10"/>
        <item x="19"/>
        <item m="1" x="25"/>
        <item x="14"/>
        <item m="1" x="22"/>
        <item m="1" x="23"/>
        <item m="1" x="28"/>
        <item x="8"/>
        <item x="5"/>
        <item x="6"/>
        <item m="1" x="32"/>
        <item x="13"/>
        <item x="2"/>
        <item x="3"/>
        <item x="1"/>
        <item x="15"/>
        <item m="1" x="27"/>
        <item x="7"/>
        <item x="0"/>
        <item t="default"/>
      </items>
    </pivotField>
    <pivotField subtotalTop="0" showAll="0"/>
    <pivotField subtotalTop="0" showAll="0"/>
    <pivotField subtotalTop="0" showAll="0"/>
    <pivotField subtotalTop="0" showAll="0"/>
    <pivotField subtotalTop="0" showAll="0"/>
    <pivotField subtotalTop="0"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2">
        <item x="1"/>
        <item x="2"/>
        <item x="3"/>
        <item x="4"/>
        <item x="5"/>
        <item x="6"/>
        <item x="7"/>
        <item x="8"/>
        <item x="9"/>
        <item x="0"/>
        <item x="10"/>
        <item x="11"/>
        <item x="12"/>
        <item x="13"/>
        <item x="18"/>
        <item x="14"/>
        <item x="16"/>
        <item x="15"/>
        <item x="17"/>
        <item x="19"/>
        <item x="20"/>
        <item t="default"/>
      </items>
    </pivotField>
    <pivotField subtotalTop="0" showAll="0"/>
    <pivotField subtotalTop="0" showAll="0"/>
    <pivotField subtotalTop="0" showAll="0"/>
    <pivotField axis="axisCol" subtotalTop="0" showAll="0">
      <items count="4">
        <item x="0"/>
        <item x="1"/>
        <item m="1" x="2"/>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axis="axisPage" subtotalTop="0" multipleItemSelectionAllowed="1" showAll="0">
      <items count="4">
        <item m="1" x="2"/>
        <item x="0"/>
        <item x="1"/>
        <item t="default"/>
      </items>
    </pivotField>
    <pivotField subtotalTop="0" showAll="0">
      <items count="17">
        <item x="2"/>
        <item x="12"/>
        <item x="6"/>
        <item m="1" x="13"/>
        <item x="0"/>
        <item m="1" x="15"/>
        <item x="8"/>
        <item x="10"/>
        <item x="3"/>
        <item x="9"/>
        <item x="1"/>
        <item x="11"/>
        <item m="1" x="14"/>
        <item x="4"/>
        <item x="5"/>
        <item x="7"/>
        <item t="default"/>
      </items>
    </pivotField>
    <pivotField subtotalTop="0" showAll="0"/>
    <pivotField subtotalTop="0" showAll="0"/>
    <pivotField showAll="0"/>
    <pivotField axis="axisPage" subtotalTop="0" multipleItemSelectionAllowed="1" showAll="0">
      <items count="8">
        <item h="1" m="1" x="2"/>
        <item x="1"/>
        <item x="0"/>
        <item m="1" x="5"/>
        <item m="1" x="4"/>
        <item m="1" x="3"/>
        <item m="1" x="6"/>
        <item t="default"/>
      </items>
    </pivotField>
    <pivotField subtotalTop="0" showAll="0"/>
    <pivotField subtotalTop="0" showAll="0"/>
    <pivotField subtotalTop="0" showAll="0"/>
    <pivotField showAll="0">
      <items count="7">
        <item x="1"/>
        <item x="2"/>
        <item x="3"/>
        <item x="4"/>
        <item x="5"/>
        <item x="0"/>
        <item t="default"/>
      </items>
    </pivotField>
    <pivotField showAll="0">
      <items count="8">
        <item x="1"/>
        <item x="2"/>
        <item x="3"/>
        <item x="4"/>
        <item x="5"/>
        <item x="6"/>
        <item x="0"/>
        <item t="default"/>
      </items>
    </pivotField>
  </pivotFields>
  <rowItems count="1">
    <i/>
  </rowItems>
  <colFields count="1">
    <field x="39"/>
  </colFields>
  <colItems count="3">
    <i>
      <x/>
    </i>
    <i>
      <x v="1"/>
    </i>
    <i t="grand">
      <x/>
    </i>
  </colItems>
  <pageFields count="2">
    <pageField fld="45" hier="-1"/>
    <pageField fld="50" hier="-1"/>
  </pageFields>
  <dataFields count="1">
    <dataField name="Cuenta de N h" fld="0" subtotal="count" baseField="4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TablaDinámica4"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F18:I27" firstHeaderRow="1" firstDataRow="2"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97">
        <item x="34"/>
        <item m="1" x="81"/>
        <item x="8"/>
        <item x="20"/>
        <item x="14"/>
        <item x="44"/>
        <item x="3"/>
        <item x="5"/>
        <item x="60"/>
        <item x="59"/>
        <item x="13"/>
        <item x="32"/>
        <item x="17"/>
        <item x="21"/>
        <item x="19"/>
        <item m="1" x="83"/>
        <item x="50"/>
        <item x="0"/>
        <item x="7"/>
        <item x="22"/>
        <item x="18"/>
        <item m="1" x="89"/>
        <item m="1" x="73"/>
        <item x="62"/>
        <item m="1" x="91"/>
        <item m="1" x="87"/>
        <item m="1" x="78"/>
        <item m="1" x="80"/>
        <item x="43"/>
        <item x="1"/>
        <item x="57"/>
        <item x="9"/>
        <item x="4"/>
        <item x="11"/>
        <item m="1" x="77"/>
        <item m="1" x="94"/>
        <item m="1" x="93"/>
        <item m="1" x="79"/>
        <item m="1" x="85"/>
        <item m="1" x="95"/>
        <item m="1" x="84"/>
        <item m="1" x="86"/>
        <item m="1" x="75"/>
        <item x="36"/>
        <item x="25"/>
        <item x="38"/>
        <item m="1" x="71"/>
        <item x="45"/>
        <item x="47"/>
        <item x="46"/>
        <item x="48"/>
        <item x="15"/>
        <item x="58"/>
        <item x="23"/>
        <item x="42"/>
        <item x="10"/>
        <item x="26"/>
        <item x="40"/>
        <item x="33"/>
        <item x="39"/>
        <item x="27"/>
        <item x="41"/>
        <item x="12"/>
        <item x="6"/>
        <item m="1" x="74"/>
        <item m="1" x="82"/>
        <item x="2"/>
        <item x="28"/>
        <item x="63"/>
        <item x="65"/>
        <item x="64"/>
        <item x="66"/>
        <item m="1" x="90"/>
        <item x="51"/>
        <item x="31"/>
        <item x="24"/>
        <item x="30"/>
        <item m="1" x="92"/>
        <item x="29"/>
        <item m="1" x="88"/>
        <item x="55"/>
        <item x="52"/>
        <item x="54"/>
        <item x="53"/>
        <item x="56"/>
        <item m="1" x="70"/>
        <item x="49"/>
        <item x="35"/>
        <item x="61"/>
        <item m="1" x="69"/>
        <item m="1" x="72"/>
        <item m="1" x="76"/>
        <item x="16"/>
        <item x="37"/>
        <item x="68"/>
        <item x="67"/>
        <item t="default"/>
      </items>
    </pivotField>
    <pivotField subtotalTop="0" showAll="0"/>
    <pivotField subtotalTop="0" showAll="0"/>
    <pivotField subtotalTop="0" showAll="0"/>
    <pivotField axis="axisRow" subtotalTop="0" showAll="0">
      <items count="13">
        <item x="5"/>
        <item x="6"/>
        <item n="VAF" m="1" x="10"/>
        <item n="VGC" m="1" x="11"/>
        <item n="VPRE" m="1" x="8"/>
        <item n="VEJ" m="1" x="9"/>
        <item n="Vjur" m="1" x="7"/>
        <item n="VGC2" x="1"/>
        <item n="VPRE2" x="2"/>
        <item n="VEj2" x="0"/>
        <item n="VJur2" x="3"/>
        <item n="VAF2" x="4"/>
        <item t="default"/>
      </items>
    </pivotField>
    <pivotField subtotalTop="0" showAll="0"/>
    <pivotField subtotalTop="0" showAll="0"/>
    <pivotField numFmtId="9" subtotalTop="0" showAll="0">
      <items count="35">
        <item x="4"/>
        <item m="1" x="31"/>
        <item m="1" x="26"/>
        <item m="1" x="29"/>
        <item m="1" x="24"/>
        <item x="16"/>
        <item x="18"/>
        <item x="9"/>
        <item x="12"/>
        <item x="21"/>
        <item x="20"/>
        <item m="1" x="30"/>
        <item x="11"/>
        <item x="17"/>
        <item m="1" x="33"/>
        <item x="10"/>
        <item x="19"/>
        <item m="1" x="25"/>
        <item x="14"/>
        <item m="1" x="22"/>
        <item m="1" x="23"/>
        <item m="1" x="28"/>
        <item x="8"/>
        <item x="5"/>
        <item x="6"/>
        <item m="1" x="32"/>
        <item x="13"/>
        <item x="2"/>
        <item x="3"/>
        <item x="1"/>
        <item x="15"/>
        <item m="1" x="27"/>
        <item x="7"/>
        <item x="0"/>
        <item t="default"/>
      </items>
    </pivotField>
    <pivotField subtotalTop="0" showAll="0"/>
    <pivotField subtotalTop="0" showAll="0"/>
    <pivotField subtotalTop="0" showAll="0"/>
    <pivotField subtotalTop="0" showAll="0"/>
    <pivotField subtotalTop="0" showAll="0"/>
    <pivotField subtotalTop="0"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2">
        <item x="1"/>
        <item x="2"/>
        <item x="3"/>
        <item x="4"/>
        <item x="5"/>
        <item x="6"/>
        <item x="7"/>
        <item x="8"/>
        <item x="9"/>
        <item x="0"/>
        <item x="10"/>
        <item x="11"/>
        <item x="12"/>
        <item x="13"/>
        <item x="18"/>
        <item x="14"/>
        <item x="16"/>
        <item x="15"/>
        <item x="17"/>
        <item x="19"/>
        <item x="20"/>
        <item t="default"/>
      </items>
    </pivotField>
    <pivotField subtotalTop="0" showAll="0"/>
    <pivotField subtotalTop="0" showAll="0"/>
    <pivotField subtotalTop="0" showAll="0"/>
    <pivotField axis="axisCol" subtotalTop="0" showAll="0">
      <items count="4">
        <item x="0"/>
        <item x="1"/>
        <item m="1" x="2"/>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7">
        <item x="2"/>
        <item x="12"/>
        <item x="6"/>
        <item m="1" x="13"/>
        <item x="0"/>
        <item m="1" x="15"/>
        <item x="8"/>
        <item x="10"/>
        <item x="3"/>
        <item x="9"/>
        <item x="1"/>
        <item x="11"/>
        <item m="1" x="14"/>
        <item x="4"/>
        <item x="5"/>
        <item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defaultSubtotal="0"/>
    <pivotField subtotalTop="0" showAll="0" defaultSubtotal="0">
      <items count="7">
        <item x="0"/>
        <item x="1"/>
        <item x="2"/>
        <item x="3"/>
        <item x="4"/>
        <item x="5"/>
        <item x="6"/>
      </items>
    </pivotField>
  </pivotFields>
  <rowFields count="1">
    <field x="17"/>
  </rowFields>
  <rowItems count="8">
    <i>
      <x/>
    </i>
    <i>
      <x v="1"/>
    </i>
    <i>
      <x v="7"/>
    </i>
    <i>
      <x v="8"/>
    </i>
    <i>
      <x v="9"/>
    </i>
    <i>
      <x v="10"/>
    </i>
    <i>
      <x v="11"/>
    </i>
    <i t="grand">
      <x/>
    </i>
  </rowItems>
  <colFields count="1">
    <field x="39"/>
  </colFields>
  <colItems count="3">
    <i>
      <x/>
    </i>
    <i>
      <x v="1"/>
    </i>
    <i t="grand">
      <x/>
    </i>
  </colItems>
  <dataFields count="1">
    <dataField name="Cuenta de N h" fld="0" subtotal="count" baseField="19" baseItem="0"/>
  </dataFields>
  <chartFormats count="3">
    <chartFormat chart="6" format="4" series="1">
      <pivotArea type="data" outline="0" fieldPosition="0">
        <references count="2">
          <reference field="4294967294" count="1" selected="0">
            <x v="0"/>
          </reference>
          <reference field="39" count="1" selected="0">
            <x v="0"/>
          </reference>
        </references>
      </pivotArea>
    </chartFormat>
    <chartFormat chart="6" format="5" series="1">
      <pivotArea type="data" outline="0" fieldPosition="0">
        <references count="2">
          <reference field="4294967294" count="1" selected="0">
            <x v="0"/>
          </reference>
          <reference field="39" count="1" selected="0">
            <x v="1"/>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3" cacheId="2"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rowHeaderCaption="Proyecto y/o proceso">
  <location ref="B19:C31" firstHeaderRow="1" firstDataRow="1"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axis="axisRow" subtotalTop="0" showAll="0" measureFilter="1" sortType="descending">
      <items count="97">
        <item x="34"/>
        <item m="1" x="81"/>
        <item x="8"/>
        <item x="20"/>
        <item x="14"/>
        <item x="44"/>
        <item x="3"/>
        <item x="5"/>
        <item x="13"/>
        <item x="32"/>
        <item x="17"/>
        <item x="21"/>
        <item x="19"/>
        <item m="1" x="83"/>
        <item x="50"/>
        <item x="0"/>
        <item x="7"/>
        <item x="22"/>
        <item x="18"/>
        <item m="1" x="89"/>
        <item m="1" x="73"/>
        <item x="62"/>
        <item m="1" x="91"/>
        <item m="1" x="87"/>
        <item m="1" x="78"/>
        <item m="1" x="80"/>
        <item x="43"/>
        <item x="1"/>
        <item x="57"/>
        <item x="9"/>
        <item x="4"/>
        <item x="11"/>
        <item m="1" x="77"/>
        <item m="1" x="94"/>
        <item m="1" x="93"/>
        <item m="1" x="79"/>
        <item m="1" x="85"/>
        <item m="1" x="95"/>
        <item m="1" x="84"/>
        <item m="1" x="86"/>
        <item m="1" x="75"/>
        <item x="36"/>
        <item x="25"/>
        <item x="38"/>
        <item m="1" x="71"/>
        <item x="45"/>
        <item x="47"/>
        <item x="46"/>
        <item x="48"/>
        <item x="15"/>
        <item x="23"/>
        <item x="42"/>
        <item x="10"/>
        <item x="26"/>
        <item x="40"/>
        <item x="33"/>
        <item x="39"/>
        <item x="27"/>
        <item x="41"/>
        <item x="12"/>
        <item x="6"/>
        <item m="1" x="74"/>
        <item m="1" x="82"/>
        <item x="2"/>
        <item x="28"/>
        <item m="1" x="90"/>
        <item x="51"/>
        <item x="31"/>
        <item x="24"/>
        <item x="30"/>
        <item m="1" x="92"/>
        <item m="1" x="88"/>
        <item x="55"/>
        <item x="52"/>
        <item x="54"/>
        <item x="53"/>
        <item x="56"/>
        <item m="1" x="70"/>
        <item x="49"/>
        <item x="35"/>
        <item m="1" x="69"/>
        <item m="1" x="72"/>
        <item m="1" x="76"/>
        <item x="16"/>
        <item x="37"/>
        <item x="59"/>
        <item x="58"/>
        <item x="29"/>
        <item x="60"/>
        <item x="61"/>
        <item x="63"/>
        <item x="64"/>
        <item x="65"/>
        <item x="66"/>
        <item x="67"/>
        <item x="68"/>
        <item t="default"/>
      </items>
      <autoSortScope>
        <pivotArea dataOnly="0" outline="0" fieldPosition="0">
          <references count="1">
            <reference field="4294967294" count="1" selected="0">
              <x v="0"/>
            </reference>
          </references>
        </pivotArea>
      </autoSortScope>
    </pivotField>
    <pivotField subtotalTop="0" showAll="0"/>
    <pivotField subtotalTop="0" showAll="0"/>
    <pivotField subtotalTop="0" showAll="0"/>
    <pivotField subtotalTop="0" showAll="0">
      <items count="13">
        <item x="5"/>
        <item x="6"/>
        <item x="4"/>
        <item x="0"/>
        <item x="1"/>
        <item m="1" x="10"/>
        <item m="1" x="11"/>
        <item m="1" x="8"/>
        <item m="1" x="9"/>
        <item m="1" x="7"/>
        <item x="3"/>
        <item x="2"/>
        <item t="default"/>
      </items>
    </pivotField>
    <pivotField subtotalTop="0" showAll="0"/>
    <pivotField subtotalTop="0" showAll="0"/>
    <pivotField numFmtId="9" subtotalTop="0" showAll="0">
      <items count="35">
        <item x="4"/>
        <item m="1" x="31"/>
        <item m="1" x="26"/>
        <item m="1" x="29"/>
        <item m="1" x="24"/>
        <item x="16"/>
        <item x="18"/>
        <item x="9"/>
        <item x="12"/>
        <item x="21"/>
        <item x="20"/>
        <item m="1" x="30"/>
        <item x="11"/>
        <item x="17"/>
        <item m="1" x="33"/>
        <item x="10"/>
        <item x="19"/>
        <item m="1" x="25"/>
        <item x="14"/>
        <item m="1" x="22"/>
        <item m="1" x="23"/>
        <item m="1" x="28"/>
        <item x="8"/>
        <item x="5"/>
        <item x="6"/>
        <item m="1" x="32"/>
        <item x="13"/>
        <item x="2"/>
        <item x="3"/>
        <item x="1"/>
        <item x="15"/>
        <item m="1" x="27"/>
        <item x="7"/>
        <item x="0"/>
        <item t="default"/>
      </items>
    </pivotField>
    <pivotField subtotalTop="0" showAll="0"/>
    <pivotField subtotalTop="0" showAll="0"/>
    <pivotField subtotalTop="0" showAll="0"/>
    <pivotField subtotalTop="0" showAll="0"/>
    <pivotField subtotalTop="0" showAll="0"/>
    <pivotField subtotalTop="0"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2">
        <item x="1"/>
        <item x="2"/>
        <item x="3"/>
        <item x="4"/>
        <item x="5"/>
        <item x="6"/>
        <item x="7"/>
        <item x="8"/>
        <item x="9"/>
        <item x="0"/>
        <item x="10"/>
        <item x="11"/>
        <item x="12"/>
        <item x="13"/>
        <item x="18"/>
        <item x="14"/>
        <item x="16"/>
        <item x="15"/>
        <item x="17"/>
        <item x="19"/>
        <item x="20"/>
        <item t="default"/>
      </items>
    </pivotField>
    <pivotField subtotalTop="0" showAll="0"/>
    <pivotField subtotalTop="0" showAll="0"/>
    <pivotField subtotalTop="0" showAll="0"/>
    <pivotField subtotalTop="0" showAll="0"/>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7">
        <item x="2"/>
        <item x="12"/>
        <item x="6"/>
        <item m="1" x="13"/>
        <item x="0"/>
        <item m="1" x="15"/>
        <item x="8"/>
        <item x="10"/>
        <item x="3"/>
        <item x="9"/>
        <item x="1"/>
        <item x="11"/>
        <item m="1" x="14"/>
        <item x="4"/>
        <item x="5"/>
        <item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defaultSubtotal="0"/>
    <pivotField subtotalTop="0" showAll="0" defaultSubtotal="0">
      <items count="7">
        <item x="0"/>
        <item x="1"/>
        <item x="2"/>
        <item x="3"/>
        <item x="4"/>
        <item x="5"/>
        <item x="6"/>
      </items>
    </pivotField>
  </pivotFields>
  <rowFields count="1">
    <field x="13"/>
  </rowFields>
  <rowItems count="12">
    <i>
      <x v="79"/>
    </i>
    <i>
      <x/>
    </i>
    <i>
      <x v="6"/>
    </i>
    <i>
      <x v="57"/>
    </i>
    <i>
      <x v="63"/>
    </i>
    <i>
      <x v="15"/>
    </i>
    <i>
      <x v="30"/>
    </i>
    <i>
      <x v="3"/>
    </i>
    <i>
      <x v="26"/>
    </i>
    <i>
      <x v="58"/>
    </i>
    <i>
      <x v="4"/>
    </i>
    <i t="grand">
      <x/>
    </i>
  </rowItems>
  <colItems count="1">
    <i/>
  </colItems>
  <dataFields count="1">
    <dataField name="Cant. Hallazgos" fld="0" subtotal="count" baseField="15" baseItem="0"/>
  </dataFields>
  <formats count="29">
    <format dxfId="38">
      <pivotArea field="13" type="button" dataOnly="0" labelOnly="1" outline="0" axis="axisRow" fieldPosition="0"/>
    </format>
    <format dxfId="37">
      <pivotArea dataOnly="0" labelOnly="1" outline="0" axis="axisValues" fieldPosition="0"/>
    </format>
    <format dxfId="36">
      <pivotArea dataOnly="0" labelOnly="1" outline="0" axis="axisValues" fieldPosition="0"/>
    </format>
    <format dxfId="35">
      <pivotArea grandRow="1" outline="0" collapsedLevelsAreSubtotals="1" fieldPosition="0"/>
    </format>
    <format dxfId="34">
      <pivotArea dataOnly="0" labelOnly="1" grandRow="1" outline="0" fieldPosition="0"/>
    </format>
    <format dxfId="33">
      <pivotArea field="13" type="button" dataOnly="0" labelOnly="1" outline="0" axis="axisRow" fieldPosition="0"/>
    </format>
    <format dxfId="32">
      <pivotArea dataOnly="0" labelOnly="1" outline="0" axis="axisValues" fieldPosition="0"/>
    </format>
    <format dxfId="31">
      <pivotArea dataOnly="0" labelOnly="1" outline="0" axis="axisValues" fieldPosition="0"/>
    </format>
    <format dxfId="30">
      <pivotArea field="13" type="button" dataOnly="0" labelOnly="1" outline="0" axis="axisRow" fieldPosition="0"/>
    </format>
    <format dxfId="29">
      <pivotArea dataOnly="0" labelOnly="1" outline="0" axis="axisValues" fieldPosition="0"/>
    </format>
    <format dxfId="28">
      <pivotArea dataOnly="0" labelOnly="1" outline="0" axis="axisValues" fieldPosition="0"/>
    </format>
    <format dxfId="27">
      <pivotArea grandRow="1" outline="0" collapsedLevelsAreSubtotals="1" fieldPosition="0"/>
    </format>
    <format dxfId="26">
      <pivotArea dataOnly="0" labelOnly="1" grandRow="1" outline="0" fieldPosition="0"/>
    </format>
    <format dxfId="25">
      <pivotArea grandRow="1" outline="0" collapsedLevelsAreSubtotals="1" fieldPosition="0"/>
    </format>
    <format dxfId="24">
      <pivotArea dataOnly="0" labelOnly="1" grandRow="1" outline="0" fieldPosition="0"/>
    </format>
    <format dxfId="23">
      <pivotArea type="all" dataOnly="0" outline="0" fieldPosition="0"/>
    </format>
    <format dxfId="22">
      <pivotArea outline="0" collapsedLevelsAreSubtotals="1" fieldPosition="0"/>
    </format>
    <format dxfId="21">
      <pivotArea field="13" type="button" dataOnly="0" labelOnly="1" outline="0" axis="axisRow" fieldPosition="0"/>
    </format>
    <format dxfId="20">
      <pivotArea dataOnly="0" labelOnly="1" outline="0" axis="axisValues" fieldPosition="0"/>
    </format>
    <format dxfId="19">
      <pivotArea dataOnly="0" labelOnly="1" fieldPosition="0">
        <references count="1">
          <reference field="13" count="11">
            <x v="0"/>
            <x v="3"/>
            <x v="4"/>
            <x v="6"/>
            <x v="15"/>
            <x v="26"/>
            <x v="30"/>
            <x v="57"/>
            <x v="58"/>
            <x v="63"/>
            <x v="79"/>
          </reference>
        </references>
      </pivotArea>
    </format>
    <format dxfId="18">
      <pivotArea dataOnly="0" labelOnly="1" grandRow="1" outline="0" fieldPosition="0"/>
    </format>
    <format dxfId="17">
      <pivotArea dataOnly="0" labelOnly="1" outline="0" axis="axisValues" fieldPosition="0"/>
    </format>
    <format dxfId="16">
      <pivotArea type="all" dataOnly="0" outline="0" fieldPosition="0"/>
    </format>
    <format dxfId="15">
      <pivotArea outline="0" collapsedLevelsAreSubtotals="1" fieldPosition="0"/>
    </format>
    <format dxfId="14">
      <pivotArea field="13" type="button" dataOnly="0" labelOnly="1" outline="0" axis="axisRow" fieldPosition="0"/>
    </format>
    <format dxfId="13">
      <pivotArea dataOnly="0" labelOnly="1" outline="0" axis="axisValues" fieldPosition="0"/>
    </format>
    <format dxfId="12">
      <pivotArea dataOnly="0" labelOnly="1" fieldPosition="0">
        <references count="1">
          <reference field="13" count="11">
            <x v="0"/>
            <x v="3"/>
            <x v="4"/>
            <x v="6"/>
            <x v="15"/>
            <x v="26"/>
            <x v="30"/>
            <x v="57"/>
            <x v="58"/>
            <x v="63"/>
            <x v="79"/>
          </reference>
        </references>
      </pivotArea>
    </format>
    <format dxfId="11">
      <pivotArea dataOnly="0" labelOnly="1" grandRow="1" outline="0" fieldPosition="0"/>
    </format>
    <format dxfId="10">
      <pivotArea dataOnly="0" labelOnly="1" outline="0" axis="axisValues" fieldPosition="0"/>
    </format>
  </formats>
  <pivotTableStyleInfo name="PivotStyleLight16" showRowHeaders="1" showColHeaders="1" showRowStripes="0" showColStripes="0" showLastColumn="1"/>
  <filters count="1">
    <filter fld="1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6528B57-82AA-4C77-B231-58EFBFED6E86}"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D20" firstHeaderRow="1" firstDataRow="2" firstDataCol="1" rowPageCount="2" colPageCount="1"/>
  <pivotFields count="54">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4">
        <item x="0"/>
        <item x="2"/>
        <item x="1"/>
        <item t="default"/>
      </items>
    </pivotField>
    <pivotField subtotalTop="0" showAll="0"/>
    <pivotField subtotalTop="0" showAll="0"/>
    <pivotField subtotalTop="0" showAll="0"/>
    <pivotField subtotalTop="0" showAll="0"/>
    <pivotField subtotalTop="0" showAll="0"/>
    <pivotField axis="axisPage" subtotalTop="0" multipleItemSelectionAllowed="1" showAll="0">
      <items count="4">
        <item h="1" x="0"/>
        <item x="1"/>
        <item x="2"/>
        <item t="default"/>
      </items>
    </pivotField>
    <pivotField subtotalTop="0" showAll="0"/>
    <pivotField subtotalTop="0" showAll="0"/>
    <pivotField axis="axisRow" subtotalTop="0" showAll="0">
      <items count="16">
        <item x="10"/>
        <item x="0"/>
        <item x="6"/>
        <item x="7"/>
        <item x="11"/>
        <item x="1"/>
        <item x="9"/>
        <item x="5"/>
        <item x="4"/>
        <item x="3"/>
        <item x="8"/>
        <item x="12"/>
        <item x="2"/>
        <item x="13"/>
        <item x="14"/>
        <item t="default"/>
      </items>
    </pivotField>
    <pivotField subtotalTop="0" showAll="0"/>
    <pivotField axis="axisPage" subtotalTop="0" multipleItemSelectionAllowed="1" showAll="0">
      <items count="4">
        <item h="1" x="1"/>
        <item x="2"/>
        <item x="0"/>
        <item t="default"/>
      </items>
    </pivotField>
    <pivotField subtotalTop="0" showAll="0"/>
    <pivotField subtotalTop="0" showAll="0"/>
    <pivotField subtotalTop="0" showAll="0"/>
  </pivotFields>
  <rowFields count="1">
    <field x="48"/>
  </rowFields>
  <rowItems count="15">
    <i>
      <x/>
    </i>
    <i>
      <x v="1"/>
    </i>
    <i>
      <x v="2"/>
    </i>
    <i>
      <x v="3"/>
    </i>
    <i>
      <x v="4"/>
    </i>
    <i>
      <x v="5"/>
    </i>
    <i>
      <x v="6"/>
    </i>
    <i>
      <x v="7"/>
    </i>
    <i>
      <x v="8"/>
    </i>
    <i>
      <x v="9"/>
    </i>
    <i>
      <x v="10"/>
    </i>
    <i>
      <x v="11"/>
    </i>
    <i>
      <x v="13"/>
    </i>
    <i>
      <x v="14"/>
    </i>
    <i t="grand">
      <x/>
    </i>
  </rowItems>
  <colFields count="1">
    <field x="39"/>
  </colFields>
  <colItems count="3">
    <i>
      <x/>
    </i>
    <i>
      <x v="1"/>
    </i>
    <i t="grand">
      <x/>
    </i>
  </colItems>
  <pageFields count="2">
    <pageField fld="45" hier="-1"/>
    <pageField fld="50" hier="-1"/>
  </pageFields>
  <dataFields count="1">
    <dataField name="Cuenta de N h" fld="0" subtotal="count" baseField="0" baseItem="0"/>
  </dataFields>
  <formats count="1">
    <format dxfId="0">
      <pivotArea collapsedLevelsAreSubtotals="1" fieldPosition="0">
        <references count="1">
          <reference field="48" count="13">
            <x v="0"/>
            <x v="1"/>
            <x v="2"/>
            <x v="3"/>
            <x v="4"/>
            <x v="5"/>
            <x v="6"/>
            <x v="7"/>
            <x v="8"/>
            <x v="9"/>
            <x v="10"/>
            <x v="11"/>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9"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5:F12" firstHeaderRow="1" firstDataRow="2" firstDataCol="1" rowPageCount="3" colPageCount="1"/>
  <pivotFields count="53">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axis="axisRow" showAll="0">
      <items count="16">
        <item x="6"/>
        <item x="4"/>
        <item x="0"/>
        <item x="5"/>
        <item x="3"/>
        <item x="2"/>
        <item x="1"/>
        <item x="7"/>
        <item x="8"/>
        <item x="9"/>
        <item m="1" x="14"/>
        <item x="10"/>
        <item m="1" x="13"/>
        <item x="12"/>
        <item x="11"/>
        <item t="default"/>
      </items>
    </pivotField>
    <pivotField showAll="0"/>
    <pivotField showAll="0"/>
    <pivotField showAll="0"/>
    <pivotField showAll="0"/>
    <pivotField showAll="0"/>
    <pivotField numFmtId="9" showAll="0"/>
    <pivotField showAll="0"/>
    <pivotField showAll="0"/>
    <pivotField showAll="0"/>
    <pivotField showAll="0"/>
    <pivotField showAll="0" defaultSubtota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axis="axisCol" showAll="0">
      <items count="5">
        <item x="0"/>
        <item x="1"/>
        <item x="3"/>
        <item x="2"/>
        <item t="default"/>
      </items>
    </pivotField>
    <pivotField showAll="0"/>
    <pivotField axis="axisPage" multipleItemSelectionAllowed="1" showAll="0">
      <items count="171">
        <item x="35"/>
        <item x="16"/>
        <item h="1" x="0"/>
        <item x="12"/>
        <item x="15"/>
        <item x="26"/>
        <item x="27"/>
        <item x="29"/>
        <item x="36"/>
        <item x="53"/>
        <item x="54"/>
        <item x="83"/>
        <item x="132"/>
        <item x="145"/>
        <item x="1"/>
        <item x="2"/>
        <item x="3"/>
        <item x="4"/>
        <item x="5"/>
        <item x="6"/>
        <item x="7"/>
        <item x="8"/>
        <item x="9"/>
        <item x="10"/>
        <item x="13"/>
        <item x="14"/>
        <item x="17"/>
        <item x="18"/>
        <item x="19"/>
        <item x="20"/>
        <item x="21"/>
        <item x="22"/>
        <item x="23"/>
        <item x="24"/>
        <item x="32"/>
        <item x="33"/>
        <item x="34"/>
        <item x="37"/>
        <item x="38"/>
        <item x="39"/>
        <item x="40"/>
        <item x="41"/>
        <item x="42"/>
        <item x="43"/>
        <item x="44"/>
        <item x="46"/>
        <item x="47"/>
        <item x="48"/>
        <item x="49"/>
        <item x="51"/>
        <item x="52"/>
        <item x="56"/>
        <item x="57"/>
        <item x="58"/>
        <item x="60"/>
        <item x="61"/>
        <item x="62"/>
        <item x="63"/>
        <item x="64"/>
        <item x="68"/>
        <item x="69"/>
        <item x="70"/>
        <item x="71"/>
        <item x="72"/>
        <item x="73"/>
        <item x="74"/>
        <item x="75"/>
        <item x="76"/>
        <item x="77"/>
        <item x="78"/>
        <item x="79"/>
        <item x="80"/>
        <item x="81"/>
        <item x="82"/>
        <item x="84"/>
        <item x="85"/>
        <item x="86"/>
        <item x="87"/>
        <item x="88"/>
        <item x="89"/>
        <item x="90"/>
        <item x="91"/>
        <item x="106"/>
        <item x="107"/>
        <item x="108"/>
        <item x="109"/>
        <item x="110"/>
        <item x="111"/>
        <item x="112"/>
        <item x="113"/>
        <item x="114"/>
        <item x="115"/>
        <item x="116"/>
        <item x="117"/>
        <item x="118"/>
        <item x="119"/>
        <item x="120"/>
        <item x="121"/>
        <item x="122"/>
        <item x="123"/>
        <item x="124"/>
        <item x="125"/>
        <item x="126"/>
        <item x="127"/>
        <item x="128"/>
        <item x="129"/>
        <item x="130"/>
        <item x="131"/>
        <item x="133"/>
        <item x="134"/>
        <item x="135"/>
        <item x="136"/>
        <item x="137"/>
        <item x="138"/>
        <item x="139"/>
        <item x="140"/>
        <item x="141"/>
        <item x="142"/>
        <item x="144"/>
        <item x="146"/>
        <item x="147"/>
        <item x="148"/>
        <item x="151"/>
        <item x="152"/>
        <item x="153"/>
        <item x="154"/>
        <item x="155"/>
        <item x="156"/>
        <item x="157"/>
        <item x="158"/>
        <item x="160"/>
        <item x="161"/>
        <item x="162"/>
        <item x="164"/>
        <item x="165"/>
        <item x="166"/>
        <item x="167"/>
        <item x="25"/>
        <item x="28"/>
        <item x="30"/>
        <item x="45"/>
        <item x="93"/>
        <item x="94"/>
        <item x="95"/>
        <item x="96"/>
        <item x="97"/>
        <item x="98"/>
        <item x="99"/>
        <item x="100"/>
        <item x="101"/>
        <item x="102"/>
        <item x="103"/>
        <item x="105"/>
        <item x="143"/>
        <item x="149"/>
        <item x="150"/>
        <item x="159"/>
        <item x="163"/>
        <item x="168"/>
        <item h="1" x="11"/>
        <item h="1" x="31"/>
        <item h="1" x="50"/>
        <item h="1" x="55"/>
        <item h="1" x="65"/>
        <item h="1" x="66"/>
        <item h="1" x="67"/>
        <item h="1" x="92"/>
        <item h="1" x="104"/>
        <item h="1" x="169"/>
        <item h="1" x="59"/>
        <item t="default"/>
      </items>
    </pivotField>
    <pivotField showAll="0" defaultSubtotal="0"/>
    <pivotField showAll="0" defaultSubtotal="0"/>
    <pivotField axis="axisPage" multipleItemSelectionAllowed="1" showAll="0" defaultSubtotal="0">
      <items count="3">
        <item h="1" x="0"/>
        <item x="1"/>
        <item x="2"/>
      </items>
    </pivotField>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14"/>
  </rowFields>
  <rowItems count="6">
    <i>
      <x v="2"/>
    </i>
    <i>
      <x v="3"/>
    </i>
    <i>
      <x v="4"/>
    </i>
    <i>
      <x v="5"/>
    </i>
    <i>
      <x v="6"/>
    </i>
    <i t="grand">
      <x/>
    </i>
  </rowItems>
  <colFields count="1">
    <field x="40"/>
  </colFields>
  <colItems count="5">
    <i>
      <x/>
    </i>
    <i>
      <x v="1"/>
    </i>
    <i>
      <x v="2"/>
    </i>
    <i>
      <x v="3"/>
    </i>
    <i t="grand">
      <x/>
    </i>
  </colItems>
  <pageFields count="3">
    <pageField fld="42" hier="-1"/>
    <pageField fld="45" hier="-1"/>
    <pageField fld="49" hier="-1"/>
  </pageFields>
  <dataFields count="1">
    <dataField name="Cuenta de N h"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4"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4:F9" firstHeaderRow="1" firstDataRow="2" firstDataCol="1" rowPageCount="2" colPageCount="1"/>
  <pivotFields count="53">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2"/>
        <item x="0"/>
        <item t="default"/>
      </items>
    </pivotField>
    <pivotField axis="axisRow" showAll="0">
      <items count="6">
        <item x="1"/>
        <item x="3"/>
        <item x="2"/>
        <item h="1" x="0"/>
        <item h="1" x="4"/>
        <item t="default"/>
      </items>
    </pivotField>
    <pivotField axis="axisPage" multipleItemSelectionAllowed="1" showAll="0">
      <items count="4">
        <item h="1" x="0"/>
        <item x="1"/>
        <item x="2"/>
        <item t="default"/>
      </items>
    </pivotField>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44"/>
  </rowFields>
  <rowItems count="4">
    <i>
      <x/>
    </i>
    <i>
      <x v="1"/>
    </i>
    <i>
      <x v="2"/>
    </i>
    <i t="grand">
      <x/>
    </i>
  </rowItems>
  <colFields count="1">
    <field x="43"/>
  </colFields>
  <colItems count="5">
    <i>
      <x/>
    </i>
    <i>
      <x v="1"/>
    </i>
    <i>
      <x v="2"/>
    </i>
    <i>
      <x v="3"/>
    </i>
    <i t="grand">
      <x/>
    </i>
  </colItems>
  <pageFields count="2">
    <pageField fld="45" hier="-1"/>
    <pageField fld="49" hier="-1"/>
  </pageFields>
  <dataFields count="1">
    <dataField name="Cuenta de N h"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UDITORIA" xr10:uid="{00000000-0013-0000-FFFF-FFFF01000000}" sourceName="AUDITORIA">
  <pivotTables>
    <pivotTable tabId="290" name="TablaDinámica3"/>
    <pivotTable tabId="291" name="TablaDinámica1"/>
    <pivotTable tabId="291" name="TablaDinámica2"/>
    <pivotTable tabId="291" name="TablaDinámica4"/>
  </pivotTables>
  <data>
    <tabular pivotCacheId="1">
      <items count="21">
        <i x="1" s="1"/>
        <i x="2" s="1"/>
        <i x="3" s="1"/>
        <i x="4" s="1"/>
        <i x="5" s="1"/>
        <i x="6" s="1"/>
        <i x="7" s="1"/>
        <i x="8" s="1"/>
        <i x="9" s="1"/>
        <i x="0" s="1"/>
        <i x="10" s="1"/>
        <i x="11" s="1"/>
        <i x="12" s="1"/>
        <i x="13" s="1"/>
        <i x="18" s="1"/>
        <i x="14" s="1"/>
        <i x="16" s="1"/>
        <i x="15" s="1"/>
        <i x="17" s="1"/>
        <i x="19" s="1"/>
        <i x="20"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CIDENCIA_PRIORIZADA" xr10:uid="{00000000-0013-0000-FFFF-FFFF02000000}" sourceName="INCIDENCIA PRIORIZADA">
  <pivotTables>
    <pivotTable tabId="290" name="TablaDinámica3"/>
    <pivotTable tabId="291" name="TablaDinámica1"/>
    <pivotTable tabId="291" name="TablaDinámica2"/>
    <pivotTable tabId="291" name="TablaDinámica4"/>
  </pivotTables>
  <data>
    <tabular pivotCacheId="1">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key_concept" xr10:uid="{00000000-0013-0000-FFFF-FFFF03000000}" sourceName="key concept">
  <pivotTables>
    <pivotTable tabId="290" name="TablaDinámica3"/>
    <pivotTable tabId="291" name="TablaDinámica1"/>
    <pivotTable tabId="291" name="TablaDinámica2"/>
    <pivotTable tabId="291" name="TablaDinámica4"/>
  </pivotTables>
  <data>
    <tabular pivotCacheId="1">
      <items count="16">
        <i x="2" s="1"/>
        <i x="12" s="1"/>
        <i x="6" s="1"/>
        <i x="0" s="1"/>
        <i x="8" s="1"/>
        <i x="10" s="1"/>
        <i x="3" s="1"/>
        <i x="9" s="1"/>
        <i x="1" s="1"/>
        <i x="11" s="1"/>
        <i x="4" s="1"/>
        <i x="5" s="1"/>
        <i x="7" s="1"/>
        <i x="13" s="1" nd="1"/>
        <i x="15" s="1" nd="1"/>
        <i x="1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REA_RESPONSABLE__COMPARTIDOS" xr10:uid="{00000000-0013-0000-FFFF-FFFF04000000}" sourceName="AREA RESPONSABLE -COMPARTIDOS">
  <pivotTables>
    <pivotTable tabId="290" name="TablaDinámica3"/>
    <pivotTable tabId="291" name="TablaDinámica1"/>
    <pivotTable tabId="291" name="TablaDinámica2"/>
    <pivotTable tabId="291" name="TablaDinámica4"/>
  </pivotTables>
  <data>
    <tabular pivotCacheId="1">
      <items count="12">
        <i x="5" s="1"/>
        <i x="6" s="1"/>
        <i x="4" s="1"/>
        <i x="0" s="1"/>
        <i x="1" s="1"/>
        <i x="3" s="1"/>
        <i x="2" s="1"/>
        <i x="10" s="1" nd="1"/>
        <i x="9" s="1" nd="1"/>
        <i x="11" s="1" nd="1"/>
        <i x="7" s="1" nd="1"/>
        <i x="8"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echa_terminación_Metas" xr10:uid="{00000000-0013-0000-FFFF-FFFF05000000}" sourceName="Fecha terminación Metas">
  <pivotTables>
    <pivotTable tabId="291" name="TablaDinámica2"/>
    <pivotTable tabId="291" name="TablaDinámica1"/>
    <pivotTable tabId="291" name="TablaDinámica4"/>
    <pivotTable tabId="290" name="TablaDinámica3"/>
  </pivotTables>
  <data>
    <tabular pivotCacheId="1">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_Cumplimiento" xr10:uid="{00000000-0013-0000-FFFF-FFFF06000000}" sourceName="% Cumplimiento">
  <pivotTables>
    <pivotTable tabId="290" name="TablaDinámica3"/>
    <pivotTable tabId="291" name="TablaDinámica1"/>
    <pivotTable tabId="291" name="TablaDinámica2"/>
    <pivotTable tabId="291" name="TablaDinámica4"/>
  </pivotTables>
  <data>
    <tabular pivotCacheId="1">
      <items count="34">
        <i x="4" s="1"/>
        <i x="16" s="1"/>
        <i x="18" s="1"/>
        <i x="9" s="1"/>
        <i x="12" s="1"/>
        <i x="21" s="1"/>
        <i x="20" s="1"/>
        <i x="11" s="1"/>
        <i x="17" s="1"/>
        <i x="10" s="1"/>
        <i x="19" s="1"/>
        <i x="14" s="1"/>
        <i x="8" s="1"/>
        <i x="5" s="1"/>
        <i x="6" s="1"/>
        <i x="13" s="1"/>
        <i x="2" s="1"/>
        <i x="3" s="1"/>
        <i x="1" s="1"/>
        <i x="15" s="1"/>
        <i x="7" s="1"/>
        <i x="0" s="1"/>
        <i x="31" s="1" nd="1"/>
        <i x="26" s="1" nd="1"/>
        <i x="29" s="1" nd="1"/>
        <i x="24" s="1" nd="1"/>
        <i x="30" s="1" nd="1"/>
        <i x="33" s="1" nd="1"/>
        <i x="25" s="1" nd="1"/>
        <i x="22" s="1" nd="1"/>
        <i x="23" s="1" nd="1"/>
        <i x="28" s="1" nd="1"/>
        <i x="32" s="1" nd="1"/>
        <i x="27"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___PROCESO" xr10:uid="{00000000-0013-0000-FFFF-FFFF07000000}" sourceName="PROYECTO / PROCESO">
  <pivotTables>
    <pivotTable tabId="290" name="TablaDinámica3"/>
    <pivotTable tabId="291" name="TablaDinámica1"/>
    <pivotTable tabId="291" name="TablaDinámica2"/>
    <pivotTable tabId="291" name="TablaDinámica4"/>
  </pivotTables>
  <data>
    <tabular pivotCacheId="1">
      <items count="96">
        <i x="34" s="1"/>
        <i x="8" s="1"/>
        <i x="20" s="1"/>
        <i x="14" s="1"/>
        <i x="44" s="1"/>
        <i x="3" s="1"/>
        <i x="5" s="1"/>
        <i x="60" s="1"/>
        <i x="59" s="1"/>
        <i x="13" s="1"/>
        <i x="32" s="1"/>
        <i x="17" s="1"/>
        <i x="21" s="1"/>
        <i x="19" s="1"/>
        <i x="50" s="1"/>
        <i x="0" s="1"/>
        <i x="7" s="1"/>
        <i x="22" s="1"/>
        <i x="18" s="1"/>
        <i x="62" s="1"/>
        <i x="43" s="1"/>
        <i x="1" s="1"/>
        <i x="57" s="1"/>
        <i x="9" s="1"/>
        <i x="4" s="1"/>
        <i x="11" s="1"/>
        <i x="36" s="1"/>
        <i x="25" s="1"/>
        <i x="38" s="1"/>
        <i x="45" s="1"/>
        <i x="47" s="1"/>
        <i x="46" s="1"/>
        <i x="48" s="1"/>
        <i x="15" s="1"/>
        <i x="58" s="1"/>
        <i x="23" s="1"/>
        <i x="42" s="1"/>
        <i x="10" s="1"/>
        <i x="26" s="1"/>
        <i x="40" s="1"/>
        <i x="33" s="1"/>
        <i x="39" s="1"/>
        <i x="27" s="1"/>
        <i x="41" s="1"/>
        <i x="12" s="1"/>
        <i x="6" s="1"/>
        <i x="2" s="1"/>
        <i x="28" s="1"/>
        <i x="63" s="1"/>
        <i x="65" s="1"/>
        <i x="64" s="1"/>
        <i x="66" s="1"/>
        <i x="51" s="1"/>
        <i x="31" s="1"/>
        <i x="24" s="1"/>
        <i x="30" s="1"/>
        <i x="29" s="1"/>
        <i x="55" s="1"/>
        <i x="52" s="1"/>
        <i x="54" s="1"/>
        <i x="53" s="1"/>
        <i x="56" s="1"/>
        <i x="49" s="1"/>
        <i x="35" s="1"/>
        <i x="61" s="1"/>
        <i x="16" s="1"/>
        <i x="37" s="1"/>
        <i x="68" s="1"/>
        <i x="67" s="1"/>
        <i x="81" s="1" nd="1"/>
        <i x="83" s="1" nd="1"/>
        <i x="89" s="1" nd="1"/>
        <i x="73" s="1" nd="1"/>
        <i x="91" s="1" nd="1"/>
        <i x="87" s="1" nd="1"/>
        <i x="78" s="1" nd="1"/>
        <i x="80" s="1" nd="1"/>
        <i x="77" s="1" nd="1"/>
        <i x="94" s="1" nd="1"/>
        <i x="93" s="1" nd="1"/>
        <i x="79" s="1" nd="1"/>
        <i x="85" s="1" nd="1"/>
        <i x="95" s="1" nd="1"/>
        <i x="84" s="1" nd="1"/>
        <i x="86" s="1" nd="1"/>
        <i x="75" s="1" nd="1"/>
        <i x="71" s="1" nd="1"/>
        <i x="74" s="1" nd="1"/>
        <i x="82" s="1" nd="1"/>
        <i x="90" s="1" nd="1"/>
        <i x="92" s="1" nd="1"/>
        <i x="88" s="1" nd="1"/>
        <i x="70" s="1" nd="1"/>
        <i x="69" s="1" nd="1"/>
        <i x="72" s="1" nd="1"/>
        <i x="7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 xr10:uid="{00000000-0013-0000-FFFF-FFFF08000000}" sourceName="Años">
  <pivotTables>
    <pivotTable tabId="291" name="TablaDinámica2"/>
    <pivotTable tabId="291" name="TablaDinámica1"/>
    <pivotTable tabId="291" name="TablaDinámica4"/>
    <pivotTable tabId="290" name="TablaDinámica3"/>
  </pivotTables>
  <data>
    <tabular pivotCacheId="1">
      <items count="7">
        <i x="1" s="1"/>
        <i x="2" s="1"/>
        <i x="3" s="1"/>
        <i x="4" s="1"/>
        <i x="0"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echa terminación Metas 1" xr10:uid="{00000000-0014-0000-FFFF-FFFF01000000}" cache="SegmentaciónDeDatos_Fecha_terminación_Metas" caption="Fecha terminación Metas" rowHeight="241300"/>
  <slicer name="Años" xr10:uid="{00000000-0014-0000-FFFF-FFFF02000000}" cache="SegmentaciónDeDatos_Años" caption="Año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DITORIA" xr10:uid="{00000000-0014-0000-FFFF-FFFF03000000}" cache="SegmentaciónDeDatos_AUDITORIA" caption="AUDITORÍA" columnCount="2" style="SlicerStyleDark2" rowHeight="241300"/>
  <slicer name="INCIDENCIA PRIORIZADA" xr10:uid="{00000000-0014-0000-FFFF-FFFF04000000}" cache="SegmentaciónDeDatos_INCIDENCIA_PRIORIZADA" caption="INCIDENCIA PRIORIZADA" style="SlicerStyleDark2" rowHeight="241300"/>
  <slicer name="key concept" xr10:uid="{00000000-0014-0000-FFFF-FFFF05000000}" cache="SegmentaciónDeDatos_key_concept" caption="key concept" style="SlicerStyleDark1" rowHeight="241300"/>
  <slicer name="AREA RESPONSABLE -COMPARTIDOS" xr10:uid="{00000000-0014-0000-FFFF-FFFF06000000}" cache="SegmentaciónDeDatos_AREA_RESPONSABLE__COMPARTIDOS" caption="AREA RESPONSABLE -COMPARTIDOS" columnCount="2" style="SlicerStyleDark1" rowHeight="241300"/>
  <slicer name="Fecha terminación Metas 2" xr10:uid="{00000000-0014-0000-FFFF-FFFF07000000}" cache="SegmentaciónDeDatos_Fecha_terminación_Metas" caption="Fecha terminación Metas" columnCount="6" style="SlicerStyleDark1" rowHeight="241300"/>
  <slicer name="% Cumplimiento" xr10:uid="{00000000-0014-0000-FFFF-FFFF08000000}" cache="SegmentaciónDeDatos___Cumplimiento" caption="% Cumplimiento" columnCount="2" style="SlicerStyleDark1" rowHeight="241300"/>
  <slicer name="PROYECTO / PROCESO" xr10:uid="{00000000-0014-0000-FFFF-FFFF09000000}" cache="SegmentaciónDeDatos_PROYECTO___PROCESO" caption="PROYECTO / PROCESO" style="SlicerStyleDark2" rowHeight="241300"/>
  <slicer name="Años 1" xr10:uid="{00000000-0014-0000-FFFF-FFFF0A000000}" cache="SegmentaciónDeDatos_Años" caption="Años" columnCount="4"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2:BB440" totalsRowShown="0" headerRowDxfId="95" dataDxfId="94" tableBorderDxfId="93" headerRowCellStyle="Normal 3 2">
  <autoFilter ref="A2:BB440" xr:uid="{00000000-0009-0000-0100-000001000000}"/>
  <tableColumns count="54">
    <tableColumn id="1" xr3:uid="{00000000-0010-0000-0000-000001000000}" name="N h" dataDxfId="92" dataCellStyle="Normal_Codificación Hallazgos 2007"/>
    <tableColumn id="2" xr3:uid="{00000000-0010-0000-0000-000002000000}" name="N_x000a_VIG" dataDxfId="91" dataCellStyle="Normal_Codificación Hallazgos 2007"/>
    <tableColumn id="5" xr3:uid="{00000000-0010-0000-0000-000005000000}" name="Descripción hallazgo (No más de 50 palabras) " dataDxfId="90"/>
    <tableColumn id="6" xr3:uid="{00000000-0010-0000-0000-000006000000}" name="Causa del hallazgo" dataDxfId="89"/>
    <tableColumn id="7" xr3:uid="{00000000-0010-0000-0000-000007000000}" name="Efecto del hallazgo" dataDxfId="88"/>
    <tableColumn id="8" xr3:uid="{00000000-0010-0000-0000-000008000000}" name="Acción de mejoramiento" dataDxfId="87" dataCellStyle="Normal 4 2"/>
    <tableColumn id="9" xr3:uid="{00000000-0010-0000-0000-000009000000}" name="Objetivo" dataDxfId="86" dataCellStyle="Normal 4 2"/>
    <tableColumn id="10" xr3:uid="{00000000-0010-0000-0000-00000A000000}" name="Descripción de las Metas" dataDxfId="85" dataCellStyle="Normal 4 2"/>
    <tableColumn id="11" xr3:uid="{00000000-0010-0000-0000-00000B000000}" name="Denominación de la Unidad de medida de la Meta" dataDxfId="84" dataCellStyle="Normal 4 2"/>
    <tableColumn id="12" xr3:uid="{00000000-0010-0000-0000-00000C000000}" name="Unidad de Medida de la Meta" dataDxfId="83" dataCellStyle="Normal 4 2"/>
    <tableColumn id="13" xr3:uid="{00000000-0010-0000-0000-00000D000000}" name="Fecha iniciación Metas" dataDxfId="82"/>
    <tableColumn id="14" xr3:uid="{00000000-0010-0000-0000-00000E000000}" name="Fecha terminación Metas" dataDxfId="81"/>
    <tableColumn id="15" xr3:uid="{00000000-0010-0000-0000-00000F000000}" name="LLAVE PROYECTO" dataDxfId="80"/>
    <tableColumn id="16" xr3:uid="{00000000-0010-0000-0000-000010000000}" name="PROYECTO / PROCESO" dataDxfId="79"/>
    <tableColumn id="17" xr3:uid="{00000000-0010-0000-0000-000011000000}" name="AREA RESPONSABLE FINAL" dataDxfId="78"/>
    <tableColumn id="18" xr3:uid="{00000000-0010-0000-0000-000012000000}" name="AREA RESPONSABLE FUNCIONAL" dataDxfId="77"/>
    <tableColumn id="19" xr3:uid="{00000000-0010-0000-0000-000013000000}" name="FUNCIONARIO RESPONSABLE " dataDxfId="76" dataCellStyle="Normal 4 2 4"/>
    <tableColumn id="20" xr3:uid="{00000000-0010-0000-0000-000014000000}" name="AREA RESPONSABLE -COMPARTIDOS" dataDxfId="75" dataCellStyle="Normal 4 2 4"/>
    <tableColumn id="21" xr3:uid="{00000000-0010-0000-0000-000015000000}" name="INCIDENCIA" dataDxfId="74"/>
    <tableColumn id="22" xr3:uid="{00000000-0010-0000-0000-000016000000}" name="AVANCE FISICO OCI" dataDxfId="73"/>
    <tableColumn id="23" xr3:uid="{00000000-0010-0000-0000-000017000000}" name="% Cumplimiento" dataDxfId="72" dataCellStyle="Porcentaje">
      <calculatedColumnFormula>+T3/J3</calculatedColumnFormula>
    </tableColumn>
    <tableColumn id="24" xr3:uid="{00000000-0010-0000-0000-000018000000}" name="SEGUIMIENTO SEGUNDO SEMESTRE 2015" dataDxfId="71"/>
    <tableColumn id="25" xr3:uid="{00000000-0010-0000-0000-000019000000}" name="SEGUIMIENTO PRIMER SEMESTRE 2016" dataDxfId="70"/>
    <tableColumn id="26" xr3:uid="{00000000-0010-0000-0000-00001A000000}" name="SEGUIMIENTO SEGUNDO SEMESTRE 2016" dataDxfId="69"/>
    <tableColumn id="27" xr3:uid="{00000000-0010-0000-0000-00001B000000}" name="SEGUIMIENTO PRIMER SEMESTRE 2017" dataDxfId="68"/>
    <tableColumn id="28" xr3:uid="{00000000-0010-0000-0000-00001C000000}" name="SEGUIMIENTO SEGUNDO SEMESTRE 2017" dataDxfId="67"/>
    <tableColumn id="29" xr3:uid="{00000000-0010-0000-0000-00001D000000}" name="SEGUIMIENTO PRIMER SEMESTRE 2018" dataDxfId="66"/>
    <tableColumn id="30" xr3:uid="{00000000-0010-0000-0000-00001E000000}" name="SEGUIMIENTO SEGUNDO SEMESTRE 2018" dataDxfId="65"/>
    <tableColumn id="3" xr3:uid="{00000000-0010-0000-0000-000003000000}" name="SEGUIMIENTO PRIMER SEMESTRE 2019" dataDxfId="64"/>
    <tableColumn id="31" xr3:uid="{00000000-0010-0000-0000-00001F000000}" name="TIPO DE PROCESO" dataDxfId="63"/>
    <tableColumn id="32" xr3:uid="{00000000-0010-0000-0000-000020000000}" name="CUENTA CON FALLO" dataDxfId="62"/>
    <tableColumn id="33" xr3:uid="{00000000-0010-0000-0000-000021000000}" name="DESCRIPCIÓN " dataDxfId="61"/>
    <tableColumn id="34" xr3:uid="{00000000-0010-0000-0000-000022000000}" name="DOCUMENTO DE ARCHIVO O FALLO" dataDxfId="60"/>
    <tableColumn id="35" xr3:uid="{00000000-0010-0000-0000-000023000000}" name="DESCRIPCIÓN DEL IMPACTO DEL FALLO" dataDxfId="59"/>
    <tableColumn id="36" xr3:uid="{00000000-0010-0000-0000-000024000000}" name="TIPO DE IMPACTO" dataDxfId="58"/>
    <tableColumn id="37" xr3:uid="{00000000-0010-0000-0000-000025000000}" name="AUDITORIA" dataDxfId="57"/>
    <tableColumn id="38" xr3:uid="{00000000-0010-0000-0000-000026000000}" name="CERO" dataDxfId="56" dataCellStyle="Normal 4 2 4">
      <calculatedColumnFormula>IF(U3=100%,2,0)</calculatedColumnFormula>
    </tableColumn>
    <tableColumn id="39" xr3:uid="{00000000-0010-0000-0000-000027000000}" name="UNO" dataDxfId="55" dataCellStyle="Normal 4 2 4">
      <calculatedColumnFormula>IF(L3&lt;$AM$1,0,1)</calculatedColumnFormula>
    </tableColumn>
    <tableColumn id="40" xr3:uid="{00000000-0010-0000-0000-000028000000}" name="ESTADO DE LA META DEL HALLAZGO" dataDxfId="54" dataCellStyle="Normal 4 2 4">
      <calculatedColumnFormula>IF(AK3+AL3&gt;1,"CUMPLIDA",IF(AL3=1,"EN TERMINO","VENCIDA"))</calculatedColumnFormula>
    </tableColumn>
    <tableColumn id="41" xr3:uid="{00000000-0010-0000-0000-000029000000}" name="ESTADO DEL HALLAZGO" dataDxfId="53" dataCellStyle="Normal 4 2 4">
      <calculatedColumnFormula>IF(AM3="CUMPLIDA","CUMPLIDA",IF(AM3="EN TERMINO","EN TERMINO","VENCIDA"))</calculatedColumnFormula>
    </tableColumn>
    <tableColumn id="42" xr3:uid="{00000000-0010-0000-0000-00002A000000}" name="INCIDENCIA PRIORIZADA" dataDxfId="52" dataCellStyle="Normal 4 2 4"/>
    <tableColumn id="43" xr3:uid="{00000000-0010-0000-0000-00002B000000}" name="Documento de Efectividad de la CGR" dataDxfId="51"/>
    <tableColumn id="44" xr3:uid="{00000000-0010-0000-0000-00002C000000}" name="Para revisión Dr. Medellín" dataDxfId="50"/>
    <tableColumn id="45" xr3:uid="{00000000-0010-0000-0000-00002D000000}" name="Área acogió recomendación" dataDxfId="49"/>
    <tableColumn id="46" xr3:uid="{00000000-0010-0000-0000-00002E000000}" name="Impacto de la recomendación" dataDxfId="48"/>
    <tableColumn id="47" xr3:uid="{00000000-0010-0000-0000-00002F000000}" name="Efectividad " dataDxfId="47"/>
    <tableColumn id="50" xr3:uid="{00000000-0010-0000-0000-000032000000}" name="key concept" dataDxfId="46"/>
    <tableColumn id="51" xr3:uid="{00000000-0010-0000-0000-000033000000}" name="Subcategoria" dataDxfId="45"/>
    <tableColumn id="52" xr3:uid="{00000000-0010-0000-0000-000034000000}" name="Modo" dataDxfId="44"/>
    <tableColumn id="53" xr3:uid="{00000000-0010-0000-0000-000035000000}" name="Gerencias VPRE" dataDxfId="43"/>
    <tableColumn id="54" xr3:uid="{00000000-0010-0000-0000-000036000000}" name="Consolidación" dataDxfId="42"/>
    <tableColumn id="55" xr3:uid="{00000000-0010-0000-0000-000037000000}" name="Hallazgo bajo el cual se consolida" dataDxfId="41"/>
    <tableColumn id="56" xr3:uid="{00000000-0010-0000-0000-000038000000}" name="Hallazgos consolidados" dataDxfId="40"/>
    <tableColumn id="4" xr3:uid="{00000000-0010-0000-0000-000004000000}" name="Observaciones de la consolidación" dataDxfId="3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7" Type="http://schemas.microsoft.com/office/2007/relationships/slicer" Target="../slicers/slicer2.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4.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3.xml"/><Relationship Id="rId5" Type="http://schemas.openxmlformats.org/officeDocument/2006/relationships/image" Target="../media/image3.emf"/><Relationship Id="rId4" Type="http://schemas.openxmlformats.org/officeDocument/2006/relationships/control" Target="../activeX/activeX2.xml"/><Relationship Id="rId9"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AT448"/>
  <sheetViews>
    <sheetView tabSelected="1" topLeftCell="A10" zoomScaleNormal="100" workbookViewId="0">
      <pane xSplit="2" ySplit="1" topLeftCell="C11" activePane="bottomRight" state="frozen"/>
      <selection activeCell="A10" sqref="A10"/>
      <selection pane="topRight" activeCell="C10" sqref="C10"/>
      <selection pane="bottomLeft" activeCell="A11" sqref="A11"/>
      <selection pane="bottomRight" activeCell="A11" sqref="A11"/>
    </sheetView>
  </sheetViews>
  <sheetFormatPr baseColWidth="10" defaultColWidth="11.42578125" defaultRowHeight="15" x14ac:dyDescent="0.25"/>
  <cols>
    <col min="1" max="1" width="8.85546875" style="53" customWidth="1"/>
    <col min="2" max="2" width="7.5703125" style="53" customWidth="1"/>
    <col min="3" max="3" width="141.140625" style="53" customWidth="1"/>
    <col min="4" max="4" width="51.140625" style="53" customWidth="1"/>
    <col min="5" max="5" width="53.85546875" style="53" customWidth="1"/>
    <col min="6" max="6" width="51.5703125" style="53" customWidth="1"/>
    <col min="7" max="7" width="44.28515625" style="53" customWidth="1"/>
    <col min="8" max="8" width="87.140625" style="53" customWidth="1"/>
    <col min="9" max="9" width="88.85546875" style="53" customWidth="1"/>
    <col min="10" max="10" width="11.42578125" style="53" customWidth="1"/>
    <col min="11" max="11" width="14.140625" style="53" customWidth="1"/>
    <col min="12" max="13" width="15.85546875" style="53" customWidth="1"/>
    <col min="14" max="14" width="20.5703125" style="53" customWidth="1"/>
    <col min="15" max="16" width="30.85546875" style="53" customWidth="1"/>
    <col min="17" max="17" width="20.5703125" style="53" customWidth="1"/>
    <col min="18" max="18" width="26.28515625" style="53" customWidth="1"/>
    <col min="19" max="20" width="20.5703125" style="53" customWidth="1"/>
    <col min="21" max="21" width="12.140625" style="53" customWidth="1"/>
    <col min="22" max="22" width="26.42578125" customWidth="1"/>
    <col min="23" max="23" width="26.140625" customWidth="1"/>
    <col min="24" max="24" width="99.85546875" customWidth="1"/>
    <col min="25" max="25" width="34.140625" customWidth="1"/>
    <col min="26" max="26" width="105.140625" customWidth="1"/>
    <col min="27" max="27" width="34.140625" customWidth="1"/>
    <col min="28" max="28" width="13.7109375" style="53" customWidth="1"/>
    <col min="29" max="30" width="11.42578125" style="53" hidden="1" customWidth="1"/>
    <col min="31" max="31" width="17.7109375" style="53" customWidth="1"/>
    <col min="32" max="32" width="16.140625" style="53" customWidth="1"/>
    <col min="33" max="33" width="21.85546875" style="50" customWidth="1"/>
    <col min="34" max="34" width="20.5703125" style="53" customWidth="1"/>
    <col min="35" max="35" width="21.42578125" style="52" customWidth="1"/>
    <col min="36" max="36" width="15.28515625" style="52" customWidth="1"/>
    <col min="37" max="37" width="14.42578125" style="52" customWidth="1"/>
    <col min="38" max="38" width="16.85546875" style="50" customWidth="1"/>
    <col min="39" max="39" width="18.140625" style="53" customWidth="1"/>
    <col min="40" max="40" width="18.5703125" style="53" customWidth="1"/>
    <col min="41" max="42" width="17.140625" style="53" customWidth="1"/>
    <col min="43" max="43" width="24.7109375" style="53" customWidth="1"/>
    <col min="44" max="44" width="20.7109375" style="53" customWidth="1"/>
    <col min="45" max="45" width="21.28515625" style="53" customWidth="1"/>
    <col min="46" max="46" width="58.7109375" style="53" customWidth="1"/>
    <col min="47" max="16384" width="11.42578125" style="53"/>
  </cols>
  <sheetData>
    <row r="1" spans="1:46" customFormat="1" ht="15.75" hidden="1" customHeight="1" x14ac:dyDescent="0.25">
      <c r="A1" s="37" t="s">
        <v>332</v>
      </c>
      <c r="B1" s="37"/>
      <c r="C1" s="37"/>
      <c r="D1" s="37"/>
      <c r="E1" s="37"/>
      <c r="F1" s="37"/>
      <c r="G1" s="37"/>
      <c r="H1" s="38"/>
      <c r="I1" s="38"/>
      <c r="J1" s="37"/>
      <c r="K1" s="37"/>
      <c r="L1" s="37"/>
      <c r="M1" s="37"/>
      <c r="N1" s="37"/>
      <c r="O1" s="37"/>
      <c r="P1" s="37"/>
      <c r="Q1" s="37"/>
      <c r="R1" s="37"/>
      <c r="S1" s="37"/>
      <c r="T1" s="37"/>
      <c r="U1" s="37"/>
      <c r="V1" s="39"/>
      <c r="W1" s="39"/>
      <c r="Y1" s="39"/>
      <c r="Z1" s="39"/>
      <c r="AA1" s="39"/>
      <c r="AB1" s="37"/>
      <c r="AC1" s="37"/>
      <c r="AD1" s="37"/>
      <c r="AE1" s="37"/>
      <c r="AF1" s="37"/>
      <c r="AG1" s="40"/>
      <c r="AH1" s="37"/>
      <c r="AI1" s="41"/>
      <c r="AJ1" s="41"/>
      <c r="AK1" s="41"/>
      <c r="AL1" s="40"/>
    </row>
    <row r="2" spans="1:46" customFormat="1" ht="15.75" hidden="1" customHeight="1" x14ac:dyDescent="0.25">
      <c r="A2" s="42" t="s">
        <v>333</v>
      </c>
      <c r="B2" s="42"/>
      <c r="C2" s="43"/>
      <c r="D2" s="43"/>
      <c r="E2" s="43"/>
      <c r="F2" s="43"/>
      <c r="G2" s="43"/>
      <c r="H2" s="44"/>
      <c r="I2" s="44"/>
      <c r="J2" s="37"/>
      <c r="K2" s="37"/>
      <c r="L2" s="37"/>
      <c r="M2" s="37"/>
      <c r="N2" s="37"/>
      <c r="O2" s="37"/>
      <c r="P2" s="37"/>
      <c r="Q2" s="37"/>
      <c r="R2" s="37"/>
      <c r="S2" s="37"/>
      <c r="T2" s="37"/>
      <c r="U2" s="37"/>
      <c r="V2" s="39"/>
      <c r="W2" s="39"/>
      <c r="Y2" s="39"/>
      <c r="Z2" s="39"/>
      <c r="AA2" s="39"/>
      <c r="AB2" s="37"/>
      <c r="AC2" s="37"/>
      <c r="AD2" s="37"/>
      <c r="AE2" s="37"/>
      <c r="AF2" s="37"/>
      <c r="AG2" s="40"/>
      <c r="AH2" s="37"/>
      <c r="AI2" s="41"/>
      <c r="AJ2" s="41"/>
      <c r="AK2" s="41"/>
      <c r="AL2" s="40"/>
    </row>
    <row r="3" spans="1:46" customFormat="1" ht="15.75" hidden="1" customHeight="1" x14ac:dyDescent="0.25">
      <c r="A3" s="42" t="s">
        <v>334</v>
      </c>
      <c r="B3" s="42"/>
      <c r="C3" s="43"/>
      <c r="D3" s="43"/>
      <c r="E3" s="43"/>
      <c r="F3" s="43"/>
      <c r="G3" s="43"/>
      <c r="H3" s="44"/>
      <c r="I3" s="44"/>
      <c r="J3" s="37"/>
      <c r="K3" s="37"/>
      <c r="L3" s="37"/>
      <c r="M3" s="37"/>
      <c r="N3" s="37"/>
      <c r="O3" s="37"/>
      <c r="P3" s="37"/>
      <c r="Q3" s="37"/>
      <c r="R3" s="37"/>
      <c r="S3" s="37"/>
      <c r="T3" s="37"/>
      <c r="U3" s="37"/>
      <c r="V3" s="39"/>
      <c r="W3" s="39"/>
      <c r="Y3" s="39"/>
      <c r="Z3" s="39"/>
      <c r="AA3" s="39"/>
      <c r="AB3" s="37"/>
      <c r="AC3" s="37"/>
      <c r="AD3" s="37"/>
      <c r="AE3" s="37"/>
      <c r="AF3" s="37"/>
      <c r="AG3" s="40"/>
      <c r="AH3" s="37"/>
      <c r="AI3" s="41"/>
      <c r="AJ3" s="41"/>
      <c r="AK3" s="41"/>
      <c r="AL3" s="40"/>
    </row>
    <row r="4" spans="1:46" customFormat="1" ht="64.5" hidden="1" customHeight="1" x14ac:dyDescent="0.25">
      <c r="A4" s="42" t="s">
        <v>335</v>
      </c>
      <c r="B4" s="42"/>
      <c r="C4" s="43"/>
      <c r="D4" s="43"/>
      <c r="E4" s="43"/>
      <c r="F4" s="43"/>
      <c r="G4" s="43"/>
      <c r="H4" s="44"/>
      <c r="I4" s="44"/>
      <c r="J4" s="37"/>
      <c r="K4" s="37"/>
      <c r="L4" s="37"/>
      <c r="M4" s="37"/>
      <c r="N4" s="37"/>
      <c r="O4" s="37"/>
      <c r="P4" s="37"/>
      <c r="Q4" s="37"/>
      <c r="R4" s="37"/>
      <c r="S4" s="37"/>
      <c r="T4" s="37"/>
      <c r="U4" s="37"/>
      <c r="V4" s="39"/>
      <c r="W4" s="39"/>
      <c r="Y4" s="39"/>
      <c r="Z4" s="39"/>
      <c r="AA4" s="39"/>
      <c r="AB4" s="37"/>
      <c r="AC4" s="37"/>
      <c r="AD4" s="37"/>
      <c r="AE4" s="37"/>
      <c r="AF4" s="37"/>
      <c r="AG4" s="40"/>
      <c r="AH4" s="37"/>
      <c r="AI4" s="41"/>
      <c r="AJ4" s="41"/>
      <c r="AK4" s="41"/>
      <c r="AL4" s="40"/>
    </row>
    <row r="5" spans="1:46" customFormat="1" ht="51.75" hidden="1" customHeight="1" x14ac:dyDescent="0.25">
      <c r="A5" s="42"/>
      <c r="B5" s="42"/>
      <c r="C5" s="43"/>
      <c r="D5" s="43"/>
      <c r="E5" s="43"/>
      <c r="F5" s="43"/>
      <c r="G5" s="43"/>
      <c r="H5" s="44"/>
      <c r="I5" s="44"/>
      <c r="J5" s="37"/>
      <c r="K5" s="37"/>
      <c r="L5" s="37"/>
      <c r="M5" s="37"/>
      <c r="N5" s="37"/>
      <c r="O5" s="37"/>
      <c r="P5" s="37"/>
      <c r="Q5" s="37"/>
      <c r="R5" s="37"/>
      <c r="S5" s="37"/>
      <c r="T5" s="37"/>
      <c r="U5" s="37"/>
      <c r="V5" s="39"/>
      <c r="W5" s="39"/>
      <c r="Y5" s="39"/>
      <c r="Z5" s="39"/>
      <c r="AA5" s="39"/>
      <c r="AB5" s="37"/>
      <c r="AC5" s="37"/>
      <c r="AD5" s="37"/>
      <c r="AE5" s="37"/>
      <c r="AF5" s="37"/>
      <c r="AG5" s="40"/>
      <c r="AH5" s="37"/>
      <c r="AI5" s="41"/>
      <c r="AJ5" s="41"/>
      <c r="AK5" s="41"/>
      <c r="AL5" s="40"/>
    </row>
    <row r="6" spans="1:46" customFormat="1" ht="93.75" hidden="1" customHeight="1" x14ac:dyDescent="0.25">
      <c r="A6" s="42"/>
      <c r="B6" s="42"/>
      <c r="C6" s="43"/>
      <c r="D6" s="43"/>
      <c r="E6" s="43"/>
      <c r="F6" s="43"/>
      <c r="G6" s="43"/>
      <c r="H6" s="44"/>
      <c r="I6" s="44"/>
      <c r="J6" s="37"/>
      <c r="K6" s="37"/>
      <c r="L6" s="37"/>
      <c r="M6" s="37"/>
      <c r="N6" s="37"/>
      <c r="O6" s="37"/>
      <c r="P6" s="37"/>
      <c r="Q6" s="37"/>
      <c r="R6" s="37"/>
      <c r="S6" s="37"/>
      <c r="T6" s="37"/>
      <c r="U6" s="37"/>
      <c r="V6" s="39"/>
      <c r="W6" s="39"/>
      <c r="Y6" s="39"/>
      <c r="Z6" s="39"/>
      <c r="AA6" s="39"/>
      <c r="AB6" s="37"/>
      <c r="AC6" s="37"/>
      <c r="AD6" s="37"/>
      <c r="AE6" s="37"/>
      <c r="AF6" s="37"/>
      <c r="AG6" s="40"/>
      <c r="AH6" s="37"/>
      <c r="AI6" s="41"/>
      <c r="AJ6" s="41"/>
      <c r="AK6" s="41"/>
      <c r="AL6" s="40"/>
    </row>
    <row r="7" spans="1:46" ht="18" hidden="1" customHeight="1" x14ac:dyDescent="0.25">
      <c r="A7" s="38" t="s">
        <v>336</v>
      </c>
      <c r="B7" s="45"/>
      <c r="C7" s="46"/>
      <c r="D7" s="47"/>
      <c r="E7" s="43"/>
      <c r="F7" s="43"/>
      <c r="G7" s="43"/>
      <c r="H7" s="44"/>
      <c r="I7" s="44"/>
      <c r="J7" s="37"/>
      <c r="K7" s="37"/>
      <c r="L7" s="37"/>
      <c r="M7" s="37"/>
      <c r="N7" s="37"/>
      <c r="O7" s="37"/>
      <c r="P7" s="37"/>
      <c r="Q7" s="37"/>
      <c r="R7" s="37"/>
      <c r="S7" s="37"/>
      <c r="T7" s="37"/>
      <c r="U7" s="37"/>
      <c r="V7" s="48"/>
      <c r="W7" s="48"/>
      <c r="Y7" s="48"/>
      <c r="Z7" s="48"/>
      <c r="AA7" s="48"/>
      <c r="AB7" s="37"/>
      <c r="AC7" s="37"/>
      <c r="AD7" s="37"/>
      <c r="AE7" s="49" t="s">
        <v>337</v>
      </c>
      <c r="AF7" s="37"/>
      <c r="AH7" s="37"/>
    </row>
    <row r="8" spans="1:46" ht="30.75" hidden="1" customHeight="1" x14ac:dyDescent="0.25">
      <c r="A8" s="37"/>
      <c r="B8" s="54"/>
      <c r="C8" s="43"/>
      <c r="D8" s="43"/>
      <c r="E8" s="43"/>
      <c r="F8" s="43"/>
      <c r="G8" s="55"/>
      <c r="H8" s="44"/>
      <c r="I8" s="44"/>
      <c r="J8" s="37"/>
      <c r="K8" s="37"/>
      <c r="L8" s="37"/>
      <c r="M8" s="37"/>
      <c r="Q8" s="37"/>
      <c r="R8" s="37"/>
      <c r="S8" s="37"/>
      <c r="T8" s="37"/>
      <c r="U8" s="37"/>
      <c r="V8" s="39"/>
      <c r="W8" s="39"/>
      <c r="Y8" s="39"/>
      <c r="Z8" s="39"/>
      <c r="AA8" s="39"/>
      <c r="AB8" s="37"/>
      <c r="AC8" s="37"/>
      <c r="AD8" s="37"/>
      <c r="AE8" s="56">
        <v>43465</v>
      </c>
      <c r="AF8" s="37"/>
      <c r="AH8" s="37"/>
    </row>
    <row r="9" spans="1:46" ht="48" hidden="1" customHeight="1" x14ac:dyDescent="0.25">
      <c r="A9" s="57" t="s">
        <v>338</v>
      </c>
      <c r="B9" s="58"/>
      <c r="C9" s="58" t="s">
        <v>339</v>
      </c>
      <c r="D9" s="58"/>
      <c r="E9" s="58"/>
      <c r="F9" s="58" t="s">
        <v>340</v>
      </c>
      <c r="G9" s="58"/>
      <c r="H9" s="58"/>
      <c r="I9" s="58"/>
      <c r="J9" s="58"/>
      <c r="K9" s="58"/>
      <c r="L9" s="58"/>
      <c r="M9" s="58"/>
      <c r="N9" s="58"/>
      <c r="O9" s="59"/>
      <c r="P9" s="335"/>
      <c r="Q9" s="335"/>
      <c r="R9" s="336"/>
      <c r="S9" s="58" t="s">
        <v>341</v>
      </c>
      <c r="T9" s="58"/>
      <c r="U9" s="58"/>
      <c r="V9" s="39"/>
      <c r="W9" s="39"/>
      <c r="Y9" s="39"/>
      <c r="Z9" s="39"/>
      <c r="AA9" s="39"/>
      <c r="AB9" s="37"/>
      <c r="AC9" s="37"/>
      <c r="AD9" s="37"/>
      <c r="AE9" s="37"/>
      <c r="AF9" s="37"/>
      <c r="AH9" s="58"/>
    </row>
    <row r="10" spans="1:46" s="67" customFormat="1" ht="66.75" customHeight="1" x14ac:dyDescent="0.25">
      <c r="A10" s="60" t="s">
        <v>0</v>
      </c>
      <c r="B10" s="60" t="s">
        <v>1</v>
      </c>
      <c r="C10" s="60" t="s">
        <v>101</v>
      </c>
      <c r="D10" s="60" t="s">
        <v>2</v>
      </c>
      <c r="E10" s="60" t="s">
        <v>3</v>
      </c>
      <c r="F10" s="60" t="s">
        <v>4</v>
      </c>
      <c r="G10" s="60" t="s">
        <v>5</v>
      </c>
      <c r="H10" s="60" t="s">
        <v>6</v>
      </c>
      <c r="I10" s="60" t="s">
        <v>7</v>
      </c>
      <c r="J10" s="60" t="s">
        <v>8</v>
      </c>
      <c r="K10" s="60" t="s">
        <v>9</v>
      </c>
      <c r="L10" s="60" t="s">
        <v>10</v>
      </c>
      <c r="M10" s="61" t="s">
        <v>106</v>
      </c>
      <c r="N10" s="60" t="s">
        <v>305</v>
      </c>
      <c r="O10" s="60" t="s">
        <v>97</v>
      </c>
      <c r="P10" s="60" t="s">
        <v>98</v>
      </c>
      <c r="Q10" s="60" t="s">
        <v>77</v>
      </c>
      <c r="R10" s="60" t="s">
        <v>79</v>
      </c>
      <c r="S10" s="60" t="s">
        <v>83</v>
      </c>
      <c r="T10" s="60" t="s">
        <v>11</v>
      </c>
      <c r="U10" s="60" t="s">
        <v>78</v>
      </c>
      <c r="V10" s="61" t="s">
        <v>202</v>
      </c>
      <c r="W10" s="61" t="s">
        <v>87</v>
      </c>
      <c r="X10" s="63" t="s">
        <v>205</v>
      </c>
      <c r="Y10" s="61" t="s">
        <v>203</v>
      </c>
      <c r="Z10" s="63" t="s">
        <v>206</v>
      </c>
      <c r="AA10" s="61" t="s">
        <v>204</v>
      </c>
      <c r="AB10" s="60" t="s">
        <v>12</v>
      </c>
      <c r="AC10" s="60" t="s">
        <v>13</v>
      </c>
      <c r="AD10" s="60" t="s">
        <v>14</v>
      </c>
      <c r="AE10" s="60" t="s">
        <v>15</v>
      </c>
      <c r="AF10" s="60" t="s">
        <v>16</v>
      </c>
      <c r="AG10" s="60" t="s">
        <v>17</v>
      </c>
      <c r="AH10" s="60" t="s">
        <v>81</v>
      </c>
      <c r="AI10" s="64" t="s">
        <v>102</v>
      </c>
      <c r="AJ10" s="64" t="s">
        <v>220</v>
      </c>
      <c r="AK10" s="64" t="s">
        <v>214</v>
      </c>
      <c r="AL10" s="65" t="s">
        <v>218</v>
      </c>
      <c r="AM10" s="65" t="s">
        <v>104</v>
      </c>
      <c r="AN10" s="65" t="s">
        <v>118</v>
      </c>
      <c r="AO10" s="65" t="s">
        <v>207</v>
      </c>
      <c r="AP10" s="65" t="s">
        <v>3918</v>
      </c>
      <c r="AQ10" s="66" t="s">
        <v>327</v>
      </c>
      <c r="AR10" s="66" t="s">
        <v>328</v>
      </c>
      <c r="AS10" s="66" t="s">
        <v>329</v>
      </c>
      <c r="AT10" s="66" t="s">
        <v>330</v>
      </c>
    </row>
    <row r="11" spans="1:46" ht="369.75" customHeight="1" x14ac:dyDescent="0.25">
      <c r="A11" s="76">
        <v>7</v>
      </c>
      <c r="B11" s="76">
        <v>10</v>
      </c>
      <c r="C11" s="77" t="s">
        <v>351</v>
      </c>
      <c r="D11" s="78"/>
      <c r="E11" s="78"/>
      <c r="F11" s="75" t="s">
        <v>352</v>
      </c>
      <c r="G11" s="75" t="s">
        <v>353</v>
      </c>
      <c r="H11" s="75" t="s">
        <v>354</v>
      </c>
      <c r="I11" s="75" t="s">
        <v>355</v>
      </c>
      <c r="J11" s="8">
        <v>5</v>
      </c>
      <c r="K11" s="82">
        <v>41640</v>
      </c>
      <c r="L11" s="93">
        <v>43404</v>
      </c>
      <c r="M11" s="83" t="s">
        <v>356</v>
      </c>
      <c r="N11" s="8" t="s">
        <v>23</v>
      </c>
      <c r="O11" s="94" t="s">
        <v>28</v>
      </c>
      <c r="P11" s="94" t="s">
        <v>28</v>
      </c>
      <c r="Q11" s="94" t="s">
        <v>3966</v>
      </c>
      <c r="R11" s="94" t="s">
        <v>3883</v>
      </c>
      <c r="S11" s="70" t="s">
        <v>84</v>
      </c>
      <c r="T11" s="84">
        <v>5</v>
      </c>
      <c r="U11" s="85">
        <f t="shared" ref="U11:U17" si="0">+T11/J11</f>
        <v>1</v>
      </c>
      <c r="V11" s="70"/>
      <c r="W11" s="70"/>
      <c r="X11" s="71"/>
      <c r="Y11" s="70"/>
      <c r="Z11" s="71"/>
      <c r="AA11" s="70"/>
      <c r="AB11" s="88" t="s">
        <v>20</v>
      </c>
      <c r="AC11" s="198">
        <f t="shared" ref="AC11:AC74" si="1">IF(U11=100%,2,0)</f>
        <v>2</v>
      </c>
      <c r="AD11" s="199">
        <f t="shared" ref="AD11:AD74" si="2">IF(L11&lt;$AE$8,0,1)</f>
        <v>0</v>
      </c>
      <c r="AE11" s="72" t="str">
        <f t="shared" ref="AE11:AE25" si="3">IF(AC11+AD11&gt;1,"CUMPLIDA",IF(AD11=1,"EN TERMINO","VENCIDA"))</f>
        <v>CUMPLIDA</v>
      </c>
      <c r="AF11" s="72" t="str">
        <f t="shared" ref="AF11:AF25" si="4">IF(AE11="CUMPLIDA","CUMPLIDA",IF(AE11="EN TERMINO","EN TERMINO","VENCIDA"))</f>
        <v>CUMPLIDA</v>
      </c>
      <c r="AG11" s="69" t="s">
        <v>84</v>
      </c>
      <c r="AH11" s="91"/>
      <c r="AI11" s="92" t="s">
        <v>359</v>
      </c>
      <c r="AJ11" s="73" t="s">
        <v>25</v>
      </c>
      <c r="AK11" s="92" t="s">
        <v>217</v>
      </c>
      <c r="AL11" s="74" t="s">
        <v>105</v>
      </c>
      <c r="AM11" s="8" t="s">
        <v>108</v>
      </c>
      <c r="AN11" s="8" t="s">
        <v>152</v>
      </c>
      <c r="AO11" s="8" t="s">
        <v>209</v>
      </c>
      <c r="AP11" s="8"/>
      <c r="AQ11" s="8"/>
      <c r="AR11" s="8"/>
      <c r="AS11" s="8"/>
      <c r="AT11" s="95"/>
    </row>
    <row r="12" spans="1:46" s="96" customFormat="1" ht="294" customHeight="1" x14ac:dyDescent="0.25">
      <c r="A12" s="76">
        <v>15</v>
      </c>
      <c r="B12" s="76">
        <v>24</v>
      </c>
      <c r="C12" s="77" t="s">
        <v>361</v>
      </c>
      <c r="D12" s="78" t="s">
        <v>342</v>
      </c>
      <c r="E12" s="78" t="s">
        <v>342</v>
      </c>
      <c r="F12" s="97" t="s">
        <v>362</v>
      </c>
      <c r="G12" s="71"/>
      <c r="H12" s="75" t="s">
        <v>363</v>
      </c>
      <c r="I12" s="75" t="s">
        <v>364</v>
      </c>
      <c r="J12" s="8">
        <v>11</v>
      </c>
      <c r="K12" s="93">
        <v>41640</v>
      </c>
      <c r="L12" s="93">
        <v>43069</v>
      </c>
      <c r="M12" s="83" t="s">
        <v>356</v>
      </c>
      <c r="N12" s="8" t="s">
        <v>23</v>
      </c>
      <c r="O12" s="94" t="s">
        <v>28</v>
      </c>
      <c r="P12" s="94" t="s">
        <v>28</v>
      </c>
      <c r="Q12" s="94" t="s">
        <v>3966</v>
      </c>
      <c r="R12" s="94" t="s">
        <v>3883</v>
      </c>
      <c r="S12" s="70" t="s">
        <v>84</v>
      </c>
      <c r="T12" s="84">
        <v>11</v>
      </c>
      <c r="U12" s="85">
        <f t="shared" si="0"/>
        <v>1</v>
      </c>
      <c r="V12" s="70"/>
      <c r="W12" s="70"/>
      <c r="X12" s="71"/>
      <c r="Y12" s="70"/>
      <c r="Z12" s="71"/>
      <c r="AA12" s="70"/>
      <c r="AB12" s="88" t="s">
        <v>20</v>
      </c>
      <c r="AC12" s="198">
        <f t="shared" si="1"/>
        <v>2</v>
      </c>
      <c r="AD12" s="199">
        <f t="shared" si="2"/>
        <v>0</v>
      </c>
      <c r="AE12" s="72" t="str">
        <f t="shared" si="3"/>
        <v>CUMPLIDA</v>
      </c>
      <c r="AF12" s="72" t="str">
        <f t="shared" si="4"/>
        <v>CUMPLIDA</v>
      </c>
      <c r="AG12" s="69" t="s">
        <v>84</v>
      </c>
      <c r="AH12" s="91"/>
      <c r="AI12" s="73"/>
      <c r="AJ12" s="73"/>
      <c r="AK12" s="73"/>
      <c r="AL12" s="74" t="s">
        <v>105</v>
      </c>
      <c r="AM12" s="8" t="s">
        <v>111</v>
      </c>
      <c r="AN12" s="8" t="s">
        <v>160</v>
      </c>
      <c r="AO12" s="8" t="s">
        <v>209</v>
      </c>
      <c r="AP12" s="8"/>
      <c r="AQ12" s="8"/>
      <c r="AR12" s="8"/>
      <c r="AS12" s="8"/>
      <c r="AT12" s="95"/>
    </row>
    <row r="13" spans="1:46" s="96" customFormat="1" ht="279.75" customHeight="1" x14ac:dyDescent="0.25">
      <c r="A13" s="76">
        <v>74</v>
      </c>
      <c r="B13" s="76">
        <v>116</v>
      </c>
      <c r="C13" s="100" t="s">
        <v>385</v>
      </c>
      <c r="D13" s="78" t="s">
        <v>324</v>
      </c>
      <c r="E13" s="78" t="s">
        <v>325</v>
      </c>
      <c r="F13" s="75" t="s">
        <v>320</v>
      </c>
      <c r="G13" s="75" t="s">
        <v>321</v>
      </c>
      <c r="H13" s="75" t="s">
        <v>322</v>
      </c>
      <c r="I13" s="75" t="s">
        <v>323</v>
      </c>
      <c r="J13" s="8">
        <v>7</v>
      </c>
      <c r="K13" s="93">
        <v>41699</v>
      </c>
      <c r="L13" s="93">
        <v>43555</v>
      </c>
      <c r="M13" s="83" t="s">
        <v>302</v>
      </c>
      <c r="N13" s="83" t="s">
        <v>302</v>
      </c>
      <c r="O13" s="94" t="s">
        <v>21</v>
      </c>
      <c r="P13" s="94" t="s">
        <v>21</v>
      </c>
      <c r="Q13" s="94" t="s">
        <v>3965</v>
      </c>
      <c r="R13" s="94" t="s">
        <v>3860</v>
      </c>
      <c r="S13" s="70" t="s">
        <v>84</v>
      </c>
      <c r="T13" s="84">
        <v>6</v>
      </c>
      <c r="U13" s="85">
        <f t="shared" si="0"/>
        <v>0.8571428571428571</v>
      </c>
      <c r="V13" s="70"/>
      <c r="W13" s="70"/>
      <c r="X13" s="71"/>
      <c r="Y13" s="70"/>
      <c r="Z13" s="71"/>
      <c r="AA13" s="70"/>
      <c r="AB13" s="88" t="s">
        <v>31</v>
      </c>
      <c r="AC13" s="198">
        <f t="shared" si="1"/>
        <v>0</v>
      </c>
      <c r="AD13" s="199">
        <f t="shared" si="2"/>
        <v>1</v>
      </c>
      <c r="AE13" s="72" t="str">
        <f t="shared" si="3"/>
        <v>EN TERMINO</v>
      </c>
      <c r="AF13" s="72" t="str">
        <f t="shared" si="4"/>
        <v>EN TERMINO</v>
      </c>
      <c r="AG13" s="69" t="s">
        <v>84</v>
      </c>
      <c r="AH13" s="91"/>
      <c r="AI13" s="92" t="s">
        <v>224</v>
      </c>
      <c r="AJ13" s="73" t="s">
        <v>221</v>
      </c>
      <c r="AK13" s="92" t="s">
        <v>215</v>
      </c>
      <c r="AL13" s="74" t="s">
        <v>105</v>
      </c>
      <c r="AM13" s="8" t="s">
        <v>108</v>
      </c>
      <c r="AN13" s="8" t="s">
        <v>175</v>
      </c>
      <c r="AO13" s="8" t="s">
        <v>210</v>
      </c>
      <c r="AP13" s="8"/>
      <c r="AQ13" s="8"/>
      <c r="AR13" s="8"/>
      <c r="AS13" s="8"/>
      <c r="AT13" s="95"/>
    </row>
    <row r="14" spans="1:46" s="96" customFormat="1" ht="235.5" customHeight="1" x14ac:dyDescent="0.25">
      <c r="A14" s="76">
        <v>93</v>
      </c>
      <c r="B14" s="76">
        <v>150</v>
      </c>
      <c r="C14" s="102" t="s">
        <v>389</v>
      </c>
      <c r="D14" s="102" t="s">
        <v>390</v>
      </c>
      <c r="E14" s="102" t="s">
        <v>391</v>
      </c>
      <c r="F14" s="102" t="s">
        <v>392</v>
      </c>
      <c r="G14" s="102" t="s">
        <v>393</v>
      </c>
      <c r="H14" s="103" t="s">
        <v>394</v>
      </c>
      <c r="I14" s="103" t="s">
        <v>395</v>
      </c>
      <c r="J14" s="8">
        <v>2</v>
      </c>
      <c r="K14" s="93">
        <v>41699</v>
      </c>
      <c r="L14" s="93">
        <v>43190</v>
      </c>
      <c r="M14" s="83" t="s">
        <v>299</v>
      </c>
      <c r="N14" s="8" t="s">
        <v>299</v>
      </c>
      <c r="O14" s="94" t="s">
        <v>41</v>
      </c>
      <c r="P14" s="94" t="s">
        <v>41</v>
      </c>
      <c r="Q14" s="94" t="s">
        <v>3968</v>
      </c>
      <c r="R14" s="94" t="s">
        <v>3861</v>
      </c>
      <c r="S14" s="70" t="s">
        <v>85</v>
      </c>
      <c r="T14" s="84">
        <v>2</v>
      </c>
      <c r="U14" s="85">
        <f t="shared" si="0"/>
        <v>1</v>
      </c>
      <c r="V14" s="70"/>
      <c r="W14" s="70"/>
      <c r="X14" s="71"/>
      <c r="Y14" s="70"/>
      <c r="Z14" s="71"/>
      <c r="AA14" s="70"/>
      <c r="AB14" s="88" t="s">
        <v>34</v>
      </c>
      <c r="AC14" s="198">
        <f t="shared" si="1"/>
        <v>2</v>
      </c>
      <c r="AD14" s="199">
        <f t="shared" si="2"/>
        <v>0</v>
      </c>
      <c r="AE14" s="72" t="str">
        <f t="shared" si="3"/>
        <v>CUMPLIDA</v>
      </c>
      <c r="AF14" s="72" t="str">
        <f t="shared" si="4"/>
        <v>CUMPLIDA</v>
      </c>
      <c r="AG14" s="69" t="s">
        <v>85</v>
      </c>
      <c r="AH14" s="91"/>
      <c r="AI14" s="92" t="s">
        <v>398</v>
      </c>
      <c r="AJ14" s="73" t="s">
        <v>221</v>
      </c>
      <c r="AK14" s="92" t="s">
        <v>215</v>
      </c>
      <c r="AL14" s="74" t="s">
        <v>105</v>
      </c>
      <c r="AM14" s="8" t="s">
        <v>108</v>
      </c>
      <c r="AN14" s="8" t="s">
        <v>130</v>
      </c>
      <c r="AO14" s="8" t="s">
        <v>208</v>
      </c>
      <c r="AP14" s="8"/>
      <c r="AQ14" s="8"/>
      <c r="AR14" s="8"/>
      <c r="AS14" s="8"/>
      <c r="AT14" s="95"/>
    </row>
    <row r="15" spans="1:46" ht="409.6" customHeight="1" x14ac:dyDescent="0.25">
      <c r="A15" s="76">
        <v>178</v>
      </c>
      <c r="B15" s="76">
        <v>269</v>
      </c>
      <c r="C15" s="77" t="s">
        <v>404</v>
      </c>
      <c r="D15" s="99" t="s">
        <v>405</v>
      </c>
      <c r="E15" s="99" t="s">
        <v>406</v>
      </c>
      <c r="F15" s="99" t="s">
        <v>407</v>
      </c>
      <c r="G15" s="99" t="s">
        <v>408</v>
      </c>
      <c r="H15" s="106" t="s">
        <v>409</v>
      </c>
      <c r="I15" s="106" t="s">
        <v>409</v>
      </c>
      <c r="J15" s="107">
        <v>7</v>
      </c>
      <c r="K15" s="108">
        <v>41791</v>
      </c>
      <c r="L15" s="108">
        <v>42916</v>
      </c>
      <c r="M15" s="83" t="s">
        <v>372</v>
      </c>
      <c r="N15" s="8" t="s">
        <v>29</v>
      </c>
      <c r="O15" s="8" t="s">
        <v>28</v>
      </c>
      <c r="P15" s="105" t="s">
        <v>401</v>
      </c>
      <c r="Q15" s="105" t="s">
        <v>3966</v>
      </c>
      <c r="R15" s="8" t="s">
        <v>3883</v>
      </c>
      <c r="S15" s="70" t="s">
        <v>373</v>
      </c>
      <c r="T15" s="84">
        <v>7</v>
      </c>
      <c r="U15" s="85">
        <f t="shared" si="0"/>
        <v>1</v>
      </c>
      <c r="V15" s="70" t="s">
        <v>374</v>
      </c>
      <c r="W15" s="70" t="s">
        <v>25</v>
      </c>
      <c r="X15" s="8" t="s">
        <v>413</v>
      </c>
      <c r="Y15" s="70" t="s">
        <v>414</v>
      </c>
      <c r="Z15" s="8" t="s">
        <v>415</v>
      </c>
      <c r="AA15" s="70" t="s">
        <v>377</v>
      </c>
      <c r="AB15" s="88" t="s">
        <v>38</v>
      </c>
      <c r="AC15" s="198">
        <f t="shared" si="1"/>
        <v>2</v>
      </c>
      <c r="AD15" s="199">
        <f t="shared" si="2"/>
        <v>0</v>
      </c>
      <c r="AE15" s="72" t="str">
        <f t="shared" si="3"/>
        <v>CUMPLIDA</v>
      </c>
      <c r="AF15" s="72" t="str">
        <f t="shared" si="4"/>
        <v>CUMPLIDA</v>
      </c>
      <c r="AG15" s="69" t="s">
        <v>30</v>
      </c>
      <c r="AH15" s="91"/>
      <c r="AI15" s="92" t="s">
        <v>416</v>
      </c>
      <c r="AJ15" s="73" t="s">
        <v>25</v>
      </c>
      <c r="AK15" s="92" t="s">
        <v>216</v>
      </c>
      <c r="AL15" s="74" t="s">
        <v>105</v>
      </c>
      <c r="AM15" s="8" t="s">
        <v>112</v>
      </c>
      <c r="AN15" s="8" t="s">
        <v>417</v>
      </c>
      <c r="AO15" s="8" t="s">
        <v>208</v>
      </c>
      <c r="AP15" s="8"/>
      <c r="AQ15" s="8"/>
      <c r="AR15" s="8"/>
      <c r="AS15" s="8"/>
      <c r="AT15" s="95"/>
    </row>
    <row r="16" spans="1:46" ht="273.60000000000002" customHeight="1" x14ac:dyDescent="0.25">
      <c r="A16" s="76">
        <v>183</v>
      </c>
      <c r="B16" s="76">
        <v>274</v>
      </c>
      <c r="C16" s="77" t="s">
        <v>418</v>
      </c>
      <c r="D16" s="99" t="s">
        <v>342</v>
      </c>
      <c r="E16" s="99" t="s">
        <v>342</v>
      </c>
      <c r="F16" s="99" t="s">
        <v>419</v>
      </c>
      <c r="G16" s="99" t="s">
        <v>420</v>
      </c>
      <c r="H16" s="99" t="s">
        <v>421</v>
      </c>
      <c r="I16" s="99" t="s">
        <v>421</v>
      </c>
      <c r="J16" s="109">
        <v>7</v>
      </c>
      <c r="K16" s="82">
        <v>41791</v>
      </c>
      <c r="L16" s="82">
        <v>42916</v>
      </c>
      <c r="M16" s="83" t="s">
        <v>372</v>
      </c>
      <c r="N16" s="8" t="s">
        <v>29</v>
      </c>
      <c r="O16" s="8" t="s">
        <v>28</v>
      </c>
      <c r="P16" s="105" t="s">
        <v>401</v>
      </c>
      <c r="Q16" s="105" t="s">
        <v>3966</v>
      </c>
      <c r="R16" s="8" t="s">
        <v>3883</v>
      </c>
      <c r="S16" s="70" t="s">
        <v>373</v>
      </c>
      <c r="T16" s="84">
        <v>7</v>
      </c>
      <c r="U16" s="85">
        <f t="shared" si="0"/>
        <v>1</v>
      </c>
      <c r="V16" s="70"/>
      <c r="W16" s="70"/>
      <c r="X16" s="8" t="s">
        <v>346</v>
      </c>
      <c r="Y16" s="70"/>
      <c r="Z16" s="71"/>
      <c r="AA16" s="70" t="s">
        <v>347</v>
      </c>
      <c r="AB16" s="88" t="s">
        <v>38</v>
      </c>
      <c r="AC16" s="198">
        <f t="shared" si="1"/>
        <v>2</v>
      </c>
      <c r="AD16" s="199">
        <f t="shared" si="2"/>
        <v>0</v>
      </c>
      <c r="AE16" s="72" t="str">
        <f t="shared" si="3"/>
        <v>CUMPLIDA</v>
      </c>
      <c r="AF16" s="72" t="str">
        <f t="shared" si="4"/>
        <v>CUMPLIDA</v>
      </c>
      <c r="AG16" s="69" t="s">
        <v>30</v>
      </c>
      <c r="AH16" s="91"/>
      <c r="AI16" s="92" t="s">
        <v>425</v>
      </c>
      <c r="AJ16" s="73" t="s">
        <v>221</v>
      </c>
      <c r="AK16" s="92" t="s">
        <v>215</v>
      </c>
      <c r="AL16" s="74" t="s">
        <v>105</v>
      </c>
      <c r="AM16" s="8" t="s">
        <v>112</v>
      </c>
      <c r="AN16" s="8" t="s">
        <v>426</v>
      </c>
      <c r="AO16" s="8" t="s">
        <v>208</v>
      </c>
      <c r="AP16" s="8"/>
      <c r="AQ16" s="8"/>
      <c r="AR16" s="8"/>
      <c r="AS16" s="8"/>
      <c r="AT16" s="95"/>
    </row>
    <row r="17" spans="1:46" ht="265.5" customHeight="1" x14ac:dyDescent="0.25">
      <c r="A17" s="76">
        <v>184</v>
      </c>
      <c r="B17" s="76">
        <v>275</v>
      </c>
      <c r="C17" s="110" t="s">
        <v>427</v>
      </c>
      <c r="D17" s="99" t="s">
        <v>428</v>
      </c>
      <c r="E17" s="99" t="s">
        <v>429</v>
      </c>
      <c r="F17" s="111" t="s">
        <v>430</v>
      </c>
      <c r="G17" s="112" t="s">
        <v>408</v>
      </c>
      <c r="H17" s="113" t="s">
        <v>431</v>
      </c>
      <c r="I17" s="113" t="s">
        <v>431</v>
      </c>
      <c r="J17" s="114">
        <v>9</v>
      </c>
      <c r="K17" s="108">
        <v>41640</v>
      </c>
      <c r="L17" s="108">
        <v>42916</v>
      </c>
      <c r="M17" s="83" t="s">
        <v>372</v>
      </c>
      <c r="N17" s="8" t="s">
        <v>29</v>
      </c>
      <c r="O17" s="105" t="s">
        <v>28</v>
      </c>
      <c r="P17" s="105" t="s">
        <v>28</v>
      </c>
      <c r="Q17" s="105" t="s">
        <v>3966</v>
      </c>
      <c r="R17" s="8" t="s">
        <v>3883</v>
      </c>
      <c r="S17" s="70" t="s">
        <v>84</v>
      </c>
      <c r="T17" s="84">
        <v>9</v>
      </c>
      <c r="U17" s="85">
        <f t="shared" si="0"/>
        <v>1</v>
      </c>
      <c r="V17" s="70"/>
      <c r="W17" s="70"/>
      <c r="X17" s="8" t="s">
        <v>346</v>
      </c>
      <c r="Y17" s="70"/>
      <c r="Z17" s="71"/>
      <c r="AA17" s="70" t="s">
        <v>347</v>
      </c>
      <c r="AB17" s="88" t="s">
        <v>38</v>
      </c>
      <c r="AC17" s="198">
        <f t="shared" si="1"/>
        <v>2</v>
      </c>
      <c r="AD17" s="199">
        <f t="shared" si="2"/>
        <v>0</v>
      </c>
      <c r="AE17" s="72" t="str">
        <f t="shared" si="3"/>
        <v>CUMPLIDA</v>
      </c>
      <c r="AF17" s="72" t="str">
        <f t="shared" si="4"/>
        <v>CUMPLIDA</v>
      </c>
      <c r="AG17" s="69" t="s">
        <v>84</v>
      </c>
      <c r="AH17" s="91"/>
      <c r="AI17" s="92" t="s">
        <v>434</v>
      </c>
      <c r="AJ17" s="73" t="s">
        <v>25</v>
      </c>
      <c r="AK17" s="92" t="s">
        <v>217</v>
      </c>
      <c r="AL17" s="74" t="s">
        <v>105</v>
      </c>
      <c r="AM17" s="8" t="s">
        <v>112</v>
      </c>
      <c r="AN17" s="8" t="s">
        <v>349</v>
      </c>
      <c r="AO17" s="8" t="s">
        <v>208</v>
      </c>
      <c r="AP17" s="8"/>
      <c r="AQ17" s="8"/>
      <c r="AR17" s="8"/>
      <c r="AS17" s="8"/>
      <c r="AT17" s="95"/>
    </row>
    <row r="18" spans="1:46" s="96" customFormat="1" ht="201" customHeight="1" x14ac:dyDescent="0.25">
      <c r="A18" s="76">
        <v>223</v>
      </c>
      <c r="B18" s="76">
        <v>16</v>
      </c>
      <c r="C18" s="77" t="s">
        <v>438</v>
      </c>
      <c r="D18" s="75" t="s">
        <v>439</v>
      </c>
      <c r="E18" s="75" t="s">
        <v>440</v>
      </c>
      <c r="F18" s="79" t="s">
        <v>441</v>
      </c>
      <c r="G18" s="79" t="s">
        <v>442</v>
      </c>
      <c r="H18" s="80" t="s">
        <v>443</v>
      </c>
      <c r="I18" s="80" t="s">
        <v>444</v>
      </c>
      <c r="J18" s="115">
        <v>4</v>
      </c>
      <c r="K18" s="82">
        <v>41640</v>
      </c>
      <c r="L18" s="82">
        <v>43008</v>
      </c>
      <c r="M18" s="83" t="s">
        <v>296</v>
      </c>
      <c r="N18" s="83" t="s">
        <v>296</v>
      </c>
      <c r="O18" s="94" t="s">
        <v>24</v>
      </c>
      <c r="P18" s="94" t="s">
        <v>24</v>
      </c>
      <c r="Q18" s="8" t="s">
        <v>3968</v>
      </c>
      <c r="R18" s="105" t="s">
        <v>3884</v>
      </c>
      <c r="S18" s="70" t="s">
        <v>85</v>
      </c>
      <c r="T18" s="84">
        <v>4</v>
      </c>
      <c r="U18" s="85">
        <f t="shared" ref="U18:U25" si="5">+T18/J18</f>
        <v>1</v>
      </c>
      <c r="V18" s="70"/>
      <c r="W18" s="70"/>
      <c r="X18" s="71"/>
      <c r="Y18" s="70"/>
      <c r="Z18" s="71"/>
      <c r="AA18" s="70"/>
      <c r="AB18" s="88" t="s">
        <v>40</v>
      </c>
      <c r="AC18" s="198">
        <f t="shared" si="1"/>
        <v>2</v>
      </c>
      <c r="AD18" s="199">
        <f t="shared" si="2"/>
        <v>0</v>
      </c>
      <c r="AE18" s="72" t="str">
        <f t="shared" si="3"/>
        <v>CUMPLIDA</v>
      </c>
      <c r="AF18" s="72" t="str">
        <f t="shared" si="4"/>
        <v>CUMPLIDA</v>
      </c>
      <c r="AG18" s="69" t="s">
        <v>85</v>
      </c>
      <c r="AH18" s="91"/>
      <c r="AI18" s="92" t="s">
        <v>448</v>
      </c>
      <c r="AJ18" s="73" t="s">
        <v>221</v>
      </c>
      <c r="AK18" s="92" t="s">
        <v>215</v>
      </c>
      <c r="AL18" s="8" t="s">
        <v>105</v>
      </c>
      <c r="AM18" s="8" t="s">
        <v>108</v>
      </c>
      <c r="AN18" s="8" t="s">
        <v>190</v>
      </c>
      <c r="AO18" s="8" t="s">
        <v>296</v>
      </c>
      <c r="AP18" s="8"/>
      <c r="AQ18" s="8"/>
      <c r="AR18" s="8"/>
      <c r="AS18" s="8"/>
      <c r="AT18" s="95"/>
    </row>
    <row r="19" spans="1:46" s="96" customFormat="1" ht="172.5" customHeight="1" x14ac:dyDescent="0.25">
      <c r="A19" s="76">
        <v>242</v>
      </c>
      <c r="B19" s="76">
        <v>35</v>
      </c>
      <c r="C19" s="116" t="s">
        <v>450</v>
      </c>
      <c r="D19" s="117" t="s">
        <v>451</v>
      </c>
      <c r="E19" s="99" t="s">
        <v>452</v>
      </c>
      <c r="F19" s="79" t="s">
        <v>453</v>
      </c>
      <c r="G19" s="79" t="s">
        <v>454</v>
      </c>
      <c r="H19" s="80" t="s">
        <v>455</v>
      </c>
      <c r="I19" s="80" t="s">
        <v>455</v>
      </c>
      <c r="J19" s="81">
        <v>4</v>
      </c>
      <c r="K19" s="82">
        <v>41671</v>
      </c>
      <c r="L19" s="82">
        <v>42916</v>
      </c>
      <c r="M19" s="83" t="s">
        <v>370</v>
      </c>
      <c r="N19" s="8" t="s">
        <v>27</v>
      </c>
      <c r="O19" s="8" t="s">
        <v>28</v>
      </c>
      <c r="P19" s="105" t="s">
        <v>401</v>
      </c>
      <c r="Q19" s="105" t="s">
        <v>3966</v>
      </c>
      <c r="R19" s="8" t="s">
        <v>3883</v>
      </c>
      <c r="S19" s="70" t="s">
        <v>84</v>
      </c>
      <c r="T19" s="84">
        <v>4</v>
      </c>
      <c r="U19" s="85">
        <f t="shared" si="5"/>
        <v>1</v>
      </c>
      <c r="V19" s="70"/>
      <c r="W19" s="70"/>
      <c r="X19" s="71"/>
      <c r="Y19" s="70"/>
      <c r="Z19" s="71"/>
      <c r="AA19" s="70"/>
      <c r="AB19" s="88" t="s">
        <v>40</v>
      </c>
      <c r="AC19" s="198">
        <f t="shared" si="1"/>
        <v>2</v>
      </c>
      <c r="AD19" s="199">
        <f t="shared" si="2"/>
        <v>0</v>
      </c>
      <c r="AE19" s="72" t="str">
        <f t="shared" si="3"/>
        <v>CUMPLIDA</v>
      </c>
      <c r="AF19" s="72" t="str">
        <f t="shared" si="4"/>
        <v>CUMPLIDA</v>
      </c>
      <c r="AG19" s="69" t="s">
        <v>84</v>
      </c>
      <c r="AH19" s="91"/>
      <c r="AI19" s="92" t="s">
        <v>458</v>
      </c>
      <c r="AJ19" s="73" t="s">
        <v>25</v>
      </c>
      <c r="AK19" s="92" t="s">
        <v>217</v>
      </c>
      <c r="AL19" s="74" t="s">
        <v>105</v>
      </c>
      <c r="AM19" s="8" t="s">
        <v>108</v>
      </c>
      <c r="AN19" s="8" t="s">
        <v>138</v>
      </c>
      <c r="AO19" s="8" t="s">
        <v>208</v>
      </c>
      <c r="AP19" s="8"/>
      <c r="AQ19" s="8"/>
      <c r="AR19" s="8"/>
      <c r="AS19" s="8"/>
      <c r="AT19" s="95"/>
    </row>
    <row r="20" spans="1:46" s="96" customFormat="1" ht="178.5" customHeight="1" x14ac:dyDescent="0.25">
      <c r="A20" s="76">
        <v>244</v>
      </c>
      <c r="B20" s="76">
        <v>37</v>
      </c>
      <c r="C20" s="77" t="s">
        <v>459</v>
      </c>
      <c r="D20" s="77" t="s">
        <v>460</v>
      </c>
      <c r="E20" s="77" t="s">
        <v>461</v>
      </c>
      <c r="F20" s="79" t="s">
        <v>462</v>
      </c>
      <c r="G20" s="79" t="s">
        <v>463</v>
      </c>
      <c r="H20" s="80" t="s">
        <v>464</v>
      </c>
      <c r="I20" s="80" t="s">
        <v>464</v>
      </c>
      <c r="J20" s="81">
        <v>4</v>
      </c>
      <c r="K20" s="82">
        <v>41671</v>
      </c>
      <c r="L20" s="82">
        <v>42916</v>
      </c>
      <c r="M20" s="83" t="s">
        <v>370</v>
      </c>
      <c r="N20" s="8" t="s">
        <v>27</v>
      </c>
      <c r="O20" s="8" t="s">
        <v>28</v>
      </c>
      <c r="P20" s="105" t="s">
        <v>401</v>
      </c>
      <c r="Q20" s="105" t="s">
        <v>3966</v>
      </c>
      <c r="R20" s="8" t="s">
        <v>3883</v>
      </c>
      <c r="S20" s="70" t="s">
        <v>84</v>
      </c>
      <c r="T20" s="84">
        <v>4</v>
      </c>
      <c r="U20" s="85">
        <f t="shared" si="5"/>
        <v>1</v>
      </c>
      <c r="V20" s="70"/>
      <c r="W20" s="70"/>
      <c r="X20" s="71"/>
      <c r="Y20" s="70"/>
      <c r="Z20" s="71"/>
      <c r="AA20" s="70"/>
      <c r="AB20" s="88" t="s">
        <v>40</v>
      </c>
      <c r="AC20" s="198">
        <f t="shared" si="1"/>
        <v>2</v>
      </c>
      <c r="AD20" s="199">
        <f t="shared" si="2"/>
        <v>0</v>
      </c>
      <c r="AE20" s="72" t="str">
        <f t="shared" si="3"/>
        <v>CUMPLIDA</v>
      </c>
      <c r="AF20" s="72" t="str">
        <f t="shared" si="4"/>
        <v>CUMPLIDA</v>
      </c>
      <c r="AG20" s="69" t="s">
        <v>84</v>
      </c>
      <c r="AH20" s="91"/>
      <c r="AI20" s="92" t="s">
        <v>467</v>
      </c>
      <c r="AJ20" s="73" t="s">
        <v>18</v>
      </c>
      <c r="AK20" s="92" t="s">
        <v>217</v>
      </c>
      <c r="AL20" s="74" t="s">
        <v>105</v>
      </c>
      <c r="AM20" s="8" t="s">
        <v>111</v>
      </c>
      <c r="AN20" s="8" t="s">
        <v>200</v>
      </c>
      <c r="AO20" s="8" t="s">
        <v>208</v>
      </c>
      <c r="AP20" s="8"/>
      <c r="AQ20" s="8"/>
      <c r="AR20" s="8"/>
      <c r="AS20" s="8"/>
      <c r="AT20" s="95"/>
    </row>
    <row r="21" spans="1:46" ht="201.6" customHeight="1" x14ac:dyDescent="0.25">
      <c r="A21" s="76">
        <v>254</v>
      </c>
      <c r="B21" s="76">
        <v>47</v>
      </c>
      <c r="C21" s="77" t="s">
        <v>468</v>
      </c>
      <c r="D21" s="75" t="s">
        <v>436</v>
      </c>
      <c r="E21" s="75" t="s">
        <v>469</v>
      </c>
      <c r="F21" s="75" t="s">
        <v>470</v>
      </c>
      <c r="G21" s="75" t="s">
        <v>471</v>
      </c>
      <c r="H21" s="75" t="s">
        <v>472</v>
      </c>
      <c r="I21" s="75" t="s">
        <v>472</v>
      </c>
      <c r="J21" s="74">
        <v>3</v>
      </c>
      <c r="K21" s="93">
        <v>41699</v>
      </c>
      <c r="L21" s="93">
        <v>43281</v>
      </c>
      <c r="M21" s="83" t="s">
        <v>473</v>
      </c>
      <c r="N21" s="8" t="s">
        <v>42</v>
      </c>
      <c r="O21" s="8" t="s">
        <v>28</v>
      </c>
      <c r="P21" s="8" t="s">
        <v>371</v>
      </c>
      <c r="Q21" s="8" t="s">
        <v>3966</v>
      </c>
      <c r="R21" s="8" t="s">
        <v>3883</v>
      </c>
      <c r="S21" s="70" t="s">
        <v>84</v>
      </c>
      <c r="T21" s="84">
        <v>3</v>
      </c>
      <c r="U21" s="85">
        <f t="shared" si="5"/>
        <v>1</v>
      </c>
      <c r="V21" s="70"/>
      <c r="W21" s="70"/>
      <c r="X21" s="71"/>
      <c r="Y21" s="70"/>
      <c r="Z21" s="71"/>
      <c r="AA21" s="70"/>
      <c r="AB21" s="88" t="s">
        <v>40</v>
      </c>
      <c r="AC21" s="198">
        <f t="shared" si="1"/>
        <v>2</v>
      </c>
      <c r="AD21" s="199">
        <f t="shared" si="2"/>
        <v>0</v>
      </c>
      <c r="AE21" s="72" t="str">
        <f t="shared" si="3"/>
        <v>CUMPLIDA</v>
      </c>
      <c r="AF21" s="72" t="str">
        <f t="shared" si="4"/>
        <v>CUMPLIDA</v>
      </c>
      <c r="AG21" s="69" t="s">
        <v>84</v>
      </c>
      <c r="AH21" s="91"/>
      <c r="AI21" s="73" t="s">
        <v>25</v>
      </c>
      <c r="AJ21" s="73"/>
      <c r="AK21" s="73"/>
      <c r="AL21" s="74" t="s">
        <v>105</v>
      </c>
      <c r="AM21" s="8" t="s">
        <v>108</v>
      </c>
      <c r="AN21" s="8" t="s">
        <v>138</v>
      </c>
      <c r="AO21" s="8" t="s">
        <v>208</v>
      </c>
      <c r="AP21" s="8"/>
      <c r="AQ21" s="8"/>
      <c r="AR21" s="8"/>
      <c r="AS21" s="8"/>
      <c r="AT21" s="95"/>
    </row>
    <row r="22" spans="1:46" s="96" customFormat="1" ht="318" customHeight="1" x14ac:dyDescent="0.25">
      <c r="A22" s="76">
        <v>256</v>
      </c>
      <c r="B22" s="76">
        <v>49</v>
      </c>
      <c r="C22" s="77" t="s">
        <v>476</v>
      </c>
      <c r="D22" s="77" t="s">
        <v>477</v>
      </c>
      <c r="E22" s="77" t="s">
        <v>478</v>
      </c>
      <c r="F22" s="75" t="s">
        <v>479</v>
      </c>
      <c r="G22" s="75" t="s">
        <v>480</v>
      </c>
      <c r="H22" s="75" t="s">
        <v>481</v>
      </c>
      <c r="I22" s="75" t="s">
        <v>482</v>
      </c>
      <c r="J22" s="8">
        <v>10</v>
      </c>
      <c r="K22" s="93">
        <v>41699</v>
      </c>
      <c r="L22" s="118">
        <v>43190</v>
      </c>
      <c r="M22" s="83" t="s">
        <v>473</v>
      </c>
      <c r="N22" s="8" t="s">
        <v>42</v>
      </c>
      <c r="O22" s="105" t="s">
        <v>28</v>
      </c>
      <c r="P22" s="105" t="s">
        <v>28</v>
      </c>
      <c r="Q22" s="94" t="s">
        <v>3966</v>
      </c>
      <c r="R22" s="94" t="s">
        <v>3883</v>
      </c>
      <c r="S22" s="70" t="s">
        <v>84</v>
      </c>
      <c r="T22" s="84">
        <v>10</v>
      </c>
      <c r="U22" s="85">
        <f t="shared" si="5"/>
        <v>1</v>
      </c>
      <c r="V22" s="70"/>
      <c r="W22" s="70"/>
      <c r="X22" s="71"/>
      <c r="Y22" s="70"/>
      <c r="Z22" s="71"/>
      <c r="AA22" s="70"/>
      <c r="AB22" s="88" t="s">
        <v>40</v>
      </c>
      <c r="AC22" s="198">
        <f t="shared" si="1"/>
        <v>2</v>
      </c>
      <c r="AD22" s="199">
        <f t="shared" si="2"/>
        <v>0</v>
      </c>
      <c r="AE22" s="72" t="str">
        <f t="shared" si="3"/>
        <v>CUMPLIDA</v>
      </c>
      <c r="AF22" s="72" t="str">
        <f t="shared" si="4"/>
        <v>CUMPLIDA</v>
      </c>
      <c r="AG22" s="69" t="s">
        <v>84</v>
      </c>
      <c r="AH22" s="91"/>
      <c r="AI22" s="73"/>
      <c r="AJ22" s="73"/>
      <c r="AK22" s="73"/>
      <c r="AL22" s="74" t="s">
        <v>105</v>
      </c>
      <c r="AM22" s="8" t="s">
        <v>108</v>
      </c>
      <c r="AN22" s="8" t="s">
        <v>164</v>
      </c>
      <c r="AO22" s="8" t="s">
        <v>208</v>
      </c>
      <c r="AP22" s="8"/>
      <c r="AQ22" s="8"/>
      <c r="AR22" s="8"/>
      <c r="AS22" s="8"/>
      <c r="AT22" s="95"/>
    </row>
    <row r="23" spans="1:46" s="96" customFormat="1" ht="409.5" customHeight="1" x14ac:dyDescent="0.25">
      <c r="A23" s="76">
        <v>276</v>
      </c>
      <c r="B23" s="76">
        <v>69</v>
      </c>
      <c r="C23" s="77" t="s">
        <v>486</v>
      </c>
      <c r="D23" s="77" t="s">
        <v>487</v>
      </c>
      <c r="E23" s="77" t="s">
        <v>488</v>
      </c>
      <c r="F23" s="79" t="s">
        <v>489</v>
      </c>
      <c r="G23" s="79" t="s">
        <v>490</v>
      </c>
      <c r="H23" s="95" t="s">
        <v>491</v>
      </c>
      <c r="I23" s="95" t="s">
        <v>491</v>
      </c>
      <c r="J23" s="8">
        <v>9</v>
      </c>
      <c r="K23" s="93">
        <v>41699</v>
      </c>
      <c r="L23" s="93">
        <v>43281</v>
      </c>
      <c r="M23" s="83" t="s">
        <v>344</v>
      </c>
      <c r="N23" s="8" t="s">
        <v>22</v>
      </c>
      <c r="O23" s="8" t="s">
        <v>28</v>
      </c>
      <c r="P23" s="8" t="s">
        <v>3845</v>
      </c>
      <c r="Q23" s="94" t="s">
        <v>3966</v>
      </c>
      <c r="R23" s="94" t="s">
        <v>3883</v>
      </c>
      <c r="S23" s="70" t="s">
        <v>85</v>
      </c>
      <c r="T23" s="84">
        <v>9</v>
      </c>
      <c r="U23" s="85">
        <f t="shared" si="5"/>
        <v>1</v>
      </c>
      <c r="V23" s="70"/>
      <c r="W23" s="70"/>
      <c r="X23" s="8" t="s">
        <v>346</v>
      </c>
      <c r="Y23" s="70"/>
      <c r="Z23" s="71"/>
      <c r="AA23" s="70" t="s">
        <v>347</v>
      </c>
      <c r="AB23" s="88" t="s">
        <v>40</v>
      </c>
      <c r="AC23" s="198">
        <f t="shared" si="1"/>
        <v>2</v>
      </c>
      <c r="AD23" s="199">
        <f t="shared" si="2"/>
        <v>0</v>
      </c>
      <c r="AE23" s="72" t="str">
        <f t="shared" si="3"/>
        <v>CUMPLIDA</v>
      </c>
      <c r="AF23" s="72" t="str">
        <f t="shared" si="4"/>
        <v>CUMPLIDA</v>
      </c>
      <c r="AG23" s="69" t="s">
        <v>85</v>
      </c>
      <c r="AH23" s="91"/>
      <c r="AI23" s="92" t="s">
        <v>348</v>
      </c>
      <c r="AJ23" s="73" t="s">
        <v>18</v>
      </c>
      <c r="AK23" s="92" t="s">
        <v>217</v>
      </c>
      <c r="AL23" s="74" t="s">
        <v>105</v>
      </c>
      <c r="AM23" s="8" t="s">
        <v>111</v>
      </c>
      <c r="AN23" s="8" t="s">
        <v>200</v>
      </c>
      <c r="AO23" s="8" t="s">
        <v>209</v>
      </c>
      <c r="AP23" s="8"/>
      <c r="AQ23" s="8" t="s">
        <v>496</v>
      </c>
      <c r="AR23" s="119"/>
      <c r="AS23" s="120" t="s">
        <v>497</v>
      </c>
      <c r="AT23" s="95" t="s">
        <v>498</v>
      </c>
    </row>
    <row r="24" spans="1:46" ht="238.5" customHeight="1" x14ac:dyDescent="0.25">
      <c r="A24" s="76">
        <v>345</v>
      </c>
      <c r="B24" s="76">
        <v>10</v>
      </c>
      <c r="C24" s="77" t="s">
        <v>500</v>
      </c>
      <c r="D24" s="79" t="s">
        <v>501</v>
      </c>
      <c r="E24" s="79" t="s">
        <v>502</v>
      </c>
      <c r="F24" s="80" t="s">
        <v>503</v>
      </c>
      <c r="G24" s="122" t="s">
        <v>504</v>
      </c>
      <c r="H24" s="79" t="s">
        <v>505</v>
      </c>
      <c r="I24" s="79" t="s">
        <v>506</v>
      </c>
      <c r="J24" s="81">
        <v>6</v>
      </c>
      <c r="K24" s="82">
        <v>41699</v>
      </c>
      <c r="L24" s="82">
        <v>42916</v>
      </c>
      <c r="M24" s="83" t="s">
        <v>435</v>
      </c>
      <c r="N24" s="8" t="s">
        <v>39</v>
      </c>
      <c r="O24" s="8" t="s">
        <v>21</v>
      </c>
      <c r="P24" s="94" t="s">
        <v>378</v>
      </c>
      <c r="Q24" s="94" t="s">
        <v>3965</v>
      </c>
      <c r="R24" s="94" t="s">
        <v>3860</v>
      </c>
      <c r="S24" s="70" t="s">
        <v>84</v>
      </c>
      <c r="T24" s="84">
        <v>6</v>
      </c>
      <c r="U24" s="85">
        <f t="shared" si="5"/>
        <v>1</v>
      </c>
      <c r="V24" s="70"/>
      <c r="W24" s="70"/>
      <c r="X24" s="71"/>
      <c r="Y24" s="70"/>
      <c r="Z24" s="71"/>
      <c r="AA24" s="70"/>
      <c r="AB24" s="88" t="s">
        <v>44</v>
      </c>
      <c r="AC24" s="198">
        <f t="shared" si="1"/>
        <v>2</v>
      </c>
      <c r="AD24" s="199">
        <f t="shared" si="2"/>
        <v>0</v>
      </c>
      <c r="AE24" s="72" t="str">
        <f t="shared" si="3"/>
        <v>CUMPLIDA</v>
      </c>
      <c r="AF24" s="72" t="str">
        <f t="shared" si="4"/>
        <v>CUMPLIDA</v>
      </c>
      <c r="AG24" s="69" t="s">
        <v>84</v>
      </c>
      <c r="AH24" s="91"/>
      <c r="AI24" s="73"/>
      <c r="AJ24" s="73"/>
      <c r="AK24" s="73"/>
      <c r="AL24" s="74" t="s">
        <v>105</v>
      </c>
      <c r="AM24" s="8" t="s">
        <v>113</v>
      </c>
      <c r="AN24" s="95" t="s">
        <v>509</v>
      </c>
      <c r="AO24" s="8" t="s">
        <v>208</v>
      </c>
      <c r="AP24" s="8"/>
      <c r="AQ24" s="8"/>
      <c r="AR24" s="8"/>
      <c r="AS24" s="8"/>
      <c r="AT24" s="95"/>
    </row>
    <row r="25" spans="1:46" s="96" customFormat="1" ht="225" customHeight="1" x14ac:dyDescent="0.25">
      <c r="A25" s="76">
        <v>363</v>
      </c>
      <c r="B25" s="76">
        <v>16</v>
      </c>
      <c r="C25" s="77" t="s">
        <v>511</v>
      </c>
      <c r="D25" s="77" t="s">
        <v>512</v>
      </c>
      <c r="E25" s="77" t="s">
        <v>513</v>
      </c>
      <c r="F25" s="79" t="s">
        <v>514</v>
      </c>
      <c r="G25" s="79" t="s">
        <v>515</v>
      </c>
      <c r="H25" s="123" t="s">
        <v>516</v>
      </c>
      <c r="I25" s="123" t="s">
        <v>517</v>
      </c>
      <c r="J25" s="124">
        <v>1</v>
      </c>
      <c r="K25" s="82">
        <v>41640</v>
      </c>
      <c r="L25" s="82">
        <v>42825</v>
      </c>
      <c r="M25" s="83" t="s">
        <v>297</v>
      </c>
      <c r="N25" s="83" t="s">
        <v>297</v>
      </c>
      <c r="O25" s="94" t="s">
        <v>46</v>
      </c>
      <c r="P25" s="94" t="s">
        <v>46</v>
      </c>
      <c r="Q25" s="94" t="s">
        <v>4250</v>
      </c>
      <c r="R25" s="94" t="s">
        <v>3859</v>
      </c>
      <c r="S25" s="70" t="s">
        <v>84</v>
      </c>
      <c r="T25" s="84">
        <v>1</v>
      </c>
      <c r="U25" s="85">
        <f t="shared" si="5"/>
        <v>1</v>
      </c>
      <c r="V25" s="70"/>
      <c r="W25" s="70"/>
      <c r="X25" s="71"/>
      <c r="Y25" s="70"/>
      <c r="Z25" s="71"/>
      <c r="AA25" s="70"/>
      <c r="AB25" s="88" t="s">
        <v>45</v>
      </c>
      <c r="AC25" s="198">
        <f t="shared" si="1"/>
        <v>2</v>
      </c>
      <c r="AD25" s="199">
        <f t="shared" si="2"/>
        <v>0</v>
      </c>
      <c r="AE25" s="72" t="str">
        <f t="shared" si="3"/>
        <v>CUMPLIDA</v>
      </c>
      <c r="AF25" s="72" t="str">
        <f t="shared" si="4"/>
        <v>CUMPLIDA</v>
      </c>
      <c r="AG25" s="69" t="s">
        <v>84</v>
      </c>
      <c r="AH25" s="91"/>
      <c r="AI25" s="73"/>
      <c r="AJ25" s="73"/>
      <c r="AK25" s="73"/>
      <c r="AL25" s="74" t="s">
        <v>105</v>
      </c>
      <c r="AM25" s="8" t="s">
        <v>222</v>
      </c>
      <c r="AN25" s="8" t="s">
        <v>222</v>
      </c>
      <c r="AO25" s="8" t="s">
        <v>297</v>
      </c>
      <c r="AP25" s="8"/>
      <c r="AQ25" s="8"/>
      <c r="AR25" s="8"/>
      <c r="AS25" s="8"/>
      <c r="AT25" s="95"/>
    </row>
    <row r="26" spans="1:46" ht="337.5" customHeight="1" x14ac:dyDescent="0.25">
      <c r="A26" s="76">
        <v>373</v>
      </c>
      <c r="B26" s="76">
        <v>26</v>
      </c>
      <c r="C26" s="77" t="s">
        <v>520</v>
      </c>
      <c r="D26" s="99" t="s">
        <v>521</v>
      </c>
      <c r="E26" s="99" t="s">
        <v>522</v>
      </c>
      <c r="F26" s="111" t="s">
        <v>523</v>
      </c>
      <c r="G26" s="112" t="s">
        <v>408</v>
      </c>
      <c r="H26" s="112" t="s">
        <v>524</v>
      </c>
      <c r="I26" s="112" t="s">
        <v>525</v>
      </c>
      <c r="J26" s="125">
        <v>10</v>
      </c>
      <c r="K26" s="108">
        <v>41640</v>
      </c>
      <c r="L26" s="108">
        <v>42916</v>
      </c>
      <c r="M26" s="83" t="s">
        <v>372</v>
      </c>
      <c r="N26" s="8" t="s">
        <v>29</v>
      </c>
      <c r="O26" s="105" t="s">
        <v>28</v>
      </c>
      <c r="P26" s="105" t="s">
        <v>28</v>
      </c>
      <c r="Q26" s="105" t="s">
        <v>3966</v>
      </c>
      <c r="R26" s="8" t="s">
        <v>3883</v>
      </c>
      <c r="S26" s="70" t="s">
        <v>84</v>
      </c>
      <c r="T26" s="84">
        <v>10</v>
      </c>
      <c r="U26" s="85">
        <f t="shared" ref="U26:U35" si="6">+T26/J26</f>
        <v>1</v>
      </c>
      <c r="V26" s="70"/>
      <c r="W26" s="70"/>
      <c r="X26" s="8" t="s">
        <v>346</v>
      </c>
      <c r="Y26" s="70"/>
      <c r="Z26" s="71"/>
      <c r="AA26" s="70" t="s">
        <v>347</v>
      </c>
      <c r="AB26" s="88" t="s">
        <v>45</v>
      </c>
      <c r="AC26" s="198">
        <f t="shared" si="1"/>
        <v>2</v>
      </c>
      <c r="AD26" s="199">
        <f t="shared" si="2"/>
        <v>0</v>
      </c>
      <c r="AE26" s="72" t="str">
        <f t="shared" ref="AE26:AE41" si="7">IF(AC26+AD26&gt;1,"CUMPLIDA",IF(AD26=1,"EN TERMINO","VENCIDA"))</f>
        <v>CUMPLIDA</v>
      </c>
      <c r="AF26" s="72" t="str">
        <f t="shared" ref="AF26:AF41" si="8">IF(AE26="CUMPLIDA","CUMPLIDA",IF(AE26="EN TERMINO","EN TERMINO","VENCIDA"))</f>
        <v>CUMPLIDA</v>
      </c>
      <c r="AG26" s="69" t="s">
        <v>84</v>
      </c>
      <c r="AH26" s="91"/>
      <c r="AI26" s="92" t="s">
        <v>529</v>
      </c>
      <c r="AJ26" s="73" t="s">
        <v>25</v>
      </c>
      <c r="AK26" s="92" t="s">
        <v>217</v>
      </c>
      <c r="AL26" s="74" t="s">
        <v>105</v>
      </c>
      <c r="AM26" s="8" t="s">
        <v>112</v>
      </c>
      <c r="AN26" s="8" t="s">
        <v>349</v>
      </c>
      <c r="AO26" s="8" t="s">
        <v>208</v>
      </c>
      <c r="AP26" s="8"/>
      <c r="AQ26" s="8"/>
      <c r="AR26" s="8"/>
      <c r="AS26" s="8"/>
      <c r="AT26" s="95"/>
    </row>
    <row r="27" spans="1:46" s="96" customFormat="1" ht="274.5" customHeight="1" x14ac:dyDescent="0.25">
      <c r="A27" s="76">
        <v>374</v>
      </c>
      <c r="B27" s="76">
        <v>27</v>
      </c>
      <c r="C27" s="77" t="s">
        <v>530</v>
      </c>
      <c r="D27" s="77" t="s">
        <v>531</v>
      </c>
      <c r="E27" s="77" t="s">
        <v>532</v>
      </c>
      <c r="F27" s="126" t="s">
        <v>533</v>
      </c>
      <c r="G27" s="77" t="s">
        <v>534</v>
      </c>
      <c r="H27" s="126" t="s">
        <v>535</v>
      </c>
      <c r="I27" s="126" t="s">
        <v>535</v>
      </c>
      <c r="J27" s="124">
        <v>9</v>
      </c>
      <c r="K27" s="82">
        <v>41640</v>
      </c>
      <c r="L27" s="82">
        <v>42916</v>
      </c>
      <c r="M27" s="83" t="s">
        <v>372</v>
      </c>
      <c r="N27" s="8" t="s">
        <v>29</v>
      </c>
      <c r="O27" s="105" t="s">
        <v>28</v>
      </c>
      <c r="P27" s="105" t="s">
        <v>28</v>
      </c>
      <c r="Q27" s="105" t="s">
        <v>3966</v>
      </c>
      <c r="R27" s="8" t="s">
        <v>3883</v>
      </c>
      <c r="S27" s="70" t="s">
        <v>84</v>
      </c>
      <c r="T27" s="84">
        <v>9</v>
      </c>
      <c r="U27" s="85">
        <f t="shared" si="6"/>
        <v>1</v>
      </c>
      <c r="V27" s="70"/>
      <c r="W27" s="70"/>
      <c r="X27" s="8" t="s">
        <v>346</v>
      </c>
      <c r="Y27" s="70"/>
      <c r="Z27" s="71"/>
      <c r="AA27" s="70" t="s">
        <v>347</v>
      </c>
      <c r="AB27" s="88" t="s">
        <v>45</v>
      </c>
      <c r="AC27" s="198">
        <f t="shared" si="1"/>
        <v>2</v>
      </c>
      <c r="AD27" s="199">
        <f t="shared" si="2"/>
        <v>0</v>
      </c>
      <c r="AE27" s="72" t="str">
        <f t="shared" si="7"/>
        <v>CUMPLIDA</v>
      </c>
      <c r="AF27" s="72" t="str">
        <f t="shared" si="8"/>
        <v>CUMPLIDA</v>
      </c>
      <c r="AG27" s="69" t="s">
        <v>84</v>
      </c>
      <c r="AH27" s="91"/>
      <c r="AI27" s="92" t="s">
        <v>538</v>
      </c>
      <c r="AJ27" s="73" t="s">
        <v>25</v>
      </c>
      <c r="AK27" s="92" t="s">
        <v>217</v>
      </c>
      <c r="AL27" s="74" t="s">
        <v>105</v>
      </c>
      <c r="AM27" s="8" t="s">
        <v>112</v>
      </c>
      <c r="AN27" s="8" t="s">
        <v>349</v>
      </c>
      <c r="AO27" s="8" t="s">
        <v>208</v>
      </c>
      <c r="AP27" s="8"/>
      <c r="AQ27" s="8"/>
      <c r="AR27" s="8"/>
      <c r="AS27" s="8"/>
      <c r="AT27" s="95"/>
    </row>
    <row r="28" spans="1:46" s="96" customFormat="1" ht="163.5" customHeight="1" x14ac:dyDescent="0.25">
      <c r="A28" s="76">
        <v>376</v>
      </c>
      <c r="B28" s="76">
        <v>29</v>
      </c>
      <c r="C28" s="77" t="s">
        <v>539</v>
      </c>
      <c r="D28" s="77" t="s">
        <v>540</v>
      </c>
      <c r="E28" s="77" t="s">
        <v>541</v>
      </c>
      <c r="F28" s="79" t="s">
        <v>368</v>
      </c>
      <c r="G28" s="79" t="s">
        <v>369</v>
      </c>
      <c r="H28" s="95" t="s">
        <v>542</v>
      </c>
      <c r="I28" s="95" t="s">
        <v>543</v>
      </c>
      <c r="J28" s="124">
        <v>7</v>
      </c>
      <c r="K28" s="82">
        <v>41671</v>
      </c>
      <c r="L28" s="82">
        <v>42825</v>
      </c>
      <c r="M28" s="83" t="s">
        <v>370</v>
      </c>
      <c r="N28" s="8" t="s">
        <v>27</v>
      </c>
      <c r="O28" s="105" t="s">
        <v>28</v>
      </c>
      <c r="P28" s="105" t="s">
        <v>28</v>
      </c>
      <c r="Q28" s="105" t="s">
        <v>3966</v>
      </c>
      <c r="R28" s="8" t="s">
        <v>3883</v>
      </c>
      <c r="S28" s="70" t="s">
        <v>373</v>
      </c>
      <c r="T28" s="84">
        <v>7</v>
      </c>
      <c r="U28" s="85">
        <f t="shared" si="6"/>
        <v>1</v>
      </c>
      <c r="V28" s="70"/>
      <c r="W28" s="70"/>
      <c r="X28" s="71"/>
      <c r="Y28" s="70"/>
      <c r="Z28" s="71"/>
      <c r="AA28" s="70"/>
      <c r="AB28" s="88" t="s">
        <v>45</v>
      </c>
      <c r="AC28" s="198">
        <f t="shared" si="1"/>
        <v>2</v>
      </c>
      <c r="AD28" s="199">
        <f t="shared" si="2"/>
        <v>0</v>
      </c>
      <c r="AE28" s="72" t="str">
        <f t="shared" si="7"/>
        <v>CUMPLIDA</v>
      </c>
      <c r="AF28" s="72" t="str">
        <f t="shared" si="8"/>
        <v>CUMPLIDA</v>
      </c>
      <c r="AG28" s="69" t="s">
        <v>30</v>
      </c>
      <c r="AH28" s="91"/>
      <c r="AI28" s="92" t="s">
        <v>546</v>
      </c>
      <c r="AJ28" s="73" t="s">
        <v>25</v>
      </c>
      <c r="AK28" s="92" t="s">
        <v>217</v>
      </c>
      <c r="AL28" s="74" t="s">
        <v>105</v>
      </c>
      <c r="AM28" s="8" t="s">
        <v>111</v>
      </c>
      <c r="AN28" s="8" t="s">
        <v>213</v>
      </c>
      <c r="AO28" s="8" t="s">
        <v>208</v>
      </c>
      <c r="AP28" s="8"/>
      <c r="AQ28" s="8"/>
      <c r="AR28" s="8"/>
      <c r="AS28" s="8"/>
      <c r="AT28" s="95"/>
    </row>
    <row r="29" spans="1:46" s="96" customFormat="1" ht="310.5" customHeight="1" x14ac:dyDescent="0.25">
      <c r="A29" s="76">
        <v>377</v>
      </c>
      <c r="B29" s="76">
        <v>30</v>
      </c>
      <c r="C29" s="77" t="s">
        <v>547</v>
      </c>
      <c r="D29" s="77" t="s">
        <v>540</v>
      </c>
      <c r="E29" s="77" t="s">
        <v>548</v>
      </c>
      <c r="F29" s="79" t="s">
        <v>368</v>
      </c>
      <c r="G29" s="79" t="s">
        <v>369</v>
      </c>
      <c r="H29" s="95" t="s">
        <v>3157</v>
      </c>
      <c r="I29" s="95" t="s">
        <v>3157</v>
      </c>
      <c r="J29" s="124">
        <v>7</v>
      </c>
      <c r="K29" s="82">
        <v>41671</v>
      </c>
      <c r="L29" s="82">
        <v>43100</v>
      </c>
      <c r="M29" s="83" t="s">
        <v>370</v>
      </c>
      <c r="N29" s="8" t="s">
        <v>27</v>
      </c>
      <c r="O29" s="105" t="s">
        <v>28</v>
      </c>
      <c r="P29" s="105" t="s">
        <v>401</v>
      </c>
      <c r="Q29" s="105" t="s">
        <v>3966</v>
      </c>
      <c r="R29" s="8" t="s">
        <v>3883</v>
      </c>
      <c r="S29" s="70" t="s">
        <v>519</v>
      </c>
      <c r="T29" s="84">
        <v>7</v>
      </c>
      <c r="U29" s="85">
        <f t="shared" si="6"/>
        <v>1</v>
      </c>
      <c r="V29" s="74" t="s">
        <v>30</v>
      </c>
      <c r="W29" s="70" t="s">
        <v>25</v>
      </c>
      <c r="X29" s="8" t="s">
        <v>551</v>
      </c>
      <c r="Y29" s="70" t="s">
        <v>3206</v>
      </c>
      <c r="Z29" s="8" t="s">
        <v>3207</v>
      </c>
      <c r="AA29" s="70" t="s">
        <v>3208</v>
      </c>
      <c r="AB29" s="88" t="s">
        <v>45</v>
      </c>
      <c r="AC29" s="198">
        <f t="shared" si="1"/>
        <v>2</v>
      </c>
      <c r="AD29" s="199">
        <f t="shared" si="2"/>
        <v>0</v>
      </c>
      <c r="AE29" s="72" t="str">
        <f t="shared" si="7"/>
        <v>CUMPLIDA</v>
      </c>
      <c r="AF29" s="72" t="str">
        <f t="shared" si="8"/>
        <v>CUMPLIDA</v>
      </c>
      <c r="AG29" s="69" t="s">
        <v>26</v>
      </c>
      <c r="AH29" s="91"/>
      <c r="AI29" s="92" t="s">
        <v>552</v>
      </c>
      <c r="AJ29" s="73" t="s">
        <v>25</v>
      </c>
      <c r="AK29" s="92" t="s">
        <v>216</v>
      </c>
      <c r="AL29" s="8" t="s">
        <v>105</v>
      </c>
      <c r="AM29" s="8" t="s">
        <v>111</v>
      </c>
      <c r="AN29" s="8" t="s">
        <v>213</v>
      </c>
      <c r="AO29" s="8" t="s">
        <v>208</v>
      </c>
      <c r="AP29" s="8"/>
      <c r="AQ29" s="8"/>
      <c r="AR29" s="8"/>
      <c r="AS29" s="8"/>
      <c r="AT29" s="95"/>
    </row>
    <row r="30" spans="1:46" s="96" customFormat="1" ht="319.5" customHeight="1" x14ac:dyDescent="0.25">
      <c r="A30" s="76">
        <v>379</v>
      </c>
      <c r="B30" s="76">
        <v>32</v>
      </c>
      <c r="C30" s="77" t="s">
        <v>555</v>
      </c>
      <c r="D30" s="77" t="s">
        <v>553</v>
      </c>
      <c r="E30" s="77" t="s">
        <v>556</v>
      </c>
      <c r="F30" s="77" t="s">
        <v>557</v>
      </c>
      <c r="G30" s="77" t="s">
        <v>558</v>
      </c>
      <c r="H30" s="95" t="s">
        <v>559</v>
      </c>
      <c r="I30" s="95" t="s">
        <v>560</v>
      </c>
      <c r="J30" s="124">
        <v>8</v>
      </c>
      <c r="K30" s="82">
        <v>41671</v>
      </c>
      <c r="L30" s="82">
        <v>43069</v>
      </c>
      <c r="M30" s="83" t="s">
        <v>370</v>
      </c>
      <c r="N30" s="8" t="s">
        <v>27</v>
      </c>
      <c r="O30" s="8" t="s">
        <v>28</v>
      </c>
      <c r="P30" s="8" t="s">
        <v>561</v>
      </c>
      <c r="Q30" s="8" t="s">
        <v>3966</v>
      </c>
      <c r="R30" s="8" t="s">
        <v>3883</v>
      </c>
      <c r="S30" s="70" t="s">
        <v>519</v>
      </c>
      <c r="T30" s="84">
        <v>8</v>
      </c>
      <c r="U30" s="85">
        <f t="shared" si="6"/>
        <v>1</v>
      </c>
      <c r="V30" s="70" t="s">
        <v>374</v>
      </c>
      <c r="W30" s="70" t="s">
        <v>25</v>
      </c>
      <c r="X30" s="8" t="s">
        <v>567</v>
      </c>
      <c r="Y30" s="70" t="s">
        <v>568</v>
      </c>
      <c r="Z30" s="8" t="s">
        <v>569</v>
      </c>
      <c r="AA30" s="70" t="s">
        <v>377</v>
      </c>
      <c r="AB30" s="88" t="s">
        <v>45</v>
      </c>
      <c r="AC30" s="198">
        <f t="shared" si="1"/>
        <v>2</v>
      </c>
      <c r="AD30" s="199">
        <f t="shared" si="2"/>
        <v>0</v>
      </c>
      <c r="AE30" s="72" t="str">
        <f t="shared" si="7"/>
        <v>CUMPLIDA</v>
      </c>
      <c r="AF30" s="72" t="str">
        <f t="shared" si="8"/>
        <v>CUMPLIDA</v>
      </c>
      <c r="AG30" s="69" t="s">
        <v>26</v>
      </c>
      <c r="AH30" s="91"/>
      <c r="AI30" s="92" t="s">
        <v>570</v>
      </c>
      <c r="AJ30" s="73" t="s">
        <v>221</v>
      </c>
      <c r="AK30" s="92" t="s">
        <v>215</v>
      </c>
      <c r="AL30" s="8" t="s">
        <v>219</v>
      </c>
      <c r="AM30" s="8" t="s">
        <v>113</v>
      </c>
      <c r="AN30" s="8" t="s">
        <v>129</v>
      </c>
      <c r="AO30" s="8" t="s">
        <v>208</v>
      </c>
      <c r="AP30" s="8"/>
      <c r="AQ30" s="8"/>
      <c r="AR30" s="8"/>
      <c r="AS30" s="8"/>
      <c r="AT30" s="95"/>
    </row>
    <row r="31" spans="1:46" s="96" customFormat="1" ht="270" customHeight="1" x14ac:dyDescent="0.25">
      <c r="A31" s="76">
        <v>382</v>
      </c>
      <c r="B31" s="76">
        <v>35</v>
      </c>
      <c r="C31" s="77" t="s">
        <v>571</v>
      </c>
      <c r="D31" s="77" t="s">
        <v>572</v>
      </c>
      <c r="E31" s="77" t="s">
        <v>573</v>
      </c>
      <c r="F31" s="77" t="s">
        <v>574</v>
      </c>
      <c r="G31" s="77" t="s">
        <v>574</v>
      </c>
      <c r="H31" s="95" t="s">
        <v>575</v>
      </c>
      <c r="I31" s="95" t="s">
        <v>575</v>
      </c>
      <c r="J31" s="74">
        <v>11</v>
      </c>
      <c r="K31" s="93">
        <v>41671</v>
      </c>
      <c r="L31" s="93">
        <v>43069</v>
      </c>
      <c r="M31" s="83" t="s">
        <v>370</v>
      </c>
      <c r="N31" s="8" t="s">
        <v>27</v>
      </c>
      <c r="O31" s="8" t="s">
        <v>28</v>
      </c>
      <c r="P31" s="8" t="s">
        <v>28</v>
      </c>
      <c r="Q31" s="8" t="s">
        <v>3966</v>
      </c>
      <c r="R31" s="8" t="s">
        <v>3883</v>
      </c>
      <c r="S31" s="70" t="s">
        <v>360</v>
      </c>
      <c r="T31" s="84">
        <v>11</v>
      </c>
      <c r="U31" s="85">
        <f t="shared" si="6"/>
        <v>1</v>
      </c>
      <c r="V31" s="70"/>
      <c r="W31" s="70"/>
      <c r="X31" s="71"/>
      <c r="Y31" s="70"/>
      <c r="Z31" s="71"/>
      <c r="AA31" s="70"/>
      <c r="AB31" s="88" t="s">
        <v>45</v>
      </c>
      <c r="AC31" s="198">
        <f t="shared" si="1"/>
        <v>2</v>
      </c>
      <c r="AD31" s="199">
        <f t="shared" si="2"/>
        <v>0</v>
      </c>
      <c r="AE31" s="72" t="str">
        <f t="shared" si="7"/>
        <v>CUMPLIDA</v>
      </c>
      <c r="AF31" s="72" t="str">
        <f t="shared" si="8"/>
        <v>CUMPLIDA</v>
      </c>
      <c r="AG31" s="69" t="s">
        <v>26</v>
      </c>
      <c r="AH31" s="91"/>
      <c r="AI31" s="92" t="s">
        <v>581</v>
      </c>
      <c r="AJ31" s="73" t="s">
        <v>25</v>
      </c>
      <c r="AK31" s="92" t="s">
        <v>217</v>
      </c>
      <c r="AL31" s="74" t="s">
        <v>105</v>
      </c>
      <c r="AM31" s="8" t="s">
        <v>111</v>
      </c>
      <c r="AN31" s="8" t="s">
        <v>151</v>
      </c>
      <c r="AO31" s="8" t="s">
        <v>208</v>
      </c>
      <c r="AP31" s="8"/>
      <c r="AQ31" s="8"/>
      <c r="AR31" s="8"/>
      <c r="AS31" s="8"/>
      <c r="AT31" s="95"/>
    </row>
    <row r="32" spans="1:46" ht="264.75" customHeight="1" x14ac:dyDescent="0.25">
      <c r="A32" s="76">
        <v>383</v>
      </c>
      <c r="B32" s="76">
        <v>36</v>
      </c>
      <c r="C32" s="77" t="s">
        <v>582</v>
      </c>
      <c r="D32" s="99" t="s">
        <v>583</v>
      </c>
      <c r="E32" s="99" t="s">
        <v>584</v>
      </c>
      <c r="F32" s="99" t="s">
        <v>585</v>
      </c>
      <c r="G32" s="99" t="s">
        <v>586</v>
      </c>
      <c r="H32" s="99" t="s">
        <v>587</v>
      </c>
      <c r="I32" s="99" t="s">
        <v>587</v>
      </c>
      <c r="J32" s="109">
        <v>5</v>
      </c>
      <c r="K32" s="82">
        <v>41671</v>
      </c>
      <c r="L32" s="82">
        <v>42794</v>
      </c>
      <c r="M32" s="83" t="s">
        <v>370</v>
      </c>
      <c r="N32" s="8" t="s">
        <v>27</v>
      </c>
      <c r="O32" s="105" t="s">
        <v>28</v>
      </c>
      <c r="P32" s="105" t="s">
        <v>554</v>
      </c>
      <c r="Q32" s="105" t="s">
        <v>3966</v>
      </c>
      <c r="R32" s="8" t="s">
        <v>3883</v>
      </c>
      <c r="S32" s="70" t="s">
        <v>85</v>
      </c>
      <c r="T32" s="84">
        <v>5</v>
      </c>
      <c r="U32" s="85">
        <f t="shared" si="6"/>
        <v>1</v>
      </c>
      <c r="V32" s="70"/>
      <c r="W32" s="70"/>
      <c r="X32" s="71"/>
      <c r="Y32" s="70"/>
      <c r="Z32" s="71"/>
      <c r="AA32" s="70"/>
      <c r="AB32" s="88" t="s">
        <v>45</v>
      </c>
      <c r="AC32" s="198">
        <f t="shared" si="1"/>
        <v>2</v>
      </c>
      <c r="AD32" s="199">
        <f t="shared" si="2"/>
        <v>0</v>
      </c>
      <c r="AE32" s="72" t="str">
        <f t="shared" si="7"/>
        <v>CUMPLIDA</v>
      </c>
      <c r="AF32" s="72" t="str">
        <f t="shared" si="8"/>
        <v>CUMPLIDA</v>
      </c>
      <c r="AG32" s="69" t="s">
        <v>85</v>
      </c>
      <c r="AH32" s="91"/>
      <c r="AI32" s="92" t="s">
        <v>590</v>
      </c>
      <c r="AJ32" s="73" t="s">
        <v>221</v>
      </c>
      <c r="AK32" s="92" t="s">
        <v>215</v>
      </c>
      <c r="AL32" s="74" t="s">
        <v>105</v>
      </c>
      <c r="AM32" s="8" t="s">
        <v>111</v>
      </c>
      <c r="AN32" s="8" t="s">
        <v>213</v>
      </c>
      <c r="AO32" s="8" t="s">
        <v>208</v>
      </c>
      <c r="AP32" s="8"/>
      <c r="AQ32" s="8"/>
      <c r="AR32" s="8"/>
      <c r="AS32" s="8"/>
      <c r="AT32" s="95"/>
    </row>
    <row r="33" spans="1:46" ht="334.5" customHeight="1" x14ac:dyDescent="0.25">
      <c r="A33" s="76">
        <v>388</v>
      </c>
      <c r="B33" s="76">
        <v>41</v>
      </c>
      <c r="C33" s="77" t="s">
        <v>593</v>
      </c>
      <c r="D33" s="99" t="s">
        <v>594</v>
      </c>
      <c r="E33" s="99" t="s">
        <v>595</v>
      </c>
      <c r="F33" s="99" t="s">
        <v>596</v>
      </c>
      <c r="G33" s="99" t="s">
        <v>597</v>
      </c>
      <c r="H33" s="95" t="s">
        <v>598</v>
      </c>
      <c r="I33" s="75" t="s">
        <v>599</v>
      </c>
      <c r="J33" s="8">
        <v>9</v>
      </c>
      <c r="K33" s="93">
        <v>41640</v>
      </c>
      <c r="L33" s="118">
        <v>43100</v>
      </c>
      <c r="M33" s="83" t="s">
        <v>592</v>
      </c>
      <c r="N33" s="8" t="s">
        <v>47</v>
      </c>
      <c r="O33" s="94" t="s">
        <v>21</v>
      </c>
      <c r="P33" s="94" t="s">
        <v>21</v>
      </c>
      <c r="Q33" s="94" t="s">
        <v>3965</v>
      </c>
      <c r="R33" s="94" t="s">
        <v>3860</v>
      </c>
      <c r="S33" s="70" t="s">
        <v>360</v>
      </c>
      <c r="T33" s="84">
        <v>9</v>
      </c>
      <c r="U33" s="85">
        <f t="shared" si="6"/>
        <v>1</v>
      </c>
      <c r="V33" s="70"/>
      <c r="W33" s="70"/>
      <c r="X33" s="71"/>
      <c r="Y33" s="70"/>
      <c r="Z33" s="71"/>
      <c r="AA33" s="70"/>
      <c r="AB33" s="88" t="s">
        <v>45</v>
      </c>
      <c r="AC33" s="198">
        <f t="shared" si="1"/>
        <v>2</v>
      </c>
      <c r="AD33" s="199">
        <f t="shared" si="2"/>
        <v>0</v>
      </c>
      <c r="AE33" s="72" t="str">
        <f t="shared" si="7"/>
        <v>CUMPLIDA</v>
      </c>
      <c r="AF33" s="72" t="str">
        <f t="shared" si="8"/>
        <v>CUMPLIDA</v>
      </c>
      <c r="AG33" s="69" t="s">
        <v>26</v>
      </c>
      <c r="AH33" s="91"/>
      <c r="AI33" s="92" t="s">
        <v>602</v>
      </c>
      <c r="AJ33" s="73" t="s">
        <v>221</v>
      </c>
      <c r="AK33" s="92" t="s">
        <v>215</v>
      </c>
      <c r="AL33" s="74" t="s">
        <v>105</v>
      </c>
      <c r="AM33" s="8" t="s">
        <v>111</v>
      </c>
      <c r="AN33" s="8" t="s">
        <v>150</v>
      </c>
      <c r="AO33" s="8" t="s">
        <v>208</v>
      </c>
      <c r="AP33" s="8"/>
      <c r="AQ33" s="8"/>
      <c r="AR33" s="8"/>
      <c r="AS33" s="8"/>
      <c r="AT33" s="95"/>
    </row>
    <row r="34" spans="1:46" ht="180.75" customHeight="1" x14ac:dyDescent="0.25">
      <c r="A34" s="76">
        <v>390</v>
      </c>
      <c r="B34" s="76">
        <v>43</v>
      </c>
      <c r="C34" s="77" t="s">
        <v>603</v>
      </c>
      <c r="D34" s="99" t="s">
        <v>604</v>
      </c>
      <c r="E34" s="99" t="s">
        <v>591</v>
      </c>
      <c r="F34" s="99" t="s">
        <v>605</v>
      </c>
      <c r="G34" s="99" t="s">
        <v>606</v>
      </c>
      <c r="H34" s="75" t="s">
        <v>607</v>
      </c>
      <c r="I34" s="75" t="s">
        <v>608</v>
      </c>
      <c r="J34" s="8">
        <v>4</v>
      </c>
      <c r="K34" s="93">
        <v>41640</v>
      </c>
      <c r="L34" s="118">
        <v>43100</v>
      </c>
      <c r="M34" s="83" t="s">
        <v>592</v>
      </c>
      <c r="N34" s="8" t="s">
        <v>47</v>
      </c>
      <c r="O34" s="94" t="s">
        <v>21</v>
      </c>
      <c r="P34" s="105" t="s">
        <v>609</v>
      </c>
      <c r="Q34" s="94" t="s">
        <v>3965</v>
      </c>
      <c r="R34" s="94" t="s">
        <v>3860</v>
      </c>
      <c r="S34" s="70" t="s">
        <v>519</v>
      </c>
      <c r="T34" s="84">
        <v>4</v>
      </c>
      <c r="U34" s="85">
        <f t="shared" si="6"/>
        <v>1</v>
      </c>
      <c r="V34" s="74" t="s">
        <v>30</v>
      </c>
      <c r="W34" s="70" t="s">
        <v>25</v>
      </c>
      <c r="X34" s="8" t="s">
        <v>3209</v>
      </c>
      <c r="Y34" s="70" t="s">
        <v>612</v>
      </c>
      <c r="Z34" s="8" t="s">
        <v>3210</v>
      </c>
      <c r="AA34" s="70" t="s">
        <v>377</v>
      </c>
      <c r="AB34" s="88" t="s">
        <v>45</v>
      </c>
      <c r="AC34" s="198">
        <f t="shared" si="1"/>
        <v>2</v>
      </c>
      <c r="AD34" s="199">
        <f t="shared" si="2"/>
        <v>0</v>
      </c>
      <c r="AE34" s="72" t="str">
        <f t="shared" si="7"/>
        <v>CUMPLIDA</v>
      </c>
      <c r="AF34" s="72" t="str">
        <f t="shared" si="8"/>
        <v>CUMPLIDA</v>
      </c>
      <c r="AG34" s="69" t="s">
        <v>26</v>
      </c>
      <c r="AH34" s="91"/>
      <c r="AI34" s="92" t="s">
        <v>613</v>
      </c>
      <c r="AJ34" s="73" t="s">
        <v>221</v>
      </c>
      <c r="AK34" s="92" t="s">
        <v>215</v>
      </c>
      <c r="AL34" s="74" t="s">
        <v>105</v>
      </c>
      <c r="AM34" s="8" t="s">
        <v>112</v>
      </c>
      <c r="AN34" s="8" t="s">
        <v>349</v>
      </c>
      <c r="AO34" s="8" t="s">
        <v>208</v>
      </c>
      <c r="AP34" s="8"/>
      <c r="AQ34" s="8"/>
      <c r="AR34" s="8"/>
      <c r="AS34" s="8"/>
      <c r="AT34" s="95"/>
    </row>
    <row r="35" spans="1:46" ht="187.15" customHeight="1" x14ac:dyDescent="0.25">
      <c r="A35" s="76">
        <v>412</v>
      </c>
      <c r="B35" s="76">
        <v>65</v>
      </c>
      <c r="C35" s="77" t="s">
        <v>615</v>
      </c>
      <c r="D35" s="77" t="s">
        <v>616</v>
      </c>
      <c r="E35" s="77" t="s">
        <v>617</v>
      </c>
      <c r="F35" s="79" t="s">
        <v>618</v>
      </c>
      <c r="G35" s="75" t="s">
        <v>619</v>
      </c>
      <c r="H35" s="80" t="s">
        <v>620</v>
      </c>
      <c r="I35" s="80" t="s">
        <v>621</v>
      </c>
      <c r="J35" s="8">
        <v>10</v>
      </c>
      <c r="K35" s="82">
        <v>41699</v>
      </c>
      <c r="L35" s="82">
        <v>42916</v>
      </c>
      <c r="M35" s="83" t="s">
        <v>614</v>
      </c>
      <c r="N35" s="8" t="s">
        <v>48</v>
      </c>
      <c r="O35" s="94" t="s">
        <v>21</v>
      </c>
      <c r="P35" s="94" t="s">
        <v>21</v>
      </c>
      <c r="Q35" s="94" t="s">
        <v>3965</v>
      </c>
      <c r="R35" s="94" t="s">
        <v>3860</v>
      </c>
      <c r="S35" s="70" t="s">
        <v>85</v>
      </c>
      <c r="T35" s="84">
        <v>10</v>
      </c>
      <c r="U35" s="85">
        <f t="shared" si="6"/>
        <v>1</v>
      </c>
      <c r="V35" s="70"/>
      <c r="W35" s="70"/>
      <c r="X35" s="71"/>
      <c r="Y35" s="70"/>
      <c r="Z35" s="71"/>
      <c r="AA35" s="70"/>
      <c r="AB35" s="88" t="s">
        <v>45</v>
      </c>
      <c r="AC35" s="198">
        <f t="shared" si="1"/>
        <v>2</v>
      </c>
      <c r="AD35" s="199">
        <f t="shared" si="2"/>
        <v>0</v>
      </c>
      <c r="AE35" s="72" t="str">
        <f t="shared" si="7"/>
        <v>CUMPLIDA</v>
      </c>
      <c r="AF35" s="72" t="str">
        <f t="shared" si="8"/>
        <v>CUMPLIDA</v>
      </c>
      <c r="AG35" s="69" t="s">
        <v>85</v>
      </c>
      <c r="AH35" s="91"/>
      <c r="AI35" s="73"/>
      <c r="AJ35" s="73"/>
      <c r="AK35" s="73"/>
      <c r="AL35" s="74" t="s">
        <v>105</v>
      </c>
      <c r="AM35" s="8" t="s">
        <v>114</v>
      </c>
      <c r="AN35" s="8" t="s">
        <v>199</v>
      </c>
      <c r="AO35" s="8" t="s">
        <v>208</v>
      </c>
      <c r="AP35" s="8"/>
      <c r="AQ35" s="8"/>
      <c r="AR35" s="8"/>
      <c r="AS35" s="8"/>
      <c r="AT35" s="95"/>
    </row>
    <row r="36" spans="1:46" s="96" customFormat="1" ht="234" customHeight="1" x14ac:dyDescent="0.25">
      <c r="A36" s="76">
        <v>425</v>
      </c>
      <c r="B36" s="76">
        <v>1</v>
      </c>
      <c r="C36" s="77" t="s">
        <v>624</v>
      </c>
      <c r="D36" s="77" t="s">
        <v>625</v>
      </c>
      <c r="E36" s="77" t="s">
        <v>626</v>
      </c>
      <c r="F36" s="79" t="s">
        <v>368</v>
      </c>
      <c r="G36" s="79" t="s">
        <v>369</v>
      </c>
      <c r="H36" s="75" t="s">
        <v>627</v>
      </c>
      <c r="I36" s="75" t="s">
        <v>627</v>
      </c>
      <c r="J36" s="8">
        <v>13</v>
      </c>
      <c r="K36" s="82">
        <v>41791</v>
      </c>
      <c r="L36" s="82">
        <v>42794</v>
      </c>
      <c r="M36" s="83" t="s">
        <v>484</v>
      </c>
      <c r="N36" s="8" t="s">
        <v>43</v>
      </c>
      <c r="O36" s="105" t="s">
        <v>28</v>
      </c>
      <c r="P36" s="8" t="s">
        <v>3845</v>
      </c>
      <c r="Q36" s="94" t="s">
        <v>3966</v>
      </c>
      <c r="R36" s="94" t="s">
        <v>3883</v>
      </c>
      <c r="S36" s="70" t="s">
        <v>373</v>
      </c>
      <c r="T36" s="128">
        <v>13</v>
      </c>
      <c r="U36" s="85">
        <f t="shared" ref="U36:U45" si="9">+T36/J36</f>
        <v>1</v>
      </c>
      <c r="V36" s="70" t="s">
        <v>485</v>
      </c>
      <c r="W36" s="70"/>
      <c r="X36" s="8" t="s">
        <v>630</v>
      </c>
      <c r="Y36" s="70"/>
      <c r="Z36" s="75"/>
      <c r="AA36" s="70"/>
      <c r="AB36" s="88" t="s">
        <v>49</v>
      </c>
      <c r="AC36" s="198">
        <f t="shared" si="1"/>
        <v>2</v>
      </c>
      <c r="AD36" s="199">
        <f t="shared" si="2"/>
        <v>0</v>
      </c>
      <c r="AE36" s="72" t="str">
        <f t="shared" si="7"/>
        <v>CUMPLIDA</v>
      </c>
      <c r="AF36" s="72" t="str">
        <f t="shared" si="8"/>
        <v>CUMPLIDA</v>
      </c>
      <c r="AG36" s="69" t="s">
        <v>30</v>
      </c>
      <c r="AH36" s="91"/>
      <c r="AI36" s="92" t="s">
        <v>631</v>
      </c>
      <c r="AJ36" s="73"/>
      <c r="AK36" s="92" t="s">
        <v>216</v>
      </c>
      <c r="AL36" s="74" t="s">
        <v>105</v>
      </c>
      <c r="AM36" s="8" t="s">
        <v>112</v>
      </c>
      <c r="AN36" s="8" t="s">
        <v>426</v>
      </c>
      <c r="AO36" s="8" t="s">
        <v>208</v>
      </c>
      <c r="AP36" s="8"/>
      <c r="AQ36" s="8"/>
      <c r="AR36" s="8"/>
      <c r="AS36" s="8"/>
      <c r="AT36" s="95"/>
    </row>
    <row r="37" spans="1:46" s="96" customFormat="1" ht="279.75" customHeight="1" x14ac:dyDescent="0.25">
      <c r="A37" s="76">
        <v>426</v>
      </c>
      <c r="B37" s="76">
        <v>2</v>
      </c>
      <c r="C37" s="77" t="s">
        <v>632</v>
      </c>
      <c r="D37" s="77" t="s">
        <v>633</v>
      </c>
      <c r="E37" s="77" t="s">
        <v>634</v>
      </c>
      <c r="F37" s="77" t="s">
        <v>635</v>
      </c>
      <c r="G37" s="77" t="s">
        <v>636</v>
      </c>
      <c r="H37" s="75" t="s">
        <v>637</v>
      </c>
      <c r="I37" s="75" t="s">
        <v>638</v>
      </c>
      <c r="J37" s="74">
        <v>14</v>
      </c>
      <c r="K37" s="93">
        <v>41730</v>
      </c>
      <c r="L37" s="93">
        <v>43190</v>
      </c>
      <c r="M37" s="83" t="s">
        <v>484</v>
      </c>
      <c r="N37" s="8" t="s">
        <v>43</v>
      </c>
      <c r="O37" s="105" t="s">
        <v>28</v>
      </c>
      <c r="P37" s="8" t="s">
        <v>3845</v>
      </c>
      <c r="Q37" s="94" t="s">
        <v>3966</v>
      </c>
      <c r="R37" s="94" t="s">
        <v>3883</v>
      </c>
      <c r="S37" s="70" t="s">
        <v>373</v>
      </c>
      <c r="T37" s="84">
        <v>14</v>
      </c>
      <c r="U37" s="85">
        <f t="shared" si="9"/>
        <v>1</v>
      </c>
      <c r="V37" s="70" t="s">
        <v>485</v>
      </c>
      <c r="W37" s="70"/>
      <c r="X37" s="75" t="s">
        <v>640</v>
      </c>
      <c r="Y37" s="70"/>
      <c r="Z37" s="75"/>
      <c r="AA37" s="70"/>
      <c r="AB37" s="88" t="s">
        <v>49</v>
      </c>
      <c r="AC37" s="198">
        <f t="shared" si="1"/>
        <v>2</v>
      </c>
      <c r="AD37" s="199">
        <f t="shared" si="2"/>
        <v>0</v>
      </c>
      <c r="AE37" s="72" t="str">
        <f t="shared" si="7"/>
        <v>CUMPLIDA</v>
      </c>
      <c r="AF37" s="72" t="str">
        <f t="shared" si="8"/>
        <v>CUMPLIDA</v>
      </c>
      <c r="AG37" s="69" t="s">
        <v>30</v>
      </c>
      <c r="AH37" s="91"/>
      <c r="AI37" s="73"/>
      <c r="AJ37" s="73"/>
      <c r="AK37" s="73"/>
      <c r="AL37" s="74" t="s">
        <v>105</v>
      </c>
      <c r="AM37" s="8" t="s">
        <v>111</v>
      </c>
      <c r="AN37" s="8" t="s">
        <v>170</v>
      </c>
      <c r="AO37" s="8" t="s">
        <v>208</v>
      </c>
      <c r="AP37" s="8"/>
      <c r="AQ37" s="8"/>
      <c r="AR37" s="8"/>
      <c r="AS37" s="8"/>
      <c r="AT37" s="95"/>
    </row>
    <row r="38" spans="1:46" ht="322.5" customHeight="1" x14ac:dyDescent="0.25">
      <c r="A38" s="76">
        <v>440</v>
      </c>
      <c r="B38" s="76">
        <v>16</v>
      </c>
      <c r="C38" s="77" t="s">
        <v>641</v>
      </c>
      <c r="D38" s="77" t="s">
        <v>642</v>
      </c>
      <c r="E38" s="77" t="s">
        <v>643</v>
      </c>
      <c r="F38" s="77" t="s">
        <v>644</v>
      </c>
      <c r="G38" s="77" t="s">
        <v>645</v>
      </c>
      <c r="H38" s="95" t="s">
        <v>646</v>
      </c>
      <c r="I38" s="95" t="s">
        <v>646</v>
      </c>
      <c r="J38" s="8">
        <v>11</v>
      </c>
      <c r="K38" s="82">
        <v>41699</v>
      </c>
      <c r="L38" s="82">
        <v>43830</v>
      </c>
      <c r="M38" s="83" t="s">
        <v>647</v>
      </c>
      <c r="N38" s="8" t="s">
        <v>51</v>
      </c>
      <c r="O38" s="105" t="s">
        <v>21</v>
      </c>
      <c r="P38" s="8" t="s">
        <v>345</v>
      </c>
      <c r="Q38" s="94" t="s">
        <v>3965</v>
      </c>
      <c r="R38" s="94" t="s">
        <v>3860</v>
      </c>
      <c r="S38" s="70" t="s">
        <v>373</v>
      </c>
      <c r="T38" s="84">
        <v>9</v>
      </c>
      <c r="U38" s="85">
        <f t="shared" si="9"/>
        <v>0.81818181818181823</v>
      </c>
      <c r="V38" s="70" t="s">
        <v>1062</v>
      </c>
      <c r="W38" s="70" t="s">
        <v>25</v>
      </c>
      <c r="X38" s="8" t="s">
        <v>3647</v>
      </c>
      <c r="Y38" s="70" t="s">
        <v>3646</v>
      </c>
      <c r="Z38" s="8" t="s">
        <v>3649</v>
      </c>
      <c r="AA38" s="70" t="s">
        <v>3648</v>
      </c>
      <c r="AB38" s="88" t="s">
        <v>49</v>
      </c>
      <c r="AC38" s="198">
        <f t="shared" si="1"/>
        <v>0</v>
      </c>
      <c r="AD38" s="199">
        <f t="shared" si="2"/>
        <v>1</v>
      </c>
      <c r="AE38" s="72" t="str">
        <f t="shared" si="7"/>
        <v>EN TERMINO</v>
      </c>
      <c r="AF38" s="72" t="str">
        <f t="shared" si="8"/>
        <v>EN TERMINO</v>
      </c>
      <c r="AG38" s="69" t="s">
        <v>30</v>
      </c>
      <c r="AH38" s="91"/>
      <c r="AI38" s="92" t="s">
        <v>652</v>
      </c>
      <c r="AJ38" s="73" t="s">
        <v>25</v>
      </c>
      <c r="AK38" s="92" t="s">
        <v>217</v>
      </c>
      <c r="AL38" s="74" t="s">
        <v>105</v>
      </c>
      <c r="AM38" s="8" t="s">
        <v>112</v>
      </c>
      <c r="AN38" s="8" t="s">
        <v>653</v>
      </c>
      <c r="AO38" s="8" t="s">
        <v>208</v>
      </c>
      <c r="AP38" s="8"/>
      <c r="AQ38" s="8"/>
      <c r="AR38" s="8"/>
      <c r="AS38" s="8"/>
      <c r="AT38" s="95"/>
    </row>
    <row r="39" spans="1:46" ht="187.15" customHeight="1" x14ac:dyDescent="0.25">
      <c r="A39" s="76">
        <v>469</v>
      </c>
      <c r="B39" s="76">
        <v>45</v>
      </c>
      <c r="C39" s="77" t="s">
        <v>656</v>
      </c>
      <c r="D39" s="77" t="s">
        <v>657</v>
      </c>
      <c r="E39" s="77" t="s">
        <v>658</v>
      </c>
      <c r="F39" s="129" t="s">
        <v>659</v>
      </c>
      <c r="G39" s="129" t="s">
        <v>660</v>
      </c>
      <c r="H39" s="106" t="s">
        <v>661</v>
      </c>
      <c r="I39" s="106" t="s">
        <v>662</v>
      </c>
      <c r="J39" s="130">
        <v>6</v>
      </c>
      <c r="K39" s="82">
        <v>41671</v>
      </c>
      <c r="L39" s="82">
        <v>42794</v>
      </c>
      <c r="M39" s="83" t="s">
        <v>654</v>
      </c>
      <c r="N39" s="101" t="s">
        <v>103</v>
      </c>
      <c r="O39" s="94" t="s">
        <v>28</v>
      </c>
      <c r="P39" s="94" t="s">
        <v>28</v>
      </c>
      <c r="Q39" s="94" t="s">
        <v>3966</v>
      </c>
      <c r="R39" s="8" t="s">
        <v>3883</v>
      </c>
      <c r="S39" s="70" t="s">
        <v>85</v>
      </c>
      <c r="T39" s="84">
        <v>6</v>
      </c>
      <c r="U39" s="85">
        <f t="shared" si="9"/>
        <v>1</v>
      </c>
      <c r="V39" s="70" t="s">
        <v>374</v>
      </c>
      <c r="W39" s="70" t="s">
        <v>18</v>
      </c>
      <c r="X39" s="8" t="s">
        <v>665</v>
      </c>
      <c r="Y39" s="70"/>
      <c r="Z39" s="71"/>
      <c r="AA39" s="70"/>
      <c r="AB39" s="88" t="s">
        <v>49</v>
      </c>
      <c r="AC39" s="198">
        <f t="shared" si="1"/>
        <v>2</v>
      </c>
      <c r="AD39" s="199">
        <f t="shared" si="2"/>
        <v>0</v>
      </c>
      <c r="AE39" s="72" t="str">
        <f t="shared" si="7"/>
        <v>CUMPLIDA</v>
      </c>
      <c r="AF39" s="72" t="str">
        <f t="shared" si="8"/>
        <v>CUMPLIDA</v>
      </c>
      <c r="AG39" s="69" t="s">
        <v>85</v>
      </c>
      <c r="AH39" s="91"/>
      <c r="AI39" s="73"/>
      <c r="AJ39" s="73"/>
      <c r="AK39" s="73"/>
      <c r="AL39" s="74" t="s">
        <v>105</v>
      </c>
      <c r="AM39" s="8" t="s">
        <v>108</v>
      </c>
      <c r="AN39" s="8" t="s">
        <v>138</v>
      </c>
      <c r="AO39" s="8" t="s">
        <v>208</v>
      </c>
      <c r="AP39" s="8"/>
      <c r="AQ39" s="8"/>
      <c r="AR39" s="8"/>
      <c r="AS39" s="8"/>
      <c r="AT39" s="95"/>
    </row>
    <row r="40" spans="1:46" ht="400.5" customHeight="1" x14ac:dyDescent="0.25">
      <c r="A40" s="76">
        <v>474</v>
      </c>
      <c r="B40" s="76">
        <v>50</v>
      </c>
      <c r="C40" s="77" t="s">
        <v>666</v>
      </c>
      <c r="D40" s="77" t="s">
        <v>667</v>
      </c>
      <c r="E40" s="77" t="s">
        <v>668</v>
      </c>
      <c r="F40" s="77" t="s">
        <v>669</v>
      </c>
      <c r="G40" s="111" t="s">
        <v>670</v>
      </c>
      <c r="H40" s="131" t="s">
        <v>671</v>
      </c>
      <c r="I40" s="131" t="s">
        <v>672</v>
      </c>
      <c r="J40" s="8">
        <v>8</v>
      </c>
      <c r="K40" s="82">
        <v>41699</v>
      </c>
      <c r="L40" s="82">
        <v>42978</v>
      </c>
      <c r="M40" s="83" t="s">
        <v>654</v>
      </c>
      <c r="N40" s="101" t="s">
        <v>103</v>
      </c>
      <c r="O40" s="105" t="s">
        <v>28</v>
      </c>
      <c r="P40" s="94" t="s">
        <v>554</v>
      </c>
      <c r="Q40" s="94" t="s">
        <v>3966</v>
      </c>
      <c r="R40" s="8" t="s">
        <v>3883</v>
      </c>
      <c r="S40" s="70" t="s">
        <v>360</v>
      </c>
      <c r="T40" s="84">
        <v>8</v>
      </c>
      <c r="U40" s="85">
        <f t="shared" si="9"/>
        <v>1</v>
      </c>
      <c r="V40" s="70"/>
      <c r="W40" s="70"/>
      <c r="X40" s="71"/>
      <c r="Y40" s="70"/>
      <c r="Z40" s="71"/>
      <c r="AA40" s="70"/>
      <c r="AB40" s="88" t="s">
        <v>49</v>
      </c>
      <c r="AC40" s="198">
        <f t="shared" si="1"/>
        <v>2</v>
      </c>
      <c r="AD40" s="199">
        <f t="shared" si="2"/>
        <v>0</v>
      </c>
      <c r="AE40" s="72" t="str">
        <f t="shared" si="7"/>
        <v>CUMPLIDA</v>
      </c>
      <c r="AF40" s="72" t="str">
        <f t="shared" si="8"/>
        <v>CUMPLIDA</v>
      </c>
      <c r="AG40" s="69" t="s">
        <v>26</v>
      </c>
      <c r="AH40" s="91"/>
      <c r="AI40" s="73" t="s">
        <v>676</v>
      </c>
      <c r="AJ40" s="73"/>
      <c r="AK40" s="73"/>
      <c r="AL40" s="74" t="s">
        <v>105</v>
      </c>
      <c r="AM40" s="8" t="s">
        <v>113</v>
      </c>
      <c r="AN40" s="8" t="s">
        <v>121</v>
      </c>
      <c r="AO40" s="8" t="s">
        <v>208</v>
      </c>
      <c r="AP40" s="8"/>
      <c r="AQ40" s="8"/>
      <c r="AR40" s="8"/>
      <c r="AS40" s="8"/>
      <c r="AT40" s="95"/>
    </row>
    <row r="41" spans="1:46" ht="409.5" customHeight="1" x14ac:dyDescent="0.25">
      <c r="A41" s="76">
        <v>487</v>
      </c>
      <c r="B41" s="76">
        <v>63</v>
      </c>
      <c r="C41" s="77" t="s">
        <v>681</v>
      </c>
      <c r="D41" s="77" t="s">
        <v>682</v>
      </c>
      <c r="E41" s="77" t="s">
        <v>683</v>
      </c>
      <c r="F41" s="97" t="s">
        <v>684</v>
      </c>
      <c r="G41" s="132" t="s">
        <v>685</v>
      </c>
      <c r="H41" s="133" t="s">
        <v>686</v>
      </c>
      <c r="I41" s="133" t="s">
        <v>687</v>
      </c>
      <c r="J41" s="132">
        <v>5</v>
      </c>
      <c r="K41" s="82">
        <v>41640</v>
      </c>
      <c r="L41" s="82">
        <v>43312</v>
      </c>
      <c r="M41" s="83" t="s">
        <v>680</v>
      </c>
      <c r="N41" s="8" t="s">
        <v>52</v>
      </c>
      <c r="O41" s="105" t="s">
        <v>28</v>
      </c>
      <c r="P41" s="8" t="s">
        <v>3845</v>
      </c>
      <c r="Q41" s="94" t="s">
        <v>3966</v>
      </c>
      <c r="R41" s="94" t="s">
        <v>3883</v>
      </c>
      <c r="S41" s="70" t="s">
        <v>373</v>
      </c>
      <c r="T41" s="84">
        <v>5</v>
      </c>
      <c r="U41" s="85">
        <f t="shared" si="9"/>
        <v>1</v>
      </c>
      <c r="V41" s="70"/>
      <c r="W41" s="70"/>
      <c r="X41" s="71"/>
      <c r="Y41" s="70"/>
      <c r="Z41" s="71"/>
      <c r="AA41" s="70"/>
      <c r="AB41" s="88" t="s">
        <v>49</v>
      </c>
      <c r="AC41" s="198">
        <f t="shared" si="1"/>
        <v>2</v>
      </c>
      <c r="AD41" s="199">
        <f t="shared" si="2"/>
        <v>0</v>
      </c>
      <c r="AE41" s="72" t="str">
        <f t="shared" si="7"/>
        <v>CUMPLIDA</v>
      </c>
      <c r="AF41" s="72" t="str">
        <f t="shared" si="8"/>
        <v>CUMPLIDA</v>
      </c>
      <c r="AG41" s="69" t="s">
        <v>30</v>
      </c>
      <c r="AH41" s="91"/>
      <c r="AI41" s="92" t="s">
        <v>690</v>
      </c>
      <c r="AJ41" s="73" t="s">
        <v>25</v>
      </c>
      <c r="AK41" s="92" t="s">
        <v>215</v>
      </c>
      <c r="AL41" s="74" t="s">
        <v>105</v>
      </c>
      <c r="AM41" s="8" t="s">
        <v>109</v>
      </c>
      <c r="AN41" s="8" t="s">
        <v>109</v>
      </c>
      <c r="AO41" s="8" t="s">
        <v>208</v>
      </c>
      <c r="AP41" s="8"/>
      <c r="AQ41" s="8"/>
      <c r="AR41" s="8"/>
      <c r="AS41" s="8"/>
      <c r="AT41" s="95"/>
    </row>
    <row r="42" spans="1:46" s="96" customFormat="1" ht="403.5" customHeight="1" x14ac:dyDescent="0.25">
      <c r="A42" s="76">
        <v>498</v>
      </c>
      <c r="B42" s="76">
        <v>74</v>
      </c>
      <c r="C42" s="77" t="s">
        <v>691</v>
      </c>
      <c r="D42" s="77" t="s">
        <v>692</v>
      </c>
      <c r="E42" s="77" t="s">
        <v>693</v>
      </c>
      <c r="F42" s="97" t="s">
        <v>679</v>
      </c>
      <c r="G42" s="132" t="s">
        <v>694</v>
      </c>
      <c r="H42" s="133" t="s">
        <v>695</v>
      </c>
      <c r="I42" s="133" t="s">
        <v>696</v>
      </c>
      <c r="J42" s="8">
        <v>7</v>
      </c>
      <c r="K42" s="93">
        <v>41640</v>
      </c>
      <c r="L42" s="118">
        <v>42735</v>
      </c>
      <c r="M42" s="83" t="s">
        <v>680</v>
      </c>
      <c r="N42" s="8" t="s">
        <v>52</v>
      </c>
      <c r="O42" s="105" t="s">
        <v>28</v>
      </c>
      <c r="P42" s="8" t="s">
        <v>3845</v>
      </c>
      <c r="Q42" s="94" t="s">
        <v>3966</v>
      </c>
      <c r="R42" s="94" t="s">
        <v>3883</v>
      </c>
      <c r="S42" s="70" t="s">
        <v>84</v>
      </c>
      <c r="T42" s="84">
        <v>7</v>
      </c>
      <c r="U42" s="85">
        <f t="shared" si="9"/>
        <v>1</v>
      </c>
      <c r="V42" s="70"/>
      <c r="W42" s="70"/>
      <c r="X42" s="71"/>
      <c r="Y42" s="70"/>
      <c r="Z42" s="71"/>
      <c r="AA42" s="70"/>
      <c r="AB42" s="88" t="s">
        <v>49</v>
      </c>
      <c r="AC42" s="198">
        <f t="shared" si="1"/>
        <v>2</v>
      </c>
      <c r="AD42" s="199">
        <f t="shared" si="2"/>
        <v>0</v>
      </c>
      <c r="AE42" s="72" t="str">
        <f t="shared" ref="AE42:AE56" si="10">IF(AC42+AD42&gt;1,"CUMPLIDA",IF(AD42=1,"EN TERMINO","VENCIDA"))</f>
        <v>CUMPLIDA</v>
      </c>
      <c r="AF42" s="72" t="str">
        <f t="shared" ref="AF42:AF56" si="11">IF(AE42="CUMPLIDA","CUMPLIDA",IF(AE42="EN TERMINO","EN TERMINO","VENCIDA"))</f>
        <v>CUMPLIDA</v>
      </c>
      <c r="AG42" s="69" t="s">
        <v>84</v>
      </c>
      <c r="AH42" s="91"/>
      <c r="AI42" s="73"/>
      <c r="AJ42" s="73"/>
      <c r="AK42" s="73"/>
      <c r="AL42" s="74" t="s">
        <v>105</v>
      </c>
      <c r="AM42" s="8" t="s">
        <v>109</v>
      </c>
      <c r="AN42" s="8" t="s">
        <v>109</v>
      </c>
      <c r="AO42" s="8" t="s">
        <v>208</v>
      </c>
      <c r="AP42" s="8"/>
      <c r="AQ42" s="8"/>
      <c r="AR42" s="8"/>
      <c r="AS42" s="8"/>
      <c r="AT42" s="95"/>
    </row>
    <row r="43" spans="1:46" s="96" customFormat="1" ht="283.5" customHeight="1" x14ac:dyDescent="0.25">
      <c r="A43" s="76">
        <v>517</v>
      </c>
      <c r="B43" s="76">
        <v>93</v>
      </c>
      <c r="C43" s="77" t="s">
        <v>698</v>
      </c>
      <c r="D43" s="77" t="s">
        <v>699</v>
      </c>
      <c r="E43" s="77" t="s">
        <v>700</v>
      </c>
      <c r="F43" s="102" t="s">
        <v>701</v>
      </c>
      <c r="G43" s="102" t="s">
        <v>499</v>
      </c>
      <c r="H43" s="75" t="s">
        <v>702</v>
      </c>
      <c r="I43" s="75" t="s">
        <v>703</v>
      </c>
      <c r="J43" s="8">
        <v>7</v>
      </c>
      <c r="K43" s="93">
        <v>41640</v>
      </c>
      <c r="L43" s="118">
        <v>43100</v>
      </c>
      <c r="M43" s="83" t="s">
        <v>402</v>
      </c>
      <c r="N43" s="8" t="s">
        <v>53</v>
      </c>
      <c r="O43" s="8" t="s">
        <v>21</v>
      </c>
      <c r="P43" s="8" t="s">
        <v>21</v>
      </c>
      <c r="Q43" s="94" t="s">
        <v>3965</v>
      </c>
      <c r="R43" s="94" t="s">
        <v>3860</v>
      </c>
      <c r="S43" s="70" t="s">
        <v>84</v>
      </c>
      <c r="T43" s="84">
        <v>7</v>
      </c>
      <c r="U43" s="85">
        <f t="shared" si="9"/>
        <v>1</v>
      </c>
      <c r="V43" s="70"/>
      <c r="W43" s="70"/>
      <c r="X43" s="71"/>
      <c r="Y43" s="70"/>
      <c r="Z43" s="71"/>
      <c r="AA43" s="70"/>
      <c r="AB43" s="88" t="s">
        <v>50</v>
      </c>
      <c r="AC43" s="198">
        <f t="shared" si="1"/>
        <v>2</v>
      </c>
      <c r="AD43" s="199">
        <f t="shared" si="2"/>
        <v>0</v>
      </c>
      <c r="AE43" s="72" t="str">
        <f t="shared" si="10"/>
        <v>CUMPLIDA</v>
      </c>
      <c r="AF43" s="72" t="str">
        <f t="shared" si="11"/>
        <v>CUMPLIDA</v>
      </c>
      <c r="AG43" s="69" t="s">
        <v>84</v>
      </c>
      <c r="AH43" s="91"/>
      <c r="AI43" s="92" t="s">
        <v>707</v>
      </c>
      <c r="AJ43" s="73" t="s">
        <v>25</v>
      </c>
      <c r="AK43" s="92" t="s">
        <v>217</v>
      </c>
      <c r="AL43" s="74" t="s">
        <v>105</v>
      </c>
      <c r="AM43" s="8" t="s">
        <v>108</v>
      </c>
      <c r="AN43" s="8" t="s">
        <v>164</v>
      </c>
      <c r="AO43" s="8" t="s">
        <v>208</v>
      </c>
      <c r="AP43" s="8"/>
      <c r="AQ43" s="8"/>
      <c r="AR43" s="8"/>
      <c r="AS43" s="8"/>
      <c r="AT43" s="95"/>
    </row>
    <row r="44" spans="1:46" s="96" customFormat="1" ht="409.6" customHeight="1" x14ac:dyDescent="0.25">
      <c r="A44" s="76">
        <v>529</v>
      </c>
      <c r="B44" s="76">
        <v>105</v>
      </c>
      <c r="C44" s="77" t="s">
        <v>711</v>
      </c>
      <c r="D44" s="77" t="s">
        <v>712</v>
      </c>
      <c r="E44" s="77" t="s">
        <v>708</v>
      </c>
      <c r="F44" s="80" t="s">
        <v>713</v>
      </c>
      <c r="G44" s="77" t="s">
        <v>714</v>
      </c>
      <c r="H44" s="134" t="s">
        <v>715</v>
      </c>
      <c r="I44" s="134" t="s">
        <v>716</v>
      </c>
      <c r="J44" s="8">
        <v>9</v>
      </c>
      <c r="K44" s="93">
        <v>41791</v>
      </c>
      <c r="L44" s="118">
        <v>42735</v>
      </c>
      <c r="M44" s="83" t="s">
        <v>399</v>
      </c>
      <c r="N44" s="8" t="s">
        <v>36</v>
      </c>
      <c r="O44" s="94" t="s">
        <v>21</v>
      </c>
      <c r="P44" s="105" t="s">
        <v>609</v>
      </c>
      <c r="Q44" s="94" t="s">
        <v>3965</v>
      </c>
      <c r="R44" s="94" t="s">
        <v>3860</v>
      </c>
      <c r="S44" s="70" t="s">
        <v>373</v>
      </c>
      <c r="T44" s="84">
        <v>9</v>
      </c>
      <c r="U44" s="85">
        <f t="shared" si="9"/>
        <v>1</v>
      </c>
      <c r="V44" s="70" t="s">
        <v>374</v>
      </c>
      <c r="W44" s="70" t="s">
        <v>25</v>
      </c>
      <c r="X44" s="8" t="s">
        <v>710</v>
      </c>
      <c r="Y44" s="70" t="s">
        <v>709</v>
      </c>
      <c r="Z44" s="8" t="s">
        <v>719</v>
      </c>
      <c r="AA44" s="70" t="s">
        <v>377</v>
      </c>
      <c r="AB44" s="88" t="s">
        <v>49</v>
      </c>
      <c r="AC44" s="198">
        <f t="shared" si="1"/>
        <v>2</v>
      </c>
      <c r="AD44" s="199">
        <f t="shared" si="2"/>
        <v>0</v>
      </c>
      <c r="AE44" s="72" t="str">
        <f t="shared" si="10"/>
        <v>CUMPLIDA</v>
      </c>
      <c r="AF44" s="72" t="str">
        <f t="shared" si="11"/>
        <v>CUMPLIDA</v>
      </c>
      <c r="AG44" s="69" t="s">
        <v>30</v>
      </c>
      <c r="AH44" s="91"/>
      <c r="AI44" s="92" t="s">
        <v>720</v>
      </c>
      <c r="AJ44" s="73" t="s">
        <v>221</v>
      </c>
      <c r="AK44" s="92" t="s">
        <v>215</v>
      </c>
      <c r="AL44" s="74" t="s">
        <v>105</v>
      </c>
      <c r="AM44" s="8" t="s">
        <v>112</v>
      </c>
      <c r="AN44" s="8" t="s">
        <v>653</v>
      </c>
      <c r="AO44" s="8" t="s">
        <v>208</v>
      </c>
      <c r="AP44" s="8"/>
      <c r="AQ44" s="8"/>
      <c r="AR44" s="8"/>
      <c r="AS44" s="8"/>
      <c r="AT44" s="95"/>
    </row>
    <row r="45" spans="1:46" s="96" customFormat="1" ht="174" customHeight="1" x14ac:dyDescent="0.25">
      <c r="A45" s="76">
        <v>533</v>
      </c>
      <c r="B45" s="76">
        <v>109</v>
      </c>
      <c r="C45" s="77" t="s">
        <v>721</v>
      </c>
      <c r="D45" s="77" t="s">
        <v>722</v>
      </c>
      <c r="E45" s="77" t="s">
        <v>723</v>
      </c>
      <c r="F45" s="77" t="s">
        <v>724</v>
      </c>
      <c r="G45" s="77" t="s">
        <v>725</v>
      </c>
      <c r="H45" s="134" t="s">
        <v>726</v>
      </c>
      <c r="I45" s="134" t="s">
        <v>727</v>
      </c>
      <c r="J45" s="74">
        <v>6</v>
      </c>
      <c r="K45" s="82">
        <v>41791</v>
      </c>
      <c r="L45" s="82">
        <v>42916</v>
      </c>
      <c r="M45" s="83" t="s">
        <v>399</v>
      </c>
      <c r="N45" s="8" t="s">
        <v>36</v>
      </c>
      <c r="O45" s="8" t="s">
        <v>24</v>
      </c>
      <c r="P45" s="8" t="s">
        <v>728</v>
      </c>
      <c r="Q45" s="8" t="s">
        <v>3968</v>
      </c>
      <c r="R45" s="105" t="s">
        <v>3884</v>
      </c>
      <c r="S45" s="70" t="s">
        <v>85</v>
      </c>
      <c r="T45" s="84">
        <v>6</v>
      </c>
      <c r="U45" s="85">
        <f t="shared" si="9"/>
        <v>1</v>
      </c>
      <c r="V45" s="70"/>
      <c r="W45" s="70"/>
      <c r="X45" s="8" t="s">
        <v>346</v>
      </c>
      <c r="Y45" s="70"/>
      <c r="Z45" s="71"/>
      <c r="AA45" s="70" t="s">
        <v>347</v>
      </c>
      <c r="AB45" s="88" t="s">
        <v>49</v>
      </c>
      <c r="AC45" s="198">
        <f t="shared" si="1"/>
        <v>2</v>
      </c>
      <c r="AD45" s="199">
        <f t="shared" si="2"/>
        <v>0</v>
      </c>
      <c r="AE45" s="72" t="str">
        <f t="shared" si="10"/>
        <v>CUMPLIDA</v>
      </c>
      <c r="AF45" s="72" t="str">
        <f t="shared" si="11"/>
        <v>CUMPLIDA</v>
      </c>
      <c r="AG45" s="69" t="s">
        <v>85</v>
      </c>
      <c r="AH45" s="91"/>
      <c r="AI45" s="92" t="s">
        <v>732</v>
      </c>
      <c r="AJ45" s="73" t="s">
        <v>25</v>
      </c>
      <c r="AK45" s="92" t="s">
        <v>217</v>
      </c>
      <c r="AL45" s="74" t="s">
        <v>105</v>
      </c>
      <c r="AM45" s="8" t="s">
        <v>112</v>
      </c>
      <c r="AN45" s="8" t="s">
        <v>349</v>
      </c>
      <c r="AO45" s="8" t="s">
        <v>208</v>
      </c>
      <c r="AP45" s="8"/>
      <c r="AQ45" s="8"/>
      <c r="AR45" s="8"/>
      <c r="AS45" s="8"/>
      <c r="AT45" s="95"/>
    </row>
    <row r="46" spans="1:46" ht="409.6" customHeight="1" x14ac:dyDescent="0.25">
      <c r="A46" s="76">
        <v>559</v>
      </c>
      <c r="B46" s="76">
        <v>135</v>
      </c>
      <c r="C46" s="77" t="s">
        <v>735</v>
      </c>
      <c r="D46" s="99" t="s">
        <v>736</v>
      </c>
      <c r="E46" s="99" t="s">
        <v>737</v>
      </c>
      <c r="F46" s="99" t="s">
        <v>738</v>
      </c>
      <c r="G46" s="99" t="s">
        <v>739</v>
      </c>
      <c r="H46" s="135" t="s">
        <v>3372</v>
      </c>
      <c r="I46" s="135" t="s">
        <v>3373</v>
      </c>
      <c r="J46" s="136">
        <v>7</v>
      </c>
      <c r="K46" s="108">
        <v>41810</v>
      </c>
      <c r="L46" s="108">
        <v>43404</v>
      </c>
      <c r="M46" s="83" t="s">
        <v>399</v>
      </c>
      <c r="N46" s="8" t="s">
        <v>36</v>
      </c>
      <c r="O46" s="94" t="s">
        <v>21</v>
      </c>
      <c r="P46" s="94" t="s">
        <v>3374</v>
      </c>
      <c r="Q46" s="94" t="s">
        <v>3965</v>
      </c>
      <c r="R46" s="94" t="s">
        <v>3860</v>
      </c>
      <c r="S46" s="70" t="s">
        <v>85</v>
      </c>
      <c r="T46" s="84">
        <v>7</v>
      </c>
      <c r="U46" s="85">
        <f t="shared" ref="U46:U60" si="12">+T46/J46</f>
        <v>1</v>
      </c>
      <c r="V46" s="70" t="s">
        <v>374</v>
      </c>
      <c r="W46" s="70" t="s">
        <v>25</v>
      </c>
      <c r="X46" s="8" t="s">
        <v>742</v>
      </c>
      <c r="Y46" s="70" t="s">
        <v>709</v>
      </c>
      <c r="Z46" s="8" t="s">
        <v>743</v>
      </c>
      <c r="AA46" s="70" t="s">
        <v>377</v>
      </c>
      <c r="AB46" s="88" t="s">
        <v>49</v>
      </c>
      <c r="AC46" s="198">
        <f t="shared" si="1"/>
        <v>2</v>
      </c>
      <c r="AD46" s="199">
        <f t="shared" si="2"/>
        <v>0</v>
      </c>
      <c r="AE46" s="72" t="str">
        <f t="shared" si="10"/>
        <v>CUMPLIDA</v>
      </c>
      <c r="AF46" s="72" t="str">
        <f t="shared" si="11"/>
        <v>CUMPLIDA</v>
      </c>
      <c r="AG46" s="69" t="s">
        <v>85</v>
      </c>
      <c r="AH46" s="91"/>
      <c r="AI46" s="92" t="s">
        <v>744</v>
      </c>
      <c r="AJ46" s="73" t="s">
        <v>18</v>
      </c>
      <c r="AK46" s="92" t="s">
        <v>216</v>
      </c>
      <c r="AL46" s="74" t="s">
        <v>105</v>
      </c>
      <c r="AM46" s="8" t="s">
        <v>114</v>
      </c>
      <c r="AN46" s="8" t="s">
        <v>165</v>
      </c>
      <c r="AO46" s="8" t="s">
        <v>208</v>
      </c>
      <c r="AP46" s="8"/>
      <c r="AQ46" s="8"/>
      <c r="AR46" s="8"/>
      <c r="AS46" s="8"/>
      <c r="AT46" s="95"/>
    </row>
    <row r="47" spans="1:46" ht="318.75" customHeight="1" x14ac:dyDescent="0.25">
      <c r="A47" s="76">
        <v>560</v>
      </c>
      <c r="B47" s="76">
        <v>136</v>
      </c>
      <c r="C47" s="77" t="s">
        <v>745</v>
      </c>
      <c r="D47" s="99" t="s">
        <v>736</v>
      </c>
      <c r="E47" s="99" t="s">
        <v>746</v>
      </c>
      <c r="F47" s="99" t="s">
        <v>747</v>
      </c>
      <c r="G47" s="99" t="s">
        <v>748</v>
      </c>
      <c r="H47" s="135" t="s">
        <v>3375</v>
      </c>
      <c r="I47" s="135" t="s">
        <v>3373</v>
      </c>
      <c r="J47" s="136">
        <v>7</v>
      </c>
      <c r="K47" s="108">
        <v>43100</v>
      </c>
      <c r="L47" s="108">
        <v>43404</v>
      </c>
      <c r="M47" s="83" t="s">
        <v>399</v>
      </c>
      <c r="N47" s="8" t="s">
        <v>36</v>
      </c>
      <c r="O47" s="94" t="s">
        <v>21</v>
      </c>
      <c r="P47" s="94" t="s">
        <v>3374</v>
      </c>
      <c r="Q47" s="94" t="s">
        <v>3965</v>
      </c>
      <c r="R47" s="94" t="s">
        <v>3860</v>
      </c>
      <c r="S47" s="70" t="s">
        <v>85</v>
      </c>
      <c r="T47" s="84">
        <v>7</v>
      </c>
      <c r="U47" s="85">
        <f t="shared" si="12"/>
        <v>1</v>
      </c>
      <c r="V47" s="70" t="s">
        <v>374</v>
      </c>
      <c r="W47" s="70" t="s">
        <v>25</v>
      </c>
      <c r="X47" s="8" t="s">
        <v>750</v>
      </c>
      <c r="Y47" s="70" t="s">
        <v>709</v>
      </c>
      <c r="Z47" s="8" t="s">
        <v>751</v>
      </c>
      <c r="AA47" s="70" t="s">
        <v>377</v>
      </c>
      <c r="AB47" s="88" t="s">
        <v>49</v>
      </c>
      <c r="AC47" s="198">
        <f t="shared" si="1"/>
        <v>2</v>
      </c>
      <c r="AD47" s="199">
        <f t="shared" si="2"/>
        <v>0</v>
      </c>
      <c r="AE47" s="72" t="str">
        <f t="shared" si="10"/>
        <v>CUMPLIDA</v>
      </c>
      <c r="AF47" s="72" t="str">
        <f t="shared" si="11"/>
        <v>CUMPLIDA</v>
      </c>
      <c r="AG47" s="69" t="s">
        <v>85</v>
      </c>
      <c r="AH47" s="91"/>
      <c r="AI47" s="92" t="s">
        <v>752</v>
      </c>
      <c r="AJ47" s="73" t="s">
        <v>18</v>
      </c>
      <c r="AK47" s="92" t="s">
        <v>216</v>
      </c>
      <c r="AL47" s="74" t="s">
        <v>105</v>
      </c>
      <c r="AM47" s="8" t="s">
        <v>108</v>
      </c>
      <c r="AN47" s="8" t="s">
        <v>753</v>
      </c>
      <c r="AO47" s="8" t="s">
        <v>208</v>
      </c>
      <c r="AP47" s="8"/>
      <c r="AQ47" s="8"/>
      <c r="AR47" s="8"/>
      <c r="AS47" s="8"/>
      <c r="AT47" s="95"/>
    </row>
    <row r="48" spans="1:46" s="96" customFormat="1" ht="219" customHeight="1" x14ac:dyDescent="0.25">
      <c r="A48" s="76">
        <v>568</v>
      </c>
      <c r="B48" s="76">
        <v>144</v>
      </c>
      <c r="C48" s="137" t="s">
        <v>754</v>
      </c>
      <c r="D48" s="77" t="s">
        <v>755</v>
      </c>
      <c r="E48" s="77" t="s">
        <v>756</v>
      </c>
      <c r="F48" s="80" t="s">
        <v>733</v>
      </c>
      <c r="G48" s="77" t="s">
        <v>734</v>
      </c>
      <c r="H48" s="134" t="s">
        <v>757</v>
      </c>
      <c r="I48" s="134" t="s">
        <v>757</v>
      </c>
      <c r="J48" s="115">
        <v>9</v>
      </c>
      <c r="K48" s="82">
        <v>41791</v>
      </c>
      <c r="L48" s="82">
        <v>42916</v>
      </c>
      <c r="M48" s="83" t="s">
        <v>399</v>
      </c>
      <c r="N48" s="8" t="s">
        <v>36</v>
      </c>
      <c r="O48" s="8" t="s">
        <v>24</v>
      </c>
      <c r="P48" s="8" t="s">
        <v>24</v>
      </c>
      <c r="Q48" s="8" t="s">
        <v>3968</v>
      </c>
      <c r="R48" s="105" t="s">
        <v>3884</v>
      </c>
      <c r="S48" s="70" t="s">
        <v>84</v>
      </c>
      <c r="T48" s="84">
        <v>9</v>
      </c>
      <c r="U48" s="85">
        <f t="shared" si="12"/>
        <v>1</v>
      </c>
      <c r="V48" s="70"/>
      <c r="W48" s="70"/>
      <c r="X48" s="8" t="s">
        <v>346</v>
      </c>
      <c r="Y48" s="70"/>
      <c r="Z48" s="71"/>
      <c r="AA48" s="70" t="s">
        <v>347</v>
      </c>
      <c r="AB48" s="88" t="s">
        <v>49</v>
      </c>
      <c r="AC48" s="198">
        <f t="shared" si="1"/>
        <v>2</v>
      </c>
      <c r="AD48" s="199">
        <f t="shared" si="2"/>
        <v>0</v>
      </c>
      <c r="AE48" s="72" t="str">
        <f t="shared" si="10"/>
        <v>CUMPLIDA</v>
      </c>
      <c r="AF48" s="72" t="str">
        <f t="shared" si="11"/>
        <v>CUMPLIDA</v>
      </c>
      <c r="AG48" s="69" t="s">
        <v>84</v>
      </c>
      <c r="AH48" s="91"/>
      <c r="AI48" s="92" t="s">
        <v>761</v>
      </c>
      <c r="AJ48" s="73" t="s">
        <v>25</v>
      </c>
      <c r="AK48" s="92" t="s">
        <v>217</v>
      </c>
      <c r="AL48" s="74" t="s">
        <v>105</v>
      </c>
      <c r="AM48" s="8" t="s">
        <v>112</v>
      </c>
      <c r="AN48" s="8" t="s">
        <v>349</v>
      </c>
      <c r="AO48" s="8" t="s">
        <v>208</v>
      </c>
      <c r="AP48" s="8"/>
      <c r="AQ48" s="8"/>
      <c r="AR48" s="8"/>
      <c r="AS48" s="8"/>
      <c r="AT48" s="95"/>
    </row>
    <row r="49" spans="1:46" s="96" customFormat="1" ht="175.5" customHeight="1" x14ac:dyDescent="0.25">
      <c r="A49" s="76">
        <v>573</v>
      </c>
      <c r="B49" s="76">
        <v>149</v>
      </c>
      <c r="C49" s="137" t="s">
        <v>762</v>
      </c>
      <c r="D49" s="77" t="s">
        <v>763</v>
      </c>
      <c r="E49" s="77" t="s">
        <v>764</v>
      </c>
      <c r="F49" s="80" t="s">
        <v>765</v>
      </c>
      <c r="G49" s="77" t="s">
        <v>766</v>
      </c>
      <c r="H49" s="134" t="s">
        <v>767</v>
      </c>
      <c r="I49" s="134" t="s">
        <v>768</v>
      </c>
      <c r="J49" s="81">
        <v>6</v>
      </c>
      <c r="K49" s="82">
        <v>41791</v>
      </c>
      <c r="L49" s="82">
        <v>42916</v>
      </c>
      <c r="M49" s="83" t="s">
        <v>399</v>
      </c>
      <c r="N49" s="8" t="s">
        <v>36</v>
      </c>
      <c r="O49" s="8" t="s">
        <v>24</v>
      </c>
      <c r="P49" s="8" t="s">
        <v>24</v>
      </c>
      <c r="Q49" s="8" t="s">
        <v>3968</v>
      </c>
      <c r="R49" s="105" t="s">
        <v>3884</v>
      </c>
      <c r="S49" s="70" t="s">
        <v>85</v>
      </c>
      <c r="T49" s="84">
        <v>6</v>
      </c>
      <c r="U49" s="85">
        <f t="shared" si="12"/>
        <v>1</v>
      </c>
      <c r="V49" s="70"/>
      <c r="W49" s="70"/>
      <c r="X49" s="8" t="s">
        <v>346</v>
      </c>
      <c r="Y49" s="70"/>
      <c r="Z49" s="71"/>
      <c r="AA49" s="70" t="s">
        <v>347</v>
      </c>
      <c r="AB49" s="88" t="s">
        <v>49</v>
      </c>
      <c r="AC49" s="198">
        <f t="shared" si="1"/>
        <v>2</v>
      </c>
      <c r="AD49" s="199">
        <f t="shared" si="2"/>
        <v>0</v>
      </c>
      <c r="AE49" s="72" t="str">
        <f t="shared" si="10"/>
        <v>CUMPLIDA</v>
      </c>
      <c r="AF49" s="72" t="str">
        <f t="shared" si="11"/>
        <v>CUMPLIDA</v>
      </c>
      <c r="AG49" s="69" t="s">
        <v>85</v>
      </c>
      <c r="AH49" s="91"/>
      <c r="AI49" s="92" t="s">
        <v>772</v>
      </c>
      <c r="AJ49" s="73" t="s">
        <v>25</v>
      </c>
      <c r="AK49" s="92" t="s">
        <v>217</v>
      </c>
      <c r="AL49" s="74" t="s">
        <v>105</v>
      </c>
      <c r="AM49" s="8" t="s">
        <v>112</v>
      </c>
      <c r="AN49" s="8" t="s">
        <v>349</v>
      </c>
      <c r="AO49" s="8" t="s">
        <v>208</v>
      </c>
      <c r="AP49" s="8"/>
      <c r="AQ49" s="8"/>
      <c r="AR49" s="8"/>
      <c r="AS49" s="8"/>
      <c r="AT49" s="95"/>
    </row>
    <row r="50" spans="1:46" s="96" customFormat="1" ht="409.6" customHeight="1" x14ac:dyDescent="0.25">
      <c r="A50" s="76">
        <v>576</v>
      </c>
      <c r="B50" s="76">
        <v>152</v>
      </c>
      <c r="C50" s="77" t="s">
        <v>773</v>
      </c>
      <c r="D50" s="77" t="s">
        <v>774</v>
      </c>
      <c r="E50" s="77" t="s">
        <v>775</v>
      </c>
      <c r="F50" s="77" t="s">
        <v>776</v>
      </c>
      <c r="G50" s="77" t="s">
        <v>777</v>
      </c>
      <c r="H50" s="134" t="s">
        <v>778</v>
      </c>
      <c r="I50" s="134" t="s">
        <v>778</v>
      </c>
      <c r="J50" s="8">
        <v>6</v>
      </c>
      <c r="K50" s="82">
        <v>41791</v>
      </c>
      <c r="L50" s="82">
        <v>42916</v>
      </c>
      <c r="M50" s="83" t="s">
        <v>399</v>
      </c>
      <c r="N50" s="8" t="s">
        <v>36</v>
      </c>
      <c r="O50" s="8" t="s">
        <v>24</v>
      </c>
      <c r="P50" s="8" t="s">
        <v>24</v>
      </c>
      <c r="Q50" s="8" t="s">
        <v>3968</v>
      </c>
      <c r="R50" s="105" t="s">
        <v>3884</v>
      </c>
      <c r="S50" s="70" t="s">
        <v>85</v>
      </c>
      <c r="T50" s="84">
        <v>6</v>
      </c>
      <c r="U50" s="85">
        <f t="shared" si="12"/>
        <v>1</v>
      </c>
      <c r="V50" s="70" t="s">
        <v>374</v>
      </c>
      <c r="W50" s="70" t="s">
        <v>25</v>
      </c>
      <c r="X50" s="8" t="s">
        <v>782</v>
      </c>
      <c r="Y50" s="70" t="s">
        <v>783</v>
      </c>
      <c r="Z50" s="8" t="s">
        <v>784</v>
      </c>
      <c r="AA50" s="70" t="s">
        <v>377</v>
      </c>
      <c r="AB50" s="88" t="s">
        <v>49</v>
      </c>
      <c r="AC50" s="198">
        <f t="shared" si="1"/>
        <v>2</v>
      </c>
      <c r="AD50" s="199">
        <f t="shared" si="2"/>
        <v>0</v>
      </c>
      <c r="AE50" s="72" t="str">
        <f t="shared" si="10"/>
        <v>CUMPLIDA</v>
      </c>
      <c r="AF50" s="72" t="str">
        <f t="shared" si="11"/>
        <v>CUMPLIDA</v>
      </c>
      <c r="AG50" s="69" t="s">
        <v>85</v>
      </c>
      <c r="AH50" s="91"/>
      <c r="AI50" s="92" t="s">
        <v>785</v>
      </c>
      <c r="AJ50" s="73" t="s">
        <v>25</v>
      </c>
      <c r="AK50" s="92" t="s">
        <v>217</v>
      </c>
      <c r="AL50" s="74" t="s">
        <v>105</v>
      </c>
      <c r="AM50" s="8" t="s">
        <v>112</v>
      </c>
      <c r="AN50" s="8" t="s">
        <v>653</v>
      </c>
      <c r="AO50" s="8" t="s">
        <v>208</v>
      </c>
      <c r="AP50" s="8"/>
      <c r="AQ50" s="8"/>
      <c r="AR50" s="8"/>
      <c r="AS50" s="8"/>
      <c r="AT50" s="95"/>
    </row>
    <row r="51" spans="1:46" ht="329.25" customHeight="1" x14ac:dyDescent="0.25">
      <c r="A51" s="76">
        <v>579</v>
      </c>
      <c r="B51" s="76">
        <v>155</v>
      </c>
      <c r="C51" s="75" t="s">
        <v>786</v>
      </c>
      <c r="D51" s="77" t="s">
        <v>787</v>
      </c>
      <c r="E51" s="77" t="s">
        <v>788</v>
      </c>
      <c r="F51" s="77" t="s">
        <v>789</v>
      </c>
      <c r="G51" s="138" t="s">
        <v>790</v>
      </c>
      <c r="H51" s="79" t="s">
        <v>791</v>
      </c>
      <c r="I51" s="103" t="s">
        <v>792</v>
      </c>
      <c r="J51" s="8">
        <v>5</v>
      </c>
      <c r="K51" s="93">
        <v>41640</v>
      </c>
      <c r="L51" s="93">
        <v>43281</v>
      </c>
      <c r="M51" s="83" t="s">
        <v>399</v>
      </c>
      <c r="N51" s="8" t="s">
        <v>36</v>
      </c>
      <c r="O51" s="8" t="s">
        <v>41</v>
      </c>
      <c r="P51" s="8" t="s">
        <v>41</v>
      </c>
      <c r="Q51" s="94" t="s">
        <v>3968</v>
      </c>
      <c r="R51" s="94" t="s">
        <v>3861</v>
      </c>
      <c r="S51" s="70" t="s">
        <v>84</v>
      </c>
      <c r="T51" s="84">
        <v>5</v>
      </c>
      <c r="U51" s="85">
        <f t="shared" si="12"/>
        <v>1</v>
      </c>
      <c r="V51" s="70"/>
      <c r="W51" s="70"/>
      <c r="X51" s="71"/>
      <c r="Y51" s="70"/>
      <c r="Z51" s="71"/>
      <c r="AA51" s="70"/>
      <c r="AB51" s="88" t="s">
        <v>49</v>
      </c>
      <c r="AC51" s="198">
        <f t="shared" si="1"/>
        <v>2</v>
      </c>
      <c r="AD51" s="199">
        <f t="shared" si="2"/>
        <v>0</v>
      </c>
      <c r="AE51" s="72" t="str">
        <f t="shared" si="10"/>
        <v>CUMPLIDA</v>
      </c>
      <c r="AF51" s="72" t="str">
        <f t="shared" si="11"/>
        <v>CUMPLIDA</v>
      </c>
      <c r="AG51" s="69" t="s">
        <v>84</v>
      </c>
      <c r="AH51" s="91"/>
      <c r="AI51" s="73"/>
      <c r="AJ51" s="73"/>
      <c r="AK51" s="73"/>
      <c r="AL51" s="74" t="s">
        <v>105</v>
      </c>
      <c r="AM51" s="8" t="s">
        <v>113</v>
      </c>
      <c r="AN51" s="8" t="s">
        <v>131</v>
      </c>
      <c r="AO51" s="8" t="s">
        <v>208</v>
      </c>
      <c r="AP51" s="8"/>
      <c r="AQ51" s="8"/>
      <c r="AR51" s="8"/>
      <c r="AS51" s="8"/>
      <c r="AT51" s="95"/>
    </row>
    <row r="52" spans="1:46" s="96" customFormat="1" ht="273.60000000000002" customHeight="1" x14ac:dyDescent="0.25">
      <c r="A52" s="76">
        <v>583</v>
      </c>
      <c r="B52" s="76">
        <v>159</v>
      </c>
      <c r="C52" s="77" t="s">
        <v>795</v>
      </c>
      <c r="D52" s="77" t="s">
        <v>796</v>
      </c>
      <c r="E52" s="77" t="s">
        <v>797</v>
      </c>
      <c r="F52" s="77" t="s">
        <v>798</v>
      </c>
      <c r="G52" s="77" t="s">
        <v>463</v>
      </c>
      <c r="H52" s="95" t="s">
        <v>799</v>
      </c>
      <c r="I52" s="95" t="s">
        <v>800</v>
      </c>
      <c r="J52" s="8">
        <v>5</v>
      </c>
      <c r="K52" s="82">
        <v>41456</v>
      </c>
      <c r="L52" s="82">
        <v>42916</v>
      </c>
      <c r="M52" s="83" t="s">
        <v>801</v>
      </c>
      <c r="N52" s="8" t="s">
        <v>54</v>
      </c>
      <c r="O52" s="105" t="s">
        <v>21</v>
      </c>
      <c r="P52" s="8" t="s">
        <v>1561</v>
      </c>
      <c r="Q52" s="8" t="s">
        <v>3966</v>
      </c>
      <c r="R52" s="8" t="s">
        <v>3860</v>
      </c>
      <c r="S52" s="70" t="s">
        <v>30</v>
      </c>
      <c r="T52" s="84">
        <v>5</v>
      </c>
      <c r="U52" s="85">
        <f t="shared" si="12"/>
        <v>1</v>
      </c>
      <c r="V52" s="70" t="s">
        <v>374</v>
      </c>
      <c r="W52" s="70"/>
      <c r="X52" s="8" t="s">
        <v>804</v>
      </c>
      <c r="Y52" s="70"/>
      <c r="Z52" s="8"/>
      <c r="AA52" s="70"/>
      <c r="AB52" s="88" t="s">
        <v>49</v>
      </c>
      <c r="AC52" s="198">
        <f t="shared" si="1"/>
        <v>2</v>
      </c>
      <c r="AD52" s="199">
        <f t="shared" si="2"/>
        <v>0</v>
      </c>
      <c r="AE52" s="72" t="str">
        <f t="shared" si="10"/>
        <v>CUMPLIDA</v>
      </c>
      <c r="AF52" s="72" t="str">
        <f t="shared" si="11"/>
        <v>CUMPLIDA</v>
      </c>
      <c r="AG52" s="69" t="s">
        <v>30</v>
      </c>
      <c r="AH52" s="91"/>
      <c r="AI52" s="92" t="s">
        <v>805</v>
      </c>
      <c r="AJ52" s="73" t="s">
        <v>25</v>
      </c>
      <c r="AK52" s="92" t="s">
        <v>217</v>
      </c>
      <c r="AL52" s="74" t="s">
        <v>105</v>
      </c>
      <c r="AM52" s="8" t="s">
        <v>109</v>
      </c>
      <c r="AN52" s="8" t="s">
        <v>109</v>
      </c>
      <c r="AO52" s="8" t="s">
        <v>208</v>
      </c>
      <c r="AP52" s="8"/>
      <c r="AQ52" s="8"/>
      <c r="AR52" s="8"/>
      <c r="AS52" s="8"/>
      <c r="AT52" s="95"/>
    </row>
    <row r="53" spans="1:46" s="96" customFormat="1" ht="223.5" customHeight="1" x14ac:dyDescent="0.25">
      <c r="A53" s="76">
        <v>586</v>
      </c>
      <c r="B53" s="76">
        <v>162</v>
      </c>
      <c r="C53" s="77" t="s">
        <v>806</v>
      </c>
      <c r="D53" s="77" t="s">
        <v>807</v>
      </c>
      <c r="E53" s="77" t="s">
        <v>808</v>
      </c>
      <c r="F53" s="79" t="s">
        <v>809</v>
      </c>
      <c r="G53" s="79" t="s">
        <v>810</v>
      </c>
      <c r="H53" s="79" t="s">
        <v>811</v>
      </c>
      <c r="I53" s="79" t="s">
        <v>812</v>
      </c>
      <c r="J53" s="74">
        <v>8</v>
      </c>
      <c r="K53" s="93">
        <v>41640</v>
      </c>
      <c r="L53" s="82">
        <v>43281</v>
      </c>
      <c r="M53" s="83" t="s">
        <v>801</v>
      </c>
      <c r="N53" s="8" t="s">
        <v>54</v>
      </c>
      <c r="O53" s="105" t="s">
        <v>21</v>
      </c>
      <c r="P53" s="8" t="s">
        <v>1561</v>
      </c>
      <c r="Q53" s="8" t="s">
        <v>3966</v>
      </c>
      <c r="R53" s="8" t="s">
        <v>3860</v>
      </c>
      <c r="S53" s="70" t="s">
        <v>85</v>
      </c>
      <c r="T53" s="84">
        <v>8</v>
      </c>
      <c r="U53" s="85">
        <f t="shared" si="12"/>
        <v>1</v>
      </c>
      <c r="V53" s="70"/>
      <c r="W53" s="70"/>
      <c r="X53" s="71"/>
      <c r="Y53" s="70"/>
      <c r="Z53" s="71"/>
      <c r="AA53" s="70"/>
      <c r="AB53" s="88" t="s">
        <v>49</v>
      </c>
      <c r="AC53" s="198">
        <f t="shared" si="1"/>
        <v>2</v>
      </c>
      <c r="AD53" s="199">
        <f t="shared" si="2"/>
        <v>0</v>
      </c>
      <c r="AE53" s="72" t="str">
        <f t="shared" si="10"/>
        <v>CUMPLIDA</v>
      </c>
      <c r="AF53" s="72" t="str">
        <f t="shared" si="11"/>
        <v>CUMPLIDA</v>
      </c>
      <c r="AG53" s="69" t="s">
        <v>85</v>
      </c>
      <c r="AH53" s="91"/>
      <c r="AI53" s="92" t="s">
        <v>814</v>
      </c>
      <c r="AJ53" s="73" t="s">
        <v>25</v>
      </c>
      <c r="AK53" s="92" t="s">
        <v>217</v>
      </c>
      <c r="AL53" s="74" t="s">
        <v>105</v>
      </c>
      <c r="AM53" s="8" t="s">
        <v>111</v>
      </c>
      <c r="AN53" s="8" t="s">
        <v>151</v>
      </c>
      <c r="AO53" s="8" t="s">
        <v>208</v>
      </c>
      <c r="AP53" s="8"/>
      <c r="AQ53" s="8"/>
      <c r="AR53" s="8"/>
      <c r="AS53" s="8"/>
      <c r="AT53" s="95"/>
    </row>
    <row r="54" spans="1:46" s="96" customFormat="1" ht="187.15" customHeight="1" x14ac:dyDescent="0.25">
      <c r="A54" s="76">
        <v>587</v>
      </c>
      <c r="B54" s="76">
        <v>163</v>
      </c>
      <c r="C54" s="77" t="s">
        <v>815</v>
      </c>
      <c r="D54" s="77" t="s">
        <v>816</v>
      </c>
      <c r="E54" s="77" t="s">
        <v>817</v>
      </c>
      <c r="F54" s="77" t="s">
        <v>818</v>
      </c>
      <c r="G54" s="79" t="s">
        <v>636</v>
      </c>
      <c r="H54" s="95" t="s">
        <v>819</v>
      </c>
      <c r="I54" s="95" t="s">
        <v>819</v>
      </c>
      <c r="J54" s="74">
        <v>9</v>
      </c>
      <c r="K54" s="93">
        <v>41699</v>
      </c>
      <c r="L54" s="93">
        <v>43190</v>
      </c>
      <c r="M54" s="83" t="s">
        <v>801</v>
      </c>
      <c r="N54" s="8" t="s">
        <v>54</v>
      </c>
      <c r="O54" s="105" t="s">
        <v>21</v>
      </c>
      <c r="P54" s="105" t="s">
        <v>21</v>
      </c>
      <c r="Q54" s="105" t="s">
        <v>3966</v>
      </c>
      <c r="R54" s="8" t="s">
        <v>3860</v>
      </c>
      <c r="S54" s="70" t="s">
        <v>84</v>
      </c>
      <c r="T54" s="84">
        <v>9</v>
      </c>
      <c r="U54" s="85">
        <f t="shared" si="12"/>
        <v>1</v>
      </c>
      <c r="V54" s="70"/>
      <c r="W54" s="70"/>
      <c r="X54" s="71"/>
      <c r="Y54" s="70"/>
      <c r="Z54" s="71"/>
      <c r="AA54" s="70"/>
      <c r="AB54" s="88" t="s">
        <v>49</v>
      </c>
      <c r="AC54" s="198">
        <f t="shared" si="1"/>
        <v>2</v>
      </c>
      <c r="AD54" s="199">
        <f t="shared" si="2"/>
        <v>0</v>
      </c>
      <c r="AE54" s="72" t="str">
        <f t="shared" si="10"/>
        <v>CUMPLIDA</v>
      </c>
      <c r="AF54" s="72" t="str">
        <f t="shared" si="11"/>
        <v>CUMPLIDA</v>
      </c>
      <c r="AG54" s="69" t="s">
        <v>84</v>
      </c>
      <c r="AH54" s="91"/>
      <c r="AI54" s="92" t="s">
        <v>821</v>
      </c>
      <c r="AJ54" s="73" t="s">
        <v>25</v>
      </c>
      <c r="AK54" s="92" t="s">
        <v>217</v>
      </c>
      <c r="AL54" s="74" t="s">
        <v>105</v>
      </c>
      <c r="AM54" s="8" t="s">
        <v>111</v>
      </c>
      <c r="AN54" s="8" t="s">
        <v>151</v>
      </c>
      <c r="AO54" s="8" t="s">
        <v>208</v>
      </c>
      <c r="AP54" s="8"/>
      <c r="AQ54" s="8"/>
      <c r="AR54" s="8"/>
      <c r="AS54" s="8"/>
      <c r="AT54" s="95"/>
    </row>
    <row r="55" spans="1:46" s="96" customFormat="1" ht="409.5" customHeight="1" x14ac:dyDescent="0.25">
      <c r="A55" s="76">
        <v>589</v>
      </c>
      <c r="B55" s="76">
        <v>165</v>
      </c>
      <c r="C55" s="137" t="s">
        <v>822</v>
      </c>
      <c r="D55" s="77" t="s">
        <v>823</v>
      </c>
      <c r="E55" s="77" t="s">
        <v>824</v>
      </c>
      <c r="F55" s="79" t="s">
        <v>368</v>
      </c>
      <c r="G55" s="79" t="s">
        <v>369</v>
      </c>
      <c r="H55" s="139" t="s">
        <v>825</v>
      </c>
      <c r="I55" s="139" t="s">
        <v>825</v>
      </c>
      <c r="J55" s="8">
        <v>6</v>
      </c>
      <c r="K55" s="82">
        <v>41640</v>
      </c>
      <c r="L55" s="82">
        <v>43616</v>
      </c>
      <c r="M55" s="83" t="s">
        <v>801</v>
      </c>
      <c r="N55" s="8" t="s">
        <v>54</v>
      </c>
      <c r="O55" s="105" t="s">
        <v>21</v>
      </c>
      <c r="P55" s="8" t="s">
        <v>1561</v>
      </c>
      <c r="Q55" s="8" t="s">
        <v>3966</v>
      </c>
      <c r="R55" s="8" t="s">
        <v>3860</v>
      </c>
      <c r="S55" s="70" t="s">
        <v>519</v>
      </c>
      <c r="T55" s="84">
        <v>5</v>
      </c>
      <c r="U55" s="85">
        <f t="shared" si="12"/>
        <v>0.83333333333333337</v>
      </c>
      <c r="V55" s="70" t="s">
        <v>374</v>
      </c>
      <c r="W55" s="70"/>
      <c r="X55" s="8" t="s">
        <v>829</v>
      </c>
      <c r="Y55" s="70"/>
      <c r="Z55" s="8"/>
      <c r="AA55" s="70"/>
      <c r="AB55" s="88" t="s">
        <v>49</v>
      </c>
      <c r="AC55" s="198">
        <f t="shared" si="1"/>
        <v>0</v>
      </c>
      <c r="AD55" s="199">
        <f t="shared" si="2"/>
        <v>1</v>
      </c>
      <c r="AE55" s="72" t="str">
        <f t="shared" si="10"/>
        <v>EN TERMINO</v>
      </c>
      <c r="AF55" s="72" t="str">
        <f t="shared" si="11"/>
        <v>EN TERMINO</v>
      </c>
      <c r="AG55" s="69" t="s">
        <v>26</v>
      </c>
      <c r="AH55" s="91"/>
      <c r="AI55" s="92" t="s">
        <v>830</v>
      </c>
      <c r="AJ55" s="73" t="s">
        <v>25</v>
      </c>
      <c r="AK55" s="92" t="s">
        <v>216</v>
      </c>
      <c r="AL55" s="8" t="s">
        <v>105</v>
      </c>
      <c r="AM55" s="8" t="s">
        <v>111</v>
      </c>
      <c r="AN55" s="8" t="s">
        <v>426</v>
      </c>
      <c r="AO55" s="8" t="s">
        <v>208</v>
      </c>
      <c r="AP55" s="8"/>
      <c r="AQ55" s="8"/>
      <c r="AR55" s="8"/>
      <c r="AS55" s="8"/>
      <c r="AT55" s="95"/>
    </row>
    <row r="56" spans="1:46" ht="331.15" customHeight="1" x14ac:dyDescent="0.25">
      <c r="A56" s="76">
        <v>590</v>
      </c>
      <c r="B56" s="76">
        <v>166</v>
      </c>
      <c r="C56" s="77" t="s">
        <v>831</v>
      </c>
      <c r="D56" s="77" t="s">
        <v>832</v>
      </c>
      <c r="E56" s="77" t="s">
        <v>833</v>
      </c>
      <c r="F56" s="77" t="s">
        <v>834</v>
      </c>
      <c r="G56" s="77" t="s">
        <v>835</v>
      </c>
      <c r="H56" s="75" t="s">
        <v>836</v>
      </c>
      <c r="I56" s="75" t="s">
        <v>836</v>
      </c>
      <c r="J56" s="8">
        <v>10</v>
      </c>
      <c r="K56" s="93">
        <v>41671</v>
      </c>
      <c r="L56" s="118">
        <v>43069</v>
      </c>
      <c r="M56" s="83" t="s">
        <v>403</v>
      </c>
      <c r="N56" s="8" t="s">
        <v>37</v>
      </c>
      <c r="O56" s="105" t="s">
        <v>21</v>
      </c>
      <c r="P56" s="8" t="s">
        <v>345</v>
      </c>
      <c r="Q56" s="94" t="s">
        <v>3965</v>
      </c>
      <c r="R56" s="94" t="s">
        <v>3860</v>
      </c>
      <c r="S56" s="70" t="s">
        <v>373</v>
      </c>
      <c r="T56" s="84">
        <v>10</v>
      </c>
      <c r="U56" s="85">
        <f t="shared" si="12"/>
        <v>1</v>
      </c>
      <c r="V56" s="70" t="s">
        <v>840</v>
      </c>
      <c r="W56" s="70" t="s">
        <v>25</v>
      </c>
      <c r="X56" s="8" t="s">
        <v>841</v>
      </c>
      <c r="Y56" s="70" t="s">
        <v>842</v>
      </c>
      <c r="Z56" s="8" t="s">
        <v>843</v>
      </c>
      <c r="AA56" s="70" t="s">
        <v>377</v>
      </c>
      <c r="AB56" s="88" t="s">
        <v>49</v>
      </c>
      <c r="AC56" s="198">
        <f t="shared" si="1"/>
        <v>2</v>
      </c>
      <c r="AD56" s="199">
        <f t="shared" si="2"/>
        <v>0</v>
      </c>
      <c r="AE56" s="72" t="str">
        <f t="shared" si="10"/>
        <v>CUMPLIDA</v>
      </c>
      <c r="AF56" s="72" t="str">
        <f t="shared" si="11"/>
        <v>CUMPLIDA</v>
      </c>
      <c r="AG56" s="69" t="s">
        <v>30</v>
      </c>
      <c r="AH56" s="91"/>
      <c r="AI56" s="92" t="s">
        <v>844</v>
      </c>
      <c r="AJ56" s="73" t="s">
        <v>25</v>
      </c>
      <c r="AK56" s="92" t="s">
        <v>216</v>
      </c>
      <c r="AL56" s="74" t="s">
        <v>105</v>
      </c>
      <c r="AM56" s="8" t="s">
        <v>112</v>
      </c>
      <c r="AN56" s="8" t="s">
        <v>349</v>
      </c>
      <c r="AO56" s="8" t="s">
        <v>208</v>
      </c>
      <c r="AP56" s="8"/>
      <c r="AQ56" s="8"/>
      <c r="AR56" s="8"/>
      <c r="AS56" s="8"/>
      <c r="AT56" s="95"/>
    </row>
    <row r="57" spans="1:46" ht="238.5" customHeight="1" x14ac:dyDescent="0.25">
      <c r="A57" s="76">
        <v>605</v>
      </c>
      <c r="B57" s="76">
        <v>181</v>
      </c>
      <c r="C57" s="77" t="s">
        <v>847</v>
      </c>
      <c r="D57" s="77" t="s">
        <v>848</v>
      </c>
      <c r="E57" s="77" t="s">
        <v>849</v>
      </c>
      <c r="F57" s="77" t="s">
        <v>850</v>
      </c>
      <c r="G57" s="77" t="s">
        <v>851</v>
      </c>
      <c r="H57" s="95" t="s">
        <v>852</v>
      </c>
      <c r="I57" s="95" t="s">
        <v>853</v>
      </c>
      <c r="J57" s="8">
        <v>7</v>
      </c>
      <c r="K57" s="82">
        <v>41671</v>
      </c>
      <c r="L57" s="82">
        <v>42916</v>
      </c>
      <c r="M57" s="83" t="s">
        <v>403</v>
      </c>
      <c r="N57" s="8" t="s">
        <v>37</v>
      </c>
      <c r="O57" s="105" t="s">
        <v>21</v>
      </c>
      <c r="P57" s="105" t="s">
        <v>378</v>
      </c>
      <c r="Q57" s="94" t="s">
        <v>3965</v>
      </c>
      <c r="R57" s="94" t="s">
        <v>3860</v>
      </c>
      <c r="S57" s="70" t="s">
        <v>85</v>
      </c>
      <c r="T57" s="84">
        <v>7</v>
      </c>
      <c r="U57" s="85">
        <f t="shared" si="12"/>
        <v>1</v>
      </c>
      <c r="V57" s="70"/>
      <c r="W57" s="70"/>
      <c r="X57" s="71"/>
      <c r="Y57" s="70"/>
      <c r="Z57" s="71"/>
      <c r="AA57" s="70"/>
      <c r="AB57" s="88" t="s">
        <v>49</v>
      </c>
      <c r="AC57" s="198">
        <f t="shared" si="1"/>
        <v>2</v>
      </c>
      <c r="AD57" s="199">
        <f t="shared" si="2"/>
        <v>0</v>
      </c>
      <c r="AE57" s="72" t="str">
        <f t="shared" ref="AE57:AE67" si="13">IF(AC57+AD57&gt;1,"CUMPLIDA",IF(AD57=1,"EN TERMINO","VENCIDA"))</f>
        <v>CUMPLIDA</v>
      </c>
      <c r="AF57" s="72" t="str">
        <f t="shared" ref="AF57:AF67" si="14">IF(AE57="CUMPLIDA","CUMPLIDA",IF(AE57="EN TERMINO","EN TERMINO","VENCIDA"))</f>
        <v>CUMPLIDA</v>
      </c>
      <c r="AG57" s="69" t="s">
        <v>85</v>
      </c>
      <c r="AH57" s="91"/>
      <c r="AI57" s="73"/>
      <c r="AJ57" s="73"/>
      <c r="AK57" s="73"/>
      <c r="AL57" s="74" t="s">
        <v>105</v>
      </c>
      <c r="AM57" s="8" t="s">
        <v>108</v>
      </c>
      <c r="AN57" s="8" t="s">
        <v>130</v>
      </c>
      <c r="AO57" s="8" t="s">
        <v>208</v>
      </c>
      <c r="AP57" s="8"/>
      <c r="AQ57" s="8"/>
      <c r="AR57" s="8"/>
      <c r="AS57" s="8"/>
      <c r="AT57" s="95"/>
    </row>
    <row r="58" spans="1:46" ht="216" customHeight="1" x14ac:dyDescent="0.25">
      <c r="A58" s="76">
        <v>612</v>
      </c>
      <c r="B58" s="76">
        <v>188</v>
      </c>
      <c r="C58" s="77" t="s">
        <v>856</v>
      </c>
      <c r="D58" s="77" t="s">
        <v>857</v>
      </c>
      <c r="E58" s="77" t="s">
        <v>858</v>
      </c>
      <c r="F58" s="95" t="s">
        <v>859</v>
      </c>
      <c r="G58" s="77" t="s">
        <v>860</v>
      </c>
      <c r="H58" s="95" t="s">
        <v>861</v>
      </c>
      <c r="I58" s="95" t="s">
        <v>861</v>
      </c>
      <c r="J58" s="8">
        <v>10</v>
      </c>
      <c r="K58" s="93">
        <v>41671</v>
      </c>
      <c r="L58" s="118">
        <v>43069</v>
      </c>
      <c r="M58" s="83" t="s">
        <v>403</v>
      </c>
      <c r="N58" s="8" t="s">
        <v>37</v>
      </c>
      <c r="O58" s="105" t="s">
        <v>21</v>
      </c>
      <c r="P58" s="8" t="s">
        <v>345</v>
      </c>
      <c r="Q58" s="94" t="s">
        <v>3965</v>
      </c>
      <c r="R58" s="94" t="s">
        <v>3860</v>
      </c>
      <c r="S58" s="70" t="s">
        <v>85</v>
      </c>
      <c r="T58" s="84">
        <v>10</v>
      </c>
      <c r="U58" s="85">
        <f t="shared" si="12"/>
        <v>1</v>
      </c>
      <c r="V58" s="70"/>
      <c r="W58" s="70"/>
      <c r="X58" s="71"/>
      <c r="Y58" s="70"/>
      <c r="Z58" s="71"/>
      <c r="AA58" s="70"/>
      <c r="AB58" s="88" t="s">
        <v>49</v>
      </c>
      <c r="AC58" s="198">
        <f t="shared" si="1"/>
        <v>2</v>
      </c>
      <c r="AD58" s="199">
        <f t="shared" si="2"/>
        <v>0</v>
      </c>
      <c r="AE58" s="72" t="str">
        <f t="shared" si="13"/>
        <v>CUMPLIDA</v>
      </c>
      <c r="AF58" s="72" t="str">
        <f t="shared" si="14"/>
        <v>CUMPLIDA</v>
      </c>
      <c r="AG58" s="69" t="s">
        <v>85</v>
      </c>
      <c r="AH58" s="91"/>
      <c r="AI58" s="73"/>
      <c r="AJ58" s="73"/>
      <c r="AK58" s="73"/>
      <c r="AL58" s="74" t="s">
        <v>105</v>
      </c>
      <c r="AM58" s="8" t="s">
        <v>111</v>
      </c>
      <c r="AN58" s="8" t="s">
        <v>200</v>
      </c>
      <c r="AO58" s="8" t="s">
        <v>208</v>
      </c>
      <c r="AP58" s="8"/>
      <c r="AQ58" s="8"/>
      <c r="AR58" s="8"/>
      <c r="AS58" s="8"/>
      <c r="AT58" s="95"/>
    </row>
    <row r="59" spans="1:46" ht="257.25" customHeight="1" x14ac:dyDescent="0.25">
      <c r="A59" s="76">
        <v>621</v>
      </c>
      <c r="B59" s="76">
        <v>197</v>
      </c>
      <c r="C59" s="77" t="s">
        <v>864</v>
      </c>
      <c r="D59" s="77" t="s">
        <v>865</v>
      </c>
      <c r="E59" s="77" t="s">
        <v>866</v>
      </c>
      <c r="F59" s="77" t="s">
        <v>867</v>
      </c>
      <c r="G59" s="95" t="s">
        <v>868</v>
      </c>
      <c r="H59" s="95" t="s">
        <v>869</v>
      </c>
      <c r="I59" s="95" t="s">
        <v>869</v>
      </c>
      <c r="J59" s="8">
        <v>7</v>
      </c>
      <c r="K59" s="93">
        <v>41426</v>
      </c>
      <c r="L59" s="118">
        <v>43069</v>
      </c>
      <c r="M59" s="83" t="s">
        <v>403</v>
      </c>
      <c r="N59" s="8" t="s">
        <v>37</v>
      </c>
      <c r="O59" s="105" t="s">
        <v>21</v>
      </c>
      <c r="P59" s="105" t="s">
        <v>21</v>
      </c>
      <c r="Q59" s="94" t="s">
        <v>3965</v>
      </c>
      <c r="R59" s="94" t="s">
        <v>3860</v>
      </c>
      <c r="S59" s="70" t="s">
        <v>85</v>
      </c>
      <c r="T59" s="84">
        <v>7</v>
      </c>
      <c r="U59" s="85">
        <f t="shared" si="12"/>
        <v>1</v>
      </c>
      <c r="V59" s="70"/>
      <c r="W59" s="70"/>
      <c r="X59" s="71"/>
      <c r="Y59" s="70"/>
      <c r="Z59" s="71"/>
      <c r="AA59" s="70"/>
      <c r="AB59" s="88" t="s">
        <v>49</v>
      </c>
      <c r="AC59" s="198">
        <f t="shared" si="1"/>
        <v>2</v>
      </c>
      <c r="AD59" s="199">
        <f t="shared" si="2"/>
        <v>0</v>
      </c>
      <c r="AE59" s="72" t="str">
        <f t="shared" si="13"/>
        <v>CUMPLIDA</v>
      </c>
      <c r="AF59" s="72" t="str">
        <f t="shared" si="14"/>
        <v>CUMPLIDA</v>
      </c>
      <c r="AG59" s="69" t="s">
        <v>85</v>
      </c>
      <c r="AH59" s="91"/>
      <c r="AI59" s="73"/>
      <c r="AJ59" s="73"/>
      <c r="AK59" s="73"/>
      <c r="AL59" s="74" t="s">
        <v>105</v>
      </c>
      <c r="AM59" s="8" t="s">
        <v>108</v>
      </c>
      <c r="AN59" s="8" t="s">
        <v>753</v>
      </c>
      <c r="AO59" s="8" t="s">
        <v>208</v>
      </c>
      <c r="AP59" s="8"/>
      <c r="AQ59" s="8"/>
      <c r="AR59" s="8"/>
      <c r="AS59" s="8"/>
      <c r="AT59" s="95"/>
    </row>
    <row r="60" spans="1:46" s="96" customFormat="1" ht="409.6" customHeight="1" x14ac:dyDescent="0.25">
      <c r="A60" s="76">
        <v>627</v>
      </c>
      <c r="B60" s="76">
        <v>203</v>
      </c>
      <c r="C60" s="77" t="s">
        <v>873</v>
      </c>
      <c r="D60" s="77" t="s">
        <v>874</v>
      </c>
      <c r="E60" s="77" t="s">
        <v>875</v>
      </c>
      <c r="F60" s="97" t="s">
        <v>876</v>
      </c>
      <c r="G60" s="97" t="s">
        <v>877</v>
      </c>
      <c r="H60" s="133" t="s">
        <v>878</v>
      </c>
      <c r="I60" s="133" t="s">
        <v>878</v>
      </c>
      <c r="J60" s="132">
        <v>10</v>
      </c>
      <c r="K60" s="82">
        <v>41640</v>
      </c>
      <c r="L60" s="82">
        <v>42978</v>
      </c>
      <c r="M60" s="83" t="s">
        <v>296</v>
      </c>
      <c r="N60" s="83" t="s">
        <v>296</v>
      </c>
      <c r="O60" s="8" t="s">
        <v>55</v>
      </c>
      <c r="P60" s="8" t="s">
        <v>55</v>
      </c>
      <c r="Q60" s="8" t="s">
        <v>3967</v>
      </c>
      <c r="R60" s="8" t="s">
        <v>35</v>
      </c>
      <c r="S60" s="70" t="s">
        <v>373</v>
      </c>
      <c r="T60" s="84">
        <v>10</v>
      </c>
      <c r="U60" s="85">
        <f t="shared" si="12"/>
        <v>1</v>
      </c>
      <c r="V60" s="70" t="s">
        <v>30</v>
      </c>
      <c r="W60" s="70" t="s">
        <v>25</v>
      </c>
      <c r="X60" s="8" t="s">
        <v>883</v>
      </c>
      <c r="Y60" s="70" t="s">
        <v>884</v>
      </c>
      <c r="Z60" s="8" t="s">
        <v>885</v>
      </c>
      <c r="AA60" s="70" t="s">
        <v>886</v>
      </c>
      <c r="AB60" s="88" t="s">
        <v>49</v>
      </c>
      <c r="AC60" s="198">
        <f t="shared" si="1"/>
        <v>2</v>
      </c>
      <c r="AD60" s="199">
        <f t="shared" si="2"/>
        <v>0</v>
      </c>
      <c r="AE60" s="72" t="str">
        <f t="shared" si="13"/>
        <v>CUMPLIDA</v>
      </c>
      <c r="AF60" s="72" t="str">
        <f t="shared" si="14"/>
        <v>CUMPLIDA</v>
      </c>
      <c r="AG60" s="69" t="s">
        <v>30</v>
      </c>
      <c r="AH60" s="91"/>
      <c r="AI60" s="92" t="s">
        <v>887</v>
      </c>
      <c r="AJ60" s="73" t="s">
        <v>25</v>
      </c>
      <c r="AK60" s="92" t="s">
        <v>216</v>
      </c>
      <c r="AL60" s="74" t="s">
        <v>105</v>
      </c>
      <c r="AM60" s="8" t="s">
        <v>116</v>
      </c>
      <c r="AN60" s="8" t="s">
        <v>116</v>
      </c>
      <c r="AO60" s="8" t="s">
        <v>208</v>
      </c>
      <c r="AP60" s="8"/>
      <c r="AQ60" s="8"/>
      <c r="AR60" s="8"/>
      <c r="AS60" s="8"/>
      <c r="AT60" s="95"/>
    </row>
    <row r="61" spans="1:46" s="96" customFormat="1" ht="383.25" customHeight="1" x14ac:dyDescent="0.25">
      <c r="A61" s="76">
        <v>650</v>
      </c>
      <c r="B61" s="76">
        <v>226</v>
      </c>
      <c r="C61" s="77" t="s">
        <v>889</v>
      </c>
      <c r="D61" s="140" t="s">
        <v>890</v>
      </c>
      <c r="E61" s="77" t="s">
        <v>891</v>
      </c>
      <c r="F61" s="77" t="s">
        <v>892</v>
      </c>
      <c r="G61" s="77" t="s">
        <v>893</v>
      </c>
      <c r="H61" s="95" t="s">
        <v>894</v>
      </c>
      <c r="I61" s="95" t="s">
        <v>895</v>
      </c>
      <c r="J61" s="81">
        <v>8</v>
      </c>
      <c r="K61" s="82">
        <v>41671</v>
      </c>
      <c r="L61" s="82">
        <v>43281</v>
      </c>
      <c r="M61" s="83" t="s">
        <v>343</v>
      </c>
      <c r="N61" s="8" t="s">
        <v>19</v>
      </c>
      <c r="O61" s="81" t="s">
        <v>4367</v>
      </c>
      <c r="P61" s="81" t="s">
        <v>4367</v>
      </c>
      <c r="Q61" s="94" t="s">
        <v>3966</v>
      </c>
      <c r="R61" s="94" t="s">
        <v>3883</v>
      </c>
      <c r="S61" s="70" t="s">
        <v>84</v>
      </c>
      <c r="T61" s="84">
        <v>8</v>
      </c>
      <c r="U61" s="85">
        <f t="shared" ref="U61:U71" si="15">+T61/J61</f>
        <v>1</v>
      </c>
      <c r="V61" s="70" t="s">
        <v>374</v>
      </c>
      <c r="W61" s="70"/>
      <c r="X61" s="8" t="s">
        <v>901</v>
      </c>
      <c r="Y61" s="141"/>
      <c r="Z61" s="8"/>
      <c r="AA61" s="141"/>
      <c r="AB61" s="88" t="s">
        <v>49</v>
      </c>
      <c r="AC61" s="198">
        <f t="shared" si="1"/>
        <v>2</v>
      </c>
      <c r="AD61" s="199">
        <f t="shared" si="2"/>
        <v>0</v>
      </c>
      <c r="AE61" s="72" t="str">
        <f t="shared" si="13"/>
        <v>CUMPLIDA</v>
      </c>
      <c r="AF61" s="72" t="str">
        <f t="shared" si="14"/>
        <v>CUMPLIDA</v>
      </c>
      <c r="AG61" s="69" t="s">
        <v>84</v>
      </c>
      <c r="AH61" s="91"/>
      <c r="AI61" s="92" t="s">
        <v>902</v>
      </c>
      <c r="AJ61" s="73" t="s">
        <v>25</v>
      </c>
      <c r="AK61" s="92" t="s">
        <v>217</v>
      </c>
      <c r="AL61" s="8" t="s">
        <v>219</v>
      </c>
      <c r="AM61" s="8" t="s">
        <v>112</v>
      </c>
      <c r="AN61" s="8" t="s">
        <v>655</v>
      </c>
      <c r="AO61" s="8" t="s">
        <v>208</v>
      </c>
      <c r="AP61" s="8"/>
      <c r="AQ61" s="8"/>
      <c r="AR61" s="8"/>
      <c r="AS61" s="8"/>
      <c r="AT61" s="95"/>
    </row>
    <row r="62" spans="1:46" ht="402" customHeight="1" x14ac:dyDescent="0.25">
      <c r="A62" s="76">
        <v>651</v>
      </c>
      <c r="B62" s="76">
        <v>227</v>
      </c>
      <c r="C62" s="77" t="s">
        <v>903</v>
      </c>
      <c r="D62" s="77" t="s">
        <v>904</v>
      </c>
      <c r="E62" s="77" t="s">
        <v>905</v>
      </c>
      <c r="F62" s="77" t="s">
        <v>906</v>
      </c>
      <c r="G62" s="77" t="s">
        <v>893</v>
      </c>
      <c r="H62" s="95" t="s">
        <v>907</v>
      </c>
      <c r="I62" s="95" t="s">
        <v>907</v>
      </c>
      <c r="J62" s="8">
        <v>9</v>
      </c>
      <c r="K62" s="82">
        <v>41671</v>
      </c>
      <c r="L62" s="82">
        <v>43281</v>
      </c>
      <c r="M62" s="83" t="s">
        <v>343</v>
      </c>
      <c r="N62" s="8" t="s">
        <v>19</v>
      </c>
      <c r="O62" s="94" t="s">
        <v>4367</v>
      </c>
      <c r="P62" s="94" t="s">
        <v>4368</v>
      </c>
      <c r="Q62" s="94" t="s">
        <v>3966</v>
      </c>
      <c r="R62" s="94" t="s">
        <v>3883</v>
      </c>
      <c r="S62" s="70" t="s">
        <v>373</v>
      </c>
      <c r="T62" s="84">
        <v>9</v>
      </c>
      <c r="U62" s="85">
        <f t="shared" si="15"/>
        <v>1</v>
      </c>
      <c r="V62" s="70" t="s">
        <v>374</v>
      </c>
      <c r="W62" s="70"/>
      <c r="X62" s="8" t="s">
        <v>901</v>
      </c>
      <c r="Y62" s="70"/>
      <c r="Z62" s="71"/>
      <c r="AA62" s="70"/>
      <c r="AB62" s="88" t="s">
        <v>49</v>
      </c>
      <c r="AC62" s="198">
        <f t="shared" si="1"/>
        <v>2</v>
      </c>
      <c r="AD62" s="199">
        <f t="shared" si="2"/>
        <v>0</v>
      </c>
      <c r="AE62" s="72" t="str">
        <f t="shared" si="13"/>
        <v>CUMPLIDA</v>
      </c>
      <c r="AF62" s="72" t="str">
        <f t="shared" si="14"/>
        <v>CUMPLIDA</v>
      </c>
      <c r="AG62" s="69" t="s">
        <v>30</v>
      </c>
      <c r="AH62" s="91"/>
      <c r="AI62" s="92" t="s">
        <v>912</v>
      </c>
      <c r="AJ62" s="73" t="s">
        <v>25</v>
      </c>
      <c r="AK62" s="92" t="s">
        <v>217</v>
      </c>
      <c r="AL62" s="74" t="s">
        <v>105</v>
      </c>
      <c r="AM62" s="8" t="s">
        <v>112</v>
      </c>
      <c r="AN62" s="8" t="s">
        <v>426</v>
      </c>
      <c r="AO62" s="8" t="s">
        <v>208</v>
      </c>
      <c r="AP62" s="8"/>
      <c r="AQ62" s="8"/>
      <c r="AR62" s="8"/>
      <c r="AS62" s="8"/>
      <c r="AT62" s="95"/>
    </row>
    <row r="63" spans="1:46" ht="409.5" customHeight="1" x14ac:dyDescent="0.25">
      <c r="A63" s="76">
        <v>656</v>
      </c>
      <c r="B63" s="76">
        <v>232</v>
      </c>
      <c r="C63" s="137" t="s">
        <v>913</v>
      </c>
      <c r="D63" s="77" t="s">
        <v>914</v>
      </c>
      <c r="E63" s="77" t="s">
        <v>915</v>
      </c>
      <c r="F63" s="77" t="s">
        <v>916</v>
      </c>
      <c r="G63" s="77" t="s">
        <v>917</v>
      </c>
      <c r="H63" s="95" t="s">
        <v>918</v>
      </c>
      <c r="I63" s="95" t="s">
        <v>918</v>
      </c>
      <c r="J63" s="8">
        <v>9</v>
      </c>
      <c r="K63" s="82">
        <v>41671</v>
      </c>
      <c r="L63" s="82">
        <v>42825</v>
      </c>
      <c r="M63" s="83" t="s">
        <v>343</v>
      </c>
      <c r="N63" s="8" t="s">
        <v>19</v>
      </c>
      <c r="O63" s="94" t="s">
        <v>4367</v>
      </c>
      <c r="P63" s="94" t="s">
        <v>4368</v>
      </c>
      <c r="Q63" s="94" t="s">
        <v>3966</v>
      </c>
      <c r="R63" s="94" t="s">
        <v>3883</v>
      </c>
      <c r="S63" s="70" t="s">
        <v>919</v>
      </c>
      <c r="T63" s="84">
        <v>9</v>
      </c>
      <c r="U63" s="85">
        <f t="shared" si="15"/>
        <v>1</v>
      </c>
      <c r="V63" s="70" t="s">
        <v>374</v>
      </c>
      <c r="W63" s="70" t="s">
        <v>25</v>
      </c>
      <c r="X63" s="8" t="s">
        <v>923</v>
      </c>
      <c r="Y63" s="70" t="s">
        <v>3557</v>
      </c>
      <c r="Z63" s="8" t="s">
        <v>3558</v>
      </c>
      <c r="AA63" s="70"/>
      <c r="AB63" s="88" t="s">
        <v>49</v>
      </c>
      <c r="AC63" s="198">
        <f t="shared" si="1"/>
        <v>2</v>
      </c>
      <c r="AD63" s="199">
        <f t="shared" si="2"/>
        <v>0</v>
      </c>
      <c r="AE63" s="72" t="str">
        <f t="shared" si="13"/>
        <v>CUMPLIDA</v>
      </c>
      <c r="AF63" s="72" t="str">
        <f t="shared" si="14"/>
        <v>CUMPLIDA</v>
      </c>
      <c r="AG63" s="69" t="s">
        <v>26</v>
      </c>
      <c r="AH63" s="91"/>
      <c r="AI63" s="92" t="s">
        <v>924</v>
      </c>
      <c r="AJ63" s="73" t="s">
        <v>25</v>
      </c>
      <c r="AK63" s="92" t="s">
        <v>217</v>
      </c>
      <c r="AL63" s="74" t="s">
        <v>105</v>
      </c>
      <c r="AM63" s="8" t="s">
        <v>111</v>
      </c>
      <c r="AN63" s="8" t="s">
        <v>426</v>
      </c>
      <c r="AO63" s="8" t="s">
        <v>208</v>
      </c>
      <c r="AP63" s="8"/>
      <c r="AQ63" s="8"/>
      <c r="AR63" s="8"/>
      <c r="AS63" s="8"/>
      <c r="AT63" s="95"/>
    </row>
    <row r="64" spans="1:46" ht="399" customHeight="1" x14ac:dyDescent="0.25">
      <c r="A64" s="76">
        <v>673</v>
      </c>
      <c r="B64" s="76">
        <v>249</v>
      </c>
      <c r="C64" s="77" t="s">
        <v>925</v>
      </c>
      <c r="D64" s="77" t="s">
        <v>926</v>
      </c>
      <c r="E64" s="77" t="s">
        <v>927</v>
      </c>
      <c r="F64" s="77" t="s">
        <v>928</v>
      </c>
      <c r="G64" s="77" t="s">
        <v>929</v>
      </c>
      <c r="H64" s="95" t="s">
        <v>930</v>
      </c>
      <c r="I64" s="95" t="s">
        <v>931</v>
      </c>
      <c r="J64" s="8">
        <v>7</v>
      </c>
      <c r="K64" s="82">
        <v>41671</v>
      </c>
      <c r="L64" s="82">
        <v>43281</v>
      </c>
      <c r="M64" s="83" t="s">
        <v>343</v>
      </c>
      <c r="N64" s="8" t="s">
        <v>19</v>
      </c>
      <c r="O64" s="94" t="s">
        <v>4367</v>
      </c>
      <c r="P64" s="94" t="s">
        <v>4367</v>
      </c>
      <c r="Q64" s="94" t="s">
        <v>3966</v>
      </c>
      <c r="R64" s="94" t="s">
        <v>3883</v>
      </c>
      <c r="S64" s="70" t="s">
        <v>85</v>
      </c>
      <c r="T64" s="84">
        <v>7</v>
      </c>
      <c r="U64" s="85">
        <f t="shared" si="15"/>
        <v>1</v>
      </c>
      <c r="V64" s="70"/>
      <c r="W64" s="70"/>
      <c r="X64" s="8" t="s">
        <v>346</v>
      </c>
      <c r="Y64" s="70"/>
      <c r="Z64" s="71"/>
      <c r="AA64" s="70" t="s">
        <v>347</v>
      </c>
      <c r="AB64" s="88" t="s">
        <v>49</v>
      </c>
      <c r="AC64" s="198">
        <f t="shared" si="1"/>
        <v>2</v>
      </c>
      <c r="AD64" s="199">
        <f t="shared" si="2"/>
        <v>0</v>
      </c>
      <c r="AE64" s="72" t="str">
        <f t="shared" si="13"/>
        <v>CUMPLIDA</v>
      </c>
      <c r="AF64" s="72" t="str">
        <f t="shared" si="14"/>
        <v>CUMPLIDA</v>
      </c>
      <c r="AG64" s="69" t="s">
        <v>85</v>
      </c>
      <c r="AH64" s="91"/>
      <c r="AI64" s="92" t="s">
        <v>935</v>
      </c>
      <c r="AJ64" s="73" t="s">
        <v>25</v>
      </c>
      <c r="AK64" s="92" t="s">
        <v>217</v>
      </c>
      <c r="AL64" s="74" t="s">
        <v>105</v>
      </c>
      <c r="AM64" s="8" t="s">
        <v>112</v>
      </c>
      <c r="AN64" s="8" t="s">
        <v>349</v>
      </c>
      <c r="AO64" s="8" t="s">
        <v>208</v>
      </c>
      <c r="AP64" s="8"/>
      <c r="AQ64" s="8"/>
      <c r="AR64" s="8"/>
      <c r="AS64" s="8"/>
      <c r="AT64" s="95"/>
    </row>
    <row r="65" spans="1:46" s="96" customFormat="1" ht="301.5" customHeight="1" x14ac:dyDescent="0.25">
      <c r="A65" s="76">
        <v>679</v>
      </c>
      <c r="B65" s="76">
        <v>255</v>
      </c>
      <c r="C65" s="77" t="s">
        <v>939</v>
      </c>
      <c r="D65" s="77" t="s">
        <v>938</v>
      </c>
      <c r="E65" s="77" t="s">
        <v>940</v>
      </c>
      <c r="F65" s="77" t="s">
        <v>941</v>
      </c>
      <c r="G65" s="95" t="s">
        <v>942</v>
      </c>
      <c r="H65" s="95" t="s">
        <v>943</v>
      </c>
      <c r="I65" s="95" t="s">
        <v>943</v>
      </c>
      <c r="J65" s="8">
        <v>11</v>
      </c>
      <c r="K65" s="93">
        <v>41640</v>
      </c>
      <c r="L65" s="118">
        <v>43100</v>
      </c>
      <c r="M65" s="83" t="s">
        <v>936</v>
      </c>
      <c r="N65" s="8" t="s">
        <v>56</v>
      </c>
      <c r="O65" s="94" t="s">
        <v>21</v>
      </c>
      <c r="P65" s="8" t="s">
        <v>388</v>
      </c>
      <c r="Q65" s="94" t="s">
        <v>3965</v>
      </c>
      <c r="R65" s="94" t="s">
        <v>3860</v>
      </c>
      <c r="S65" s="70" t="s">
        <v>85</v>
      </c>
      <c r="T65" s="84">
        <v>11</v>
      </c>
      <c r="U65" s="85">
        <f t="shared" si="15"/>
        <v>1</v>
      </c>
      <c r="V65" s="70" t="s">
        <v>485</v>
      </c>
      <c r="W65" s="70" t="s">
        <v>25</v>
      </c>
      <c r="X65" s="70" t="s">
        <v>946</v>
      </c>
      <c r="Y65" s="70" t="s">
        <v>947</v>
      </c>
      <c r="Z65" s="8" t="s">
        <v>948</v>
      </c>
      <c r="AA65" s="70" t="s">
        <v>377</v>
      </c>
      <c r="AB65" s="88" t="s">
        <v>49</v>
      </c>
      <c r="AC65" s="198">
        <f t="shared" si="1"/>
        <v>2</v>
      </c>
      <c r="AD65" s="199">
        <f t="shared" si="2"/>
        <v>0</v>
      </c>
      <c r="AE65" s="72" t="str">
        <f t="shared" si="13"/>
        <v>CUMPLIDA</v>
      </c>
      <c r="AF65" s="72" t="str">
        <f t="shared" si="14"/>
        <v>CUMPLIDA</v>
      </c>
      <c r="AG65" s="69" t="s">
        <v>85</v>
      </c>
      <c r="AH65" s="91"/>
      <c r="AI65" s="73"/>
      <c r="AJ65" s="73"/>
      <c r="AK65" s="73"/>
      <c r="AL65" s="74" t="s">
        <v>105</v>
      </c>
      <c r="AM65" s="8" t="s">
        <v>111</v>
      </c>
      <c r="AN65" s="8" t="s">
        <v>213</v>
      </c>
      <c r="AO65" s="8" t="s">
        <v>208</v>
      </c>
      <c r="AP65" s="8"/>
      <c r="AQ65" s="8"/>
      <c r="AR65" s="8"/>
      <c r="AS65" s="8"/>
      <c r="AT65" s="95"/>
    </row>
    <row r="66" spans="1:46" s="96" customFormat="1" ht="254.25" customHeight="1" x14ac:dyDescent="0.25">
      <c r="A66" s="76">
        <v>680</v>
      </c>
      <c r="B66" s="76">
        <v>256</v>
      </c>
      <c r="C66" s="77" t="s">
        <v>949</v>
      </c>
      <c r="D66" s="77" t="s">
        <v>950</v>
      </c>
      <c r="E66" s="77" t="s">
        <v>951</v>
      </c>
      <c r="F66" s="97" t="s">
        <v>952</v>
      </c>
      <c r="G66" s="97" t="s">
        <v>953</v>
      </c>
      <c r="H66" s="95" t="s">
        <v>954</v>
      </c>
      <c r="I66" s="95" t="s">
        <v>954</v>
      </c>
      <c r="J66" s="8">
        <v>8</v>
      </c>
      <c r="K66" s="93">
        <v>41640</v>
      </c>
      <c r="L66" s="118">
        <v>43100</v>
      </c>
      <c r="M66" s="83" t="s">
        <v>936</v>
      </c>
      <c r="N66" s="8" t="s">
        <v>56</v>
      </c>
      <c r="O66" s="94" t="s">
        <v>21</v>
      </c>
      <c r="P66" s="94" t="s">
        <v>908</v>
      </c>
      <c r="Q66" s="94" t="s">
        <v>3965</v>
      </c>
      <c r="R66" s="94" t="s">
        <v>3860</v>
      </c>
      <c r="S66" s="70" t="s">
        <v>360</v>
      </c>
      <c r="T66" s="84">
        <v>8</v>
      </c>
      <c r="U66" s="85">
        <f t="shared" si="15"/>
        <v>1</v>
      </c>
      <c r="V66" s="70" t="s">
        <v>485</v>
      </c>
      <c r="W66" s="70" t="s">
        <v>25</v>
      </c>
      <c r="X66" s="70" t="s">
        <v>946</v>
      </c>
      <c r="Y66" s="70" t="s">
        <v>947</v>
      </c>
      <c r="Z66" s="8" t="s">
        <v>948</v>
      </c>
      <c r="AA66" s="70" t="s">
        <v>377</v>
      </c>
      <c r="AB66" s="88" t="s">
        <v>49</v>
      </c>
      <c r="AC66" s="198">
        <f t="shared" si="1"/>
        <v>2</v>
      </c>
      <c r="AD66" s="199">
        <f t="shared" si="2"/>
        <v>0</v>
      </c>
      <c r="AE66" s="72" t="str">
        <f t="shared" si="13"/>
        <v>CUMPLIDA</v>
      </c>
      <c r="AF66" s="72" t="str">
        <f t="shared" si="14"/>
        <v>CUMPLIDA</v>
      </c>
      <c r="AG66" s="69" t="s">
        <v>26</v>
      </c>
      <c r="AH66" s="91"/>
      <c r="AI66" s="92" t="s">
        <v>957</v>
      </c>
      <c r="AJ66" s="73" t="s">
        <v>25</v>
      </c>
      <c r="AK66" s="92" t="s">
        <v>217</v>
      </c>
      <c r="AL66" s="74" t="s">
        <v>105</v>
      </c>
      <c r="AM66" s="8" t="s">
        <v>111</v>
      </c>
      <c r="AN66" s="8" t="s">
        <v>150</v>
      </c>
      <c r="AO66" s="8" t="s">
        <v>208</v>
      </c>
      <c r="AP66" s="8"/>
      <c r="AQ66" s="8"/>
      <c r="AR66" s="8"/>
      <c r="AS66" s="8"/>
      <c r="AT66" s="95"/>
    </row>
    <row r="67" spans="1:46" ht="214.5" customHeight="1" x14ac:dyDescent="0.25">
      <c r="A67" s="76">
        <v>690</v>
      </c>
      <c r="B67" s="76">
        <v>8</v>
      </c>
      <c r="C67" s="77" t="s">
        <v>958</v>
      </c>
      <c r="D67" s="77" t="s">
        <v>959</v>
      </c>
      <c r="E67" s="140" t="s">
        <v>960</v>
      </c>
      <c r="F67" s="142" t="s">
        <v>961</v>
      </c>
      <c r="G67" s="142" t="s">
        <v>962</v>
      </c>
      <c r="H67" s="103" t="s">
        <v>963</v>
      </c>
      <c r="I67" s="103" t="s">
        <v>963</v>
      </c>
      <c r="J67" s="143">
        <v>10</v>
      </c>
      <c r="K67" s="82">
        <v>41791</v>
      </c>
      <c r="L67" s="82">
        <v>42825</v>
      </c>
      <c r="M67" s="83" t="s">
        <v>302</v>
      </c>
      <c r="N67" s="83" t="s">
        <v>302</v>
      </c>
      <c r="O67" s="94" t="s">
        <v>21</v>
      </c>
      <c r="P67" s="8" t="s">
        <v>964</v>
      </c>
      <c r="Q67" s="94" t="s">
        <v>3965</v>
      </c>
      <c r="R67" s="94" t="s">
        <v>3860</v>
      </c>
      <c r="S67" s="70" t="s">
        <v>84</v>
      </c>
      <c r="T67" s="84">
        <v>10</v>
      </c>
      <c r="U67" s="85">
        <f t="shared" si="15"/>
        <v>1</v>
      </c>
      <c r="V67" s="70"/>
      <c r="W67" s="70"/>
      <c r="X67" s="71"/>
      <c r="Y67" s="70"/>
      <c r="Z67" s="71"/>
      <c r="AA67" s="70"/>
      <c r="AB67" s="88" t="s">
        <v>50</v>
      </c>
      <c r="AC67" s="198">
        <f t="shared" si="1"/>
        <v>2</v>
      </c>
      <c r="AD67" s="199">
        <f t="shared" si="2"/>
        <v>0</v>
      </c>
      <c r="AE67" s="72" t="str">
        <f t="shared" si="13"/>
        <v>CUMPLIDA</v>
      </c>
      <c r="AF67" s="72" t="str">
        <f t="shared" si="14"/>
        <v>CUMPLIDA</v>
      </c>
      <c r="AG67" s="69" t="s">
        <v>84</v>
      </c>
      <c r="AH67" s="91"/>
      <c r="AI67" s="73"/>
      <c r="AJ67" s="73"/>
      <c r="AK67" s="73"/>
      <c r="AL67" s="74" t="s">
        <v>105</v>
      </c>
      <c r="AM67" s="8" t="s">
        <v>111</v>
      </c>
      <c r="AN67" s="8" t="s">
        <v>166</v>
      </c>
      <c r="AO67" s="8" t="s">
        <v>210</v>
      </c>
      <c r="AP67" s="8"/>
      <c r="AQ67" s="8"/>
      <c r="AR67" s="8"/>
      <c r="AS67" s="8"/>
      <c r="AT67" s="95"/>
    </row>
    <row r="68" spans="1:46" s="96" customFormat="1" ht="316.5" customHeight="1" x14ac:dyDescent="0.25">
      <c r="A68" s="76">
        <v>728</v>
      </c>
      <c r="B68" s="76">
        <v>46</v>
      </c>
      <c r="C68" s="77" t="s">
        <v>969</v>
      </c>
      <c r="D68" s="77" t="s">
        <v>970</v>
      </c>
      <c r="E68" s="77" t="s">
        <v>971</v>
      </c>
      <c r="F68" s="79" t="s">
        <v>972</v>
      </c>
      <c r="G68" s="79" t="s">
        <v>973</v>
      </c>
      <c r="H68" s="79" t="s">
        <v>974</v>
      </c>
      <c r="I68" s="79" t="s">
        <v>974</v>
      </c>
      <c r="J68" s="74">
        <v>6</v>
      </c>
      <c r="K68" s="93">
        <v>41820</v>
      </c>
      <c r="L68" s="93">
        <v>43281</v>
      </c>
      <c r="M68" s="83" t="s">
        <v>69</v>
      </c>
      <c r="N68" s="8" t="s">
        <v>69</v>
      </c>
      <c r="O68" s="94" t="s">
        <v>57</v>
      </c>
      <c r="P68" s="94" t="s">
        <v>57</v>
      </c>
      <c r="Q68" s="94" t="s">
        <v>975</v>
      </c>
      <c r="R68" s="94" t="s">
        <v>57</v>
      </c>
      <c r="S68" s="70" t="s">
        <v>84</v>
      </c>
      <c r="T68" s="128">
        <v>6</v>
      </c>
      <c r="U68" s="85">
        <f t="shared" si="15"/>
        <v>1</v>
      </c>
      <c r="V68" s="70"/>
      <c r="W68" s="70"/>
      <c r="X68" s="71"/>
      <c r="Y68" s="70"/>
      <c r="Z68" s="71"/>
      <c r="AA68" s="70"/>
      <c r="AB68" s="88" t="s">
        <v>50</v>
      </c>
      <c r="AC68" s="198">
        <f t="shared" si="1"/>
        <v>2</v>
      </c>
      <c r="AD68" s="199">
        <f t="shared" si="2"/>
        <v>0</v>
      </c>
      <c r="AE68" s="72" t="str">
        <f t="shared" ref="AE68:AE84" si="16">IF(AC68+AD68&gt;1,"CUMPLIDA",IF(AD68=1,"EN TERMINO","VENCIDA"))</f>
        <v>CUMPLIDA</v>
      </c>
      <c r="AF68" s="72" t="str">
        <f t="shared" ref="AF68:AF84" si="17">IF(AE68="CUMPLIDA","CUMPLIDA",IF(AE68="EN TERMINO","EN TERMINO","VENCIDA"))</f>
        <v>CUMPLIDA</v>
      </c>
      <c r="AG68" s="69" t="s">
        <v>84</v>
      </c>
      <c r="AH68" s="91"/>
      <c r="AI68" s="73"/>
      <c r="AJ68" s="73"/>
      <c r="AK68" s="73"/>
      <c r="AL68" s="74" t="s">
        <v>105</v>
      </c>
      <c r="AM68" s="8" t="s">
        <v>108</v>
      </c>
      <c r="AN68" s="8" t="s">
        <v>168</v>
      </c>
      <c r="AO68" s="8" t="s">
        <v>303</v>
      </c>
      <c r="AP68" s="8"/>
      <c r="AQ68" s="8"/>
      <c r="AR68" s="8"/>
      <c r="AS68" s="8"/>
      <c r="AT68" s="95"/>
    </row>
    <row r="69" spans="1:46" ht="271.5" customHeight="1" x14ac:dyDescent="0.25">
      <c r="A69" s="76">
        <v>748</v>
      </c>
      <c r="B69" s="76">
        <v>1</v>
      </c>
      <c r="C69" s="137" t="s">
        <v>977</v>
      </c>
      <c r="D69" s="77" t="s">
        <v>978</v>
      </c>
      <c r="E69" s="77" t="s">
        <v>979</v>
      </c>
      <c r="F69" s="138" t="s">
        <v>980</v>
      </c>
      <c r="G69" s="102" t="s">
        <v>981</v>
      </c>
      <c r="H69" s="102" t="s">
        <v>3927</v>
      </c>
      <c r="I69" s="102" t="s">
        <v>3926</v>
      </c>
      <c r="J69" s="144">
        <v>7</v>
      </c>
      <c r="K69" s="93">
        <v>41671</v>
      </c>
      <c r="L69" s="93">
        <v>43555</v>
      </c>
      <c r="M69" s="83" t="s">
        <v>654</v>
      </c>
      <c r="N69" s="101" t="s">
        <v>103</v>
      </c>
      <c r="O69" s="105" t="s">
        <v>28</v>
      </c>
      <c r="P69" s="94" t="s">
        <v>888</v>
      </c>
      <c r="Q69" s="94" t="s">
        <v>3966</v>
      </c>
      <c r="R69" s="8" t="s">
        <v>3883</v>
      </c>
      <c r="S69" s="70" t="s">
        <v>84</v>
      </c>
      <c r="T69" s="128">
        <v>0</v>
      </c>
      <c r="U69" s="85">
        <f t="shared" si="15"/>
        <v>0</v>
      </c>
      <c r="V69" s="70"/>
      <c r="W69" s="70"/>
      <c r="X69" s="71"/>
      <c r="Y69" s="70"/>
      <c r="Z69" s="71"/>
      <c r="AA69" s="70"/>
      <c r="AB69" s="88" t="s">
        <v>58</v>
      </c>
      <c r="AC69" s="198">
        <f t="shared" si="1"/>
        <v>0</v>
      </c>
      <c r="AD69" s="199">
        <f t="shared" si="2"/>
        <v>1</v>
      </c>
      <c r="AE69" s="72" t="str">
        <f t="shared" si="16"/>
        <v>EN TERMINO</v>
      </c>
      <c r="AF69" s="72" t="str">
        <f t="shared" si="17"/>
        <v>EN TERMINO</v>
      </c>
      <c r="AG69" s="69" t="s">
        <v>84</v>
      </c>
      <c r="AH69" s="91"/>
      <c r="AI69" s="73"/>
      <c r="AJ69" s="73"/>
      <c r="AK69" s="73"/>
      <c r="AL69" s="74" t="s">
        <v>105</v>
      </c>
      <c r="AM69" s="8" t="s">
        <v>113</v>
      </c>
      <c r="AN69" s="8" t="s">
        <v>143</v>
      </c>
      <c r="AO69" s="8" t="s">
        <v>208</v>
      </c>
      <c r="AP69" s="8" t="s">
        <v>3919</v>
      </c>
      <c r="AQ69" s="8"/>
      <c r="AR69" s="8"/>
      <c r="AS69" s="8"/>
      <c r="AT69" s="95"/>
    </row>
    <row r="70" spans="1:46" ht="172.9" customHeight="1" x14ac:dyDescent="0.25">
      <c r="A70" s="76">
        <v>754</v>
      </c>
      <c r="B70" s="76">
        <v>7</v>
      </c>
      <c r="C70" s="77" t="s">
        <v>984</v>
      </c>
      <c r="D70" s="77" t="s">
        <v>985</v>
      </c>
      <c r="E70" s="77" t="s">
        <v>986</v>
      </c>
      <c r="F70" s="79" t="s">
        <v>987</v>
      </c>
      <c r="G70" s="145" t="s">
        <v>983</v>
      </c>
      <c r="H70" s="131" t="s">
        <v>988</v>
      </c>
      <c r="I70" s="131" t="s">
        <v>989</v>
      </c>
      <c r="J70" s="8">
        <v>7</v>
      </c>
      <c r="K70" s="82">
        <v>41599</v>
      </c>
      <c r="L70" s="82">
        <v>42916</v>
      </c>
      <c r="M70" s="83" t="s">
        <v>654</v>
      </c>
      <c r="N70" s="101" t="s">
        <v>103</v>
      </c>
      <c r="O70" s="105" t="s">
        <v>28</v>
      </c>
      <c r="P70" s="94" t="s">
        <v>888</v>
      </c>
      <c r="Q70" s="94" t="s">
        <v>3966</v>
      </c>
      <c r="R70" s="8" t="s">
        <v>3883</v>
      </c>
      <c r="S70" s="70" t="s">
        <v>84</v>
      </c>
      <c r="T70" s="128">
        <v>7</v>
      </c>
      <c r="U70" s="85">
        <f t="shared" si="15"/>
        <v>1</v>
      </c>
      <c r="V70" s="70"/>
      <c r="W70" s="70"/>
      <c r="X70" s="71"/>
      <c r="Y70" s="70"/>
      <c r="Z70" s="71"/>
      <c r="AA70" s="70"/>
      <c r="AB70" s="88" t="s">
        <v>58</v>
      </c>
      <c r="AC70" s="198">
        <f t="shared" si="1"/>
        <v>2</v>
      </c>
      <c r="AD70" s="199">
        <f t="shared" si="2"/>
        <v>0</v>
      </c>
      <c r="AE70" s="72" t="str">
        <f t="shared" si="16"/>
        <v>CUMPLIDA</v>
      </c>
      <c r="AF70" s="72" t="str">
        <f t="shared" si="17"/>
        <v>CUMPLIDA</v>
      </c>
      <c r="AG70" s="69" t="s">
        <v>84</v>
      </c>
      <c r="AH70" s="91"/>
      <c r="AI70" s="73"/>
      <c r="AJ70" s="73"/>
      <c r="AK70" s="73"/>
      <c r="AL70" s="74" t="s">
        <v>105</v>
      </c>
      <c r="AM70" s="8" t="s">
        <v>113</v>
      </c>
      <c r="AN70" s="8" t="s">
        <v>123</v>
      </c>
      <c r="AO70" s="8" t="s">
        <v>208</v>
      </c>
      <c r="AP70" s="8"/>
      <c r="AQ70" s="8"/>
      <c r="AR70" s="8"/>
      <c r="AS70" s="8"/>
      <c r="AT70" s="95"/>
    </row>
    <row r="71" spans="1:46" ht="325.5" customHeight="1" x14ac:dyDescent="0.25">
      <c r="A71" s="76">
        <v>755</v>
      </c>
      <c r="B71" s="76">
        <v>8</v>
      </c>
      <c r="C71" s="137" t="s">
        <v>992</v>
      </c>
      <c r="D71" s="140" t="s">
        <v>993</v>
      </c>
      <c r="E71" s="140" t="s">
        <v>994</v>
      </c>
      <c r="F71" s="79" t="s">
        <v>995</v>
      </c>
      <c r="G71" s="75" t="s">
        <v>996</v>
      </c>
      <c r="H71" s="134" t="s">
        <v>997</v>
      </c>
      <c r="I71" s="134" t="s">
        <v>998</v>
      </c>
      <c r="J71" s="8">
        <v>8</v>
      </c>
      <c r="K71" s="93">
        <v>41660</v>
      </c>
      <c r="L71" s="118">
        <v>43100</v>
      </c>
      <c r="M71" s="83" t="s">
        <v>654</v>
      </c>
      <c r="N71" s="101" t="s">
        <v>103</v>
      </c>
      <c r="O71" s="105" t="s">
        <v>28</v>
      </c>
      <c r="P71" s="94" t="s">
        <v>999</v>
      </c>
      <c r="Q71" s="81" t="s">
        <v>3966</v>
      </c>
      <c r="R71" s="8" t="s">
        <v>3883</v>
      </c>
      <c r="S71" s="70" t="s">
        <v>30</v>
      </c>
      <c r="T71" s="128">
        <v>8</v>
      </c>
      <c r="U71" s="85">
        <f t="shared" si="15"/>
        <v>1</v>
      </c>
      <c r="V71" s="70" t="s">
        <v>374</v>
      </c>
      <c r="W71" s="70" t="s">
        <v>25</v>
      </c>
      <c r="X71" s="8" t="s">
        <v>1003</v>
      </c>
      <c r="Y71" s="70" t="s">
        <v>1004</v>
      </c>
      <c r="Z71" s="8" t="s">
        <v>1005</v>
      </c>
      <c r="AA71" s="70"/>
      <c r="AB71" s="88" t="s">
        <v>58</v>
      </c>
      <c r="AC71" s="198">
        <f t="shared" si="1"/>
        <v>2</v>
      </c>
      <c r="AD71" s="199">
        <f t="shared" si="2"/>
        <v>0</v>
      </c>
      <c r="AE71" s="72" t="str">
        <f t="shared" si="16"/>
        <v>CUMPLIDA</v>
      </c>
      <c r="AF71" s="72" t="str">
        <f t="shared" si="17"/>
        <v>CUMPLIDA</v>
      </c>
      <c r="AG71" s="69" t="s">
        <v>30</v>
      </c>
      <c r="AH71" s="91"/>
      <c r="AI71" s="92" t="s">
        <v>1006</v>
      </c>
      <c r="AJ71" s="73" t="s">
        <v>25</v>
      </c>
      <c r="AK71" s="92" t="s">
        <v>217</v>
      </c>
      <c r="AL71" s="74" t="s">
        <v>105</v>
      </c>
      <c r="AM71" s="8" t="s">
        <v>113</v>
      </c>
      <c r="AN71" s="8" t="s">
        <v>123</v>
      </c>
      <c r="AO71" s="8" t="s">
        <v>208</v>
      </c>
      <c r="AP71" s="8"/>
      <c r="AQ71" s="8"/>
      <c r="AR71" s="8"/>
      <c r="AS71" s="8"/>
      <c r="AT71" s="95"/>
    </row>
    <row r="72" spans="1:46" ht="409.6" customHeight="1" x14ac:dyDescent="0.25">
      <c r="A72" s="76">
        <v>756</v>
      </c>
      <c r="B72" s="76">
        <v>1</v>
      </c>
      <c r="C72" s="77" t="s">
        <v>1007</v>
      </c>
      <c r="D72" s="77" t="s">
        <v>1008</v>
      </c>
      <c r="E72" s="77" t="s">
        <v>1009</v>
      </c>
      <c r="F72" s="146" t="s">
        <v>1010</v>
      </c>
      <c r="G72" s="95" t="s">
        <v>1011</v>
      </c>
      <c r="H72" s="147" t="s">
        <v>1012</v>
      </c>
      <c r="I72" s="147" t="s">
        <v>1012</v>
      </c>
      <c r="J72" s="148">
        <v>11</v>
      </c>
      <c r="K72" s="82">
        <v>41538</v>
      </c>
      <c r="L72" s="82">
        <v>42825</v>
      </c>
      <c r="M72" s="83" t="s">
        <v>1013</v>
      </c>
      <c r="N72" s="8" t="s">
        <v>59</v>
      </c>
      <c r="O72" s="8" t="s">
        <v>21</v>
      </c>
      <c r="P72" s="94" t="s">
        <v>908</v>
      </c>
      <c r="Q72" s="94" t="s">
        <v>3965</v>
      </c>
      <c r="R72" s="94" t="s">
        <v>3860</v>
      </c>
      <c r="S72" s="70" t="s">
        <v>373</v>
      </c>
      <c r="T72" s="128">
        <v>11</v>
      </c>
      <c r="U72" s="85">
        <f t="shared" ref="U72:U96" si="18">+T72/J72</f>
        <v>1</v>
      </c>
      <c r="V72" s="70" t="s">
        <v>3904</v>
      </c>
      <c r="W72" s="70" t="s">
        <v>3906</v>
      </c>
      <c r="X72" s="8" t="s">
        <v>3903</v>
      </c>
      <c r="Y72" s="70" t="s">
        <v>3905</v>
      </c>
      <c r="Z72" s="8" t="s">
        <v>3907</v>
      </c>
      <c r="AA72" s="70" t="s">
        <v>3908</v>
      </c>
      <c r="AB72" s="88" t="s">
        <v>58</v>
      </c>
      <c r="AC72" s="198">
        <f t="shared" si="1"/>
        <v>2</v>
      </c>
      <c r="AD72" s="199">
        <f t="shared" si="2"/>
        <v>0</v>
      </c>
      <c r="AE72" s="72" t="str">
        <f t="shared" si="16"/>
        <v>CUMPLIDA</v>
      </c>
      <c r="AF72" s="72" t="str">
        <f t="shared" si="17"/>
        <v>CUMPLIDA</v>
      </c>
      <c r="AG72" s="69" t="s">
        <v>30</v>
      </c>
      <c r="AH72" s="91"/>
      <c r="AI72" s="73" t="s">
        <v>676</v>
      </c>
      <c r="AJ72" s="73"/>
      <c r="AK72" s="73"/>
      <c r="AL72" s="74" t="s">
        <v>105</v>
      </c>
      <c r="AM72" s="8" t="s">
        <v>111</v>
      </c>
      <c r="AN72" s="8" t="s">
        <v>120</v>
      </c>
      <c r="AO72" s="8" t="s">
        <v>210</v>
      </c>
      <c r="AP72" s="8"/>
      <c r="AQ72" s="8"/>
      <c r="AR72" s="8"/>
      <c r="AS72" s="8"/>
      <c r="AT72" s="95"/>
    </row>
    <row r="73" spans="1:46" ht="317.25" customHeight="1" x14ac:dyDescent="0.25">
      <c r="A73" s="76">
        <v>758</v>
      </c>
      <c r="B73" s="76">
        <v>3</v>
      </c>
      <c r="C73" s="77" t="s">
        <v>1016</v>
      </c>
      <c r="D73" s="77" t="s">
        <v>1017</v>
      </c>
      <c r="E73" s="77" t="s">
        <v>1018</v>
      </c>
      <c r="F73" s="79" t="s">
        <v>1019</v>
      </c>
      <c r="G73" s="95" t="s">
        <v>1020</v>
      </c>
      <c r="H73" s="79" t="s">
        <v>1021</v>
      </c>
      <c r="I73" s="79" t="s">
        <v>1022</v>
      </c>
      <c r="J73" s="149">
        <v>12</v>
      </c>
      <c r="K73" s="93">
        <v>41599</v>
      </c>
      <c r="L73" s="150">
        <v>43100</v>
      </c>
      <c r="M73" s="83" t="s">
        <v>1013</v>
      </c>
      <c r="N73" s="8" t="s">
        <v>59</v>
      </c>
      <c r="O73" s="8" t="s">
        <v>21</v>
      </c>
      <c r="P73" s="94" t="s">
        <v>908</v>
      </c>
      <c r="Q73" s="94" t="s">
        <v>3965</v>
      </c>
      <c r="R73" s="94" t="s">
        <v>3860</v>
      </c>
      <c r="S73" s="70" t="s">
        <v>85</v>
      </c>
      <c r="T73" s="128">
        <v>12</v>
      </c>
      <c r="U73" s="85">
        <f t="shared" si="18"/>
        <v>1</v>
      </c>
      <c r="V73" s="70"/>
      <c r="W73" s="70"/>
      <c r="X73" s="71"/>
      <c r="Y73" s="70"/>
      <c r="Z73" s="71"/>
      <c r="AA73" s="70"/>
      <c r="AB73" s="88" t="s">
        <v>58</v>
      </c>
      <c r="AC73" s="198">
        <f t="shared" si="1"/>
        <v>2</v>
      </c>
      <c r="AD73" s="199">
        <f t="shared" si="2"/>
        <v>0</v>
      </c>
      <c r="AE73" s="72" t="str">
        <f t="shared" si="16"/>
        <v>CUMPLIDA</v>
      </c>
      <c r="AF73" s="72" t="str">
        <f t="shared" si="17"/>
        <v>CUMPLIDA</v>
      </c>
      <c r="AG73" s="69" t="s">
        <v>85</v>
      </c>
      <c r="AH73" s="91"/>
      <c r="AI73" s="73"/>
      <c r="AJ73" s="73"/>
      <c r="AK73" s="73"/>
      <c r="AL73" s="74" t="s">
        <v>105</v>
      </c>
      <c r="AM73" s="8" t="s">
        <v>111</v>
      </c>
      <c r="AN73" s="8" t="s">
        <v>167</v>
      </c>
      <c r="AO73" s="8" t="s">
        <v>210</v>
      </c>
      <c r="AP73" s="8"/>
      <c r="AQ73" s="8"/>
      <c r="AR73" s="8"/>
      <c r="AS73" s="8"/>
      <c r="AT73" s="95"/>
    </row>
    <row r="74" spans="1:46" s="96" customFormat="1" ht="230.45" customHeight="1" x14ac:dyDescent="0.25">
      <c r="A74" s="76">
        <v>761</v>
      </c>
      <c r="B74" s="76">
        <v>6</v>
      </c>
      <c r="C74" s="77" t="s">
        <v>1027</v>
      </c>
      <c r="D74" s="77" t="s">
        <v>1028</v>
      </c>
      <c r="E74" s="77" t="s">
        <v>1029</v>
      </c>
      <c r="F74" s="79" t="s">
        <v>1030</v>
      </c>
      <c r="G74" s="95" t="s">
        <v>1026</v>
      </c>
      <c r="H74" s="147" t="s">
        <v>1031</v>
      </c>
      <c r="I74" s="147" t="s">
        <v>1031</v>
      </c>
      <c r="J74" s="148">
        <v>4</v>
      </c>
      <c r="K74" s="82">
        <v>41538</v>
      </c>
      <c r="L74" s="82">
        <v>43039</v>
      </c>
      <c r="M74" s="83" t="s">
        <v>1013</v>
      </c>
      <c r="N74" s="8" t="s">
        <v>59</v>
      </c>
      <c r="O74" s="94" t="s">
        <v>21</v>
      </c>
      <c r="P74" s="94" t="s">
        <v>21</v>
      </c>
      <c r="Q74" s="94" t="s">
        <v>3965</v>
      </c>
      <c r="R74" s="94" t="s">
        <v>3860</v>
      </c>
      <c r="S74" s="70" t="s">
        <v>85</v>
      </c>
      <c r="T74" s="128">
        <v>4</v>
      </c>
      <c r="U74" s="85">
        <f t="shared" si="18"/>
        <v>1</v>
      </c>
      <c r="V74" s="71"/>
      <c r="W74" s="70"/>
      <c r="X74" s="71"/>
      <c r="Y74" s="70"/>
      <c r="Z74" s="71"/>
      <c r="AA74" s="70"/>
      <c r="AB74" s="88" t="s">
        <v>58</v>
      </c>
      <c r="AC74" s="198">
        <f t="shared" si="1"/>
        <v>2</v>
      </c>
      <c r="AD74" s="199">
        <f t="shared" si="2"/>
        <v>0</v>
      </c>
      <c r="AE74" s="72" t="str">
        <f t="shared" si="16"/>
        <v>CUMPLIDA</v>
      </c>
      <c r="AF74" s="72" t="str">
        <f t="shared" si="17"/>
        <v>CUMPLIDA</v>
      </c>
      <c r="AG74" s="69" t="s">
        <v>85</v>
      </c>
      <c r="AH74" s="91"/>
      <c r="AI74" s="73"/>
      <c r="AJ74" s="73"/>
      <c r="AK74" s="73"/>
      <c r="AL74" s="74" t="s">
        <v>105</v>
      </c>
      <c r="AM74" s="8" t="s">
        <v>114</v>
      </c>
      <c r="AN74" s="8" t="s">
        <v>196</v>
      </c>
      <c r="AO74" s="8" t="s">
        <v>210</v>
      </c>
      <c r="AP74" s="8"/>
      <c r="AQ74" s="8"/>
      <c r="AR74" s="8"/>
      <c r="AS74" s="8"/>
      <c r="AT74" s="95"/>
    </row>
    <row r="75" spans="1:46" ht="331.5" customHeight="1" x14ac:dyDescent="0.25">
      <c r="A75" s="76">
        <v>763</v>
      </c>
      <c r="B75" s="76">
        <v>2</v>
      </c>
      <c r="C75" s="140" t="s">
        <v>1037</v>
      </c>
      <c r="D75" s="140" t="s">
        <v>1038</v>
      </c>
      <c r="E75" s="77" t="s">
        <v>1039</v>
      </c>
      <c r="F75" s="79" t="s">
        <v>1040</v>
      </c>
      <c r="G75" s="95" t="s">
        <v>1020</v>
      </c>
      <c r="H75" s="79" t="s">
        <v>1041</v>
      </c>
      <c r="I75" s="79" t="s">
        <v>1042</v>
      </c>
      <c r="J75" s="149">
        <v>13</v>
      </c>
      <c r="K75" s="93">
        <v>41599</v>
      </c>
      <c r="L75" s="118">
        <v>43100</v>
      </c>
      <c r="M75" s="83" t="s">
        <v>1036</v>
      </c>
      <c r="N75" s="8" t="s">
        <v>60</v>
      </c>
      <c r="O75" s="8" t="s">
        <v>21</v>
      </c>
      <c r="P75" s="94" t="s">
        <v>908</v>
      </c>
      <c r="Q75" s="94" t="s">
        <v>3965</v>
      </c>
      <c r="R75" s="94" t="s">
        <v>3860</v>
      </c>
      <c r="S75" s="70" t="s">
        <v>85</v>
      </c>
      <c r="T75" s="128">
        <v>13</v>
      </c>
      <c r="U75" s="85">
        <f t="shared" si="18"/>
        <v>1</v>
      </c>
      <c r="V75" s="71"/>
      <c r="W75" s="70"/>
      <c r="X75" s="71"/>
      <c r="Y75" s="70"/>
      <c r="Z75" s="71"/>
      <c r="AA75" s="70"/>
      <c r="AB75" s="88" t="s">
        <v>58</v>
      </c>
      <c r="AC75" s="198">
        <f t="shared" ref="AC75:AC138" si="19">IF(U75=100%,2,0)</f>
        <v>2</v>
      </c>
      <c r="AD75" s="199">
        <f t="shared" ref="AD75:AD138" si="20">IF(L75&lt;$AE$8,0,1)</f>
        <v>0</v>
      </c>
      <c r="AE75" s="72" t="str">
        <f t="shared" si="16"/>
        <v>CUMPLIDA</v>
      </c>
      <c r="AF75" s="72" t="str">
        <f t="shared" si="17"/>
        <v>CUMPLIDA</v>
      </c>
      <c r="AG75" s="69" t="s">
        <v>85</v>
      </c>
      <c r="AH75" s="91"/>
      <c r="AI75" s="73"/>
      <c r="AJ75" s="73"/>
      <c r="AK75" s="73"/>
      <c r="AL75" s="74" t="s">
        <v>105</v>
      </c>
      <c r="AM75" s="8" t="s">
        <v>111</v>
      </c>
      <c r="AN75" s="8" t="s">
        <v>167</v>
      </c>
      <c r="AO75" s="8" t="s">
        <v>210</v>
      </c>
      <c r="AP75" s="8"/>
      <c r="AQ75" s="8"/>
      <c r="AR75" s="8"/>
      <c r="AS75" s="8"/>
      <c r="AT75" s="95"/>
    </row>
    <row r="76" spans="1:46" ht="280.5" customHeight="1" x14ac:dyDescent="0.25">
      <c r="A76" s="76">
        <v>773</v>
      </c>
      <c r="B76" s="76">
        <v>3</v>
      </c>
      <c r="C76" s="77" t="s">
        <v>1046</v>
      </c>
      <c r="D76" s="77" t="s">
        <v>3597</v>
      </c>
      <c r="E76" s="78" t="s">
        <v>342</v>
      </c>
      <c r="F76" s="79" t="s">
        <v>3598</v>
      </c>
      <c r="G76" s="77" t="s">
        <v>1047</v>
      </c>
      <c r="H76" s="95" t="s">
        <v>1048</v>
      </c>
      <c r="I76" s="95" t="s">
        <v>1049</v>
      </c>
      <c r="J76" s="81">
        <v>7</v>
      </c>
      <c r="K76" s="93">
        <v>41456</v>
      </c>
      <c r="L76" s="93">
        <v>43585</v>
      </c>
      <c r="M76" s="83" t="s">
        <v>299</v>
      </c>
      <c r="N76" s="8" t="s">
        <v>299</v>
      </c>
      <c r="O76" s="105" t="s">
        <v>41</v>
      </c>
      <c r="P76" s="105" t="s">
        <v>41</v>
      </c>
      <c r="Q76" s="94" t="s">
        <v>3968</v>
      </c>
      <c r="R76" s="94" t="s">
        <v>3861</v>
      </c>
      <c r="S76" s="70" t="s">
        <v>84</v>
      </c>
      <c r="T76" s="128">
        <v>5</v>
      </c>
      <c r="U76" s="85">
        <f t="shared" si="18"/>
        <v>0.7142857142857143</v>
      </c>
      <c r="V76" s="70"/>
      <c r="W76" s="70"/>
      <c r="X76" s="71"/>
      <c r="Y76" s="70"/>
      <c r="Z76" s="71"/>
      <c r="AA76" s="70"/>
      <c r="AB76" s="88" t="s">
        <v>20</v>
      </c>
      <c r="AC76" s="89">
        <f t="shared" si="19"/>
        <v>0</v>
      </c>
      <c r="AD76" s="90">
        <f t="shared" si="20"/>
        <v>1</v>
      </c>
      <c r="AE76" s="72" t="str">
        <f t="shared" si="16"/>
        <v>EN TERMINO</v>
      </c>
      <c r="AF76" s="72" t="str">
        <f t="shared" si="17"/>
        <v>EN TERMINO</v>
      </c>
      <c r="AG76" s="69" t="s">
        <v>84</v>
      </c>
      <c r="AH76" s="91"/>
      <c r="AI76" s="73"/>
      <c r="AJ76" s="73"/>
      <c r="AK76" s="73"/>
      <c r="AL76" s="74" t="s">
        <v>105</v>
      </c>
      <c r="AM76" s="8" t="s">
        <v>113</v>
      </c>
      <c r="AN76" s="8" t="s">
        <v>121</v>
      </c>
      <c r="AO76" s="8" t="s">
        <v>208</v>
      </c>
      <c r="AP76" s="8" t="s">
        <v>3919</v>
      </c>
      <c r="AQ76" s="8"/>
      <c r="AR76" s="8"/>
      <c r="AS76" s="8"/>
      <c r="AT76" s="95" t="s">
        <v>3213</v>
      </c>
    </row>
    <row r="77" spans="1:46" ht="408.75" customHeight="1" x14ac:dyDescent="0.25">
      <c r="A77" s="76">
        <v>777</v>
      </c>
      <c r="B77" s="76">
        <v>7</v>
      </c>
      <c r="C77" s="77" t="s">
        <v>1052</v>
      </c>
      <c r="D77" s="99" t="s">
        <v>1053</v>
      </c>
      <c r="E77" s="99" t="s">
        <v>342</v>
      </c>
      <c r="F77" s="99" t="s">
        <v>1054</v>
      </c>
      <c r="G77" s="99" t="s">
        <v>1055</v>
      </c>
      <c r="H77" s="99" t="s">
        <v>1056</v>
      </c>
      <c r="I77" s="99" t="s">
        <v>1057</v>
      </c>
      <c r="J77" s="109">
        <v>8</v>
      </c>
      <c r="K77" s="82">
        <v>41518</v>
      </c>
      <c r="L77" s="82">
        <v>43585</v>
      </c>
      <c r="M77" s="83" t="s">
        <v>380</v>
      </c>
      <c r="N77" s="8" t="s">
        <v>32</v>
      </c>
      <c r="O77" s="8" t="s">
        <v>28</v>
      </c>
      <c r="P77" s="8" t="s">
        <v>1058</v>
      </c>
      <c r="Q77" s="8" t="s">
        <v>3966</v>
      </c>
      <c r="R77" s="8" t="s">
        <v>3883</v>
      </c>
      <c r="S77" s="70" t="s">
        <v>373</v>
      </c>
      <c r="T77" s="128">
        <v>6</v>
      </c>
      <c r="U77" s="85">
        <f t="shared" si="18"/>
        <v>0.75</v>
      </c>
      <c r="V77" s="70" t="s">
        <v>1062</v>
      </c>
      <c r="W77" s="70" t="s">
        <v>25</v>
      </c>
      <c r="X77" s="8" t="s">
        <v>3561</v>
      </c>
      <c r="Y77" s="70" t="s">
        <v>3559</v>
      </c>
      <c r="Z77" s="8" t="s">
        <v>3562</v>
      </c>
      <c r="AA77" s="70" t="s">
        <v>3560</v>
      </c>
      <c r="AB77" s="88" t="s">
        <v>20</v>
      </c>
      <c r="AC77" s="198">
        <f t="shared" si="19"/>
        <v>0</v>
      </c>
      <c r="AD77" s="199">
        <f t="shared" si="20"/>
        <v>1</v>
      </c>
      <c r="AE77" s="72" t="str">
        <f t="shared" si="16"/>
        <v>EN TERMINO</v>
      </c>
      <c r="AF77" s="72" t="str">
        <f t="shared" si="17"/>
        <v>EN TERMINO</v>
      </c>
      <c r="AG77" s="69" t="s">
        <v>30</v>
      </c>
      <c r="AH77" s="91"/>
      <c r="AI77" s="92" t="s">
        <v>1063</v>
      </c>
      <c r="AJ77" s="73" t="s">
        <v>25</v>
      </c>
      <c r="AK77" s="92">
        <v>0</v>
      </c>
      <c r="AL77" s="74" t="s">
        <v>105</v>
      </c>
      <c r="AM77" s="8" t="s">
        <v>112</v>
      </c>
      <c r="AN77" s="8" t="s">
        <v>655</v>
      </c>
      <c r="AO77" s="8" t="s">
        <v>208</v>
      </c>
      <c r="AP77" s="8"/>
      <c r="AQ77" s="8"/>
      <c r="AR77" s="8"/>
      <c r="AS77" s="8"/>
      <c r="AT77" s="95"/>
    </row>
    <row r="78" spans="1:46" ht="408.75" customHeight="1" x14ac:dyDescent="0.25">
      <c r="A78" s="76">
        <v>778</v>
      </c>
      <c r="B78" s="76">
        <v>8</v>
      </c>
      <c r="C78" s="77" t="s">
        <v>1064</v>
      </c>
      <c r="D78" s="99" t="s">
        <v>1065</v>
      </c>
      <c r="E78" s="99" t="s">
        <v>342</v>
      </c>
      <c r="F78" s="99" t="s">
        <v>1054</v>
      </c>
      <c r="G78" s="99" t="s">
        <v>1055</v>
      </c>
      <c r="H78" s="134" t="s">
        <v>1066</v>
      </c>
      <c r="I78" s="134" t="s">
        <v>1067</v>
      </c>
      <c r="J78" s="109">
        <v>8</v>
      </c>
      <c r="K78" s="82">
        <v>41456</v>
      </c>
      <c r="L78" s="82">
        <v>43069</v>
      </c>
      <c r="M78" s="83" t="s">
        <v>380</v>
      </c>
      <c r="N78" s="8" t="s">
        <v>32</v>
      </c>
      <c r="O78" s="8" t="s">
        <v>28</v>
      </c>
      <c r="P78" s="8" t="s">
        <v>1058</v>
      </c>
      <c r="Q78" s="8" t="s">
        <v>3966</v>
      </c>
      <c r="R78" s="8" t="s">
        <v>3883</v>
      </c>
      <c r="S78" s="70" t="s">
        <v>373</v>
      </c>
      <c r="T78" s="128">
        <v>8</v>
      </c>
      <c r="U78" s="85">
        <f t="shared" si="18"/>
        <v>1</v>
      </c>
      <c r="V78" s="70"/>
      <c r="W78" s="70"/>
      <c r="X78" s="8" t="s">
        <v>346</v>
      </c>
      <c r="Y78" s="70"/>
      <c r="Z78" s="71"/>
      <c r="AA78" s="70" t="s">
        <v>347</v>
      </c>
      <c r="AB78" s="88" t="s">
        <v>20</v>
      </c>
      <c r="AC78" s="198">
        <f t="shared" si="19"/>
        <v>2</v>
      </c>
      <c r="AD78" s="199">
        <f t="shared" si="20"/>
        <v>0</v>
      </c>
      <c r="AE78" s="72" t="str">
        <f t="shared" si="16"/>
        <v>CUMPLIDA</v>
      </c>
      <c r="AF78" s="72" t="str">
        <f t="shared" si="17"/>
        <v>CUMPLIDA</v>
      </c>
      <c r="AG78" s="69" t="s">
        <v>30</v>
      </c>
      <c r="AH78" s="91"/>
      <c r="AI78" s="92" t="s">
        <v>1071</v>
      </c>
      <c r="AJ78" s="73" t="s">
        <v>221</v>
      </c>
      <c r="AK78" s="92" t="s">
        <v>216</v>
      </c>
      <c r="AL78" s="74" t="s">
        <v>105</v>
      </c>
      <c r="AM78" s="8" t="s">
        <v>112</v>
      </c>
      <c r="AN78" s="8" t="s">
        <v>655</v>
      </c>
      <c r="AO78" s="8" t="s">
        <v>208</v>
      </c>
      <c r="AP78" s="8"/>
      <c r="AQ78" s="8"/>
      <c r="AR78" s="8"/>
      <c r="AS78" s="8"/>
      <c r="AT78" s="95"/>
    </row>
    <row r="79" spans="1:46" ht="408.75" customHeight="1" x14ac:dyDescent="0.25">
      <c r="A79" s="76">
        <v>779</v>
      </c>
      <c r="B79" s="76">
        <v>9</v>
      </c>
      <c r="C79" s="77" t="s">
        <v>1072</v>
      </c>
      <c r="D79" s="99" t="s">
        <v>1073</v>
      </c>
      <c r="E79" s="99" t="s">
        <v>342</v>
      </c>
      <c r="F79" s="99" t="s">
        <v>1074</v>
      </c>
      <c r="G79" s="99" t="s">
        <v>1055</v>
      </c>
      <c r="H79" s="134" t="s">
        <v>1075</v>
      </c>
      <c r="I79" s="134" t="s">
        <v>1076</v>
      </c>
      <c r="J79" s="109">
        <v>10</v>
      </c>
      <c r="K79" s="82">
        <v>41548</v>
      </c>
      <c r="L79" s="82">
        <v>43677</v>
      </c>
      <c r="M79" s="83" t="s">
        <v>380</v>
      </c>
      <c r="N79" s="8" t="s">
        <v>32</v>
      </c>
      <c r="O79" s="8" t="s">
        <v>28</v>
      </c>
      <c r="P79" s="8" t="s">
        <v>1058</v>
      </c>
      <c r="Q79" s="8" t="s">
        <v>3966</v>
      </c>
      <c r="R79" s="8" t="s">
        <v>3883</v>
      </c>
      <c r="S79" s="70" t="s">
        <v>84</v>
      </c>
      <c r="T79" s="128">
        <v>9</v>
      </c>
      <c r="U79" s="85">
        <f t="shared" si="18"/>
        <v>0.9</v>
      </c>
      <c r="V79" s="70" t="s">
        <v>1062</v>
      </c>
      <c r="W79" s="70" t="s">
        <v>18</v>
      </c>
      <c r="X79" s="8" t="s">
        <v>1080</v>
      </c>
      <c r="Y79" s="70"/>
      <c r="Z79" s="71"/>
      <c r="AA79" s="70"/>
      <c r="AB79" s="88" t="s">
        <v>20</v>
      </c>
      <c r="AC79" s="198">
        <f t="shared" si="19"/>
        <v>0</v>
      </c>
      <c r="AD79" s="199">
        <f t="shared" si="20"/>
        <v>1</v>
      </c>
      <c r="AE79" s="72" t="str">
        <f t="shared" si="16"/>
        <v>EN TERMINO</v>
      </c>
      <c r="AF79" s="72" t="str">
        <f t="shared" si="17"/>
        <v>EN TERMINO</v>
      </c>
      <c r="AG79" s="69" t="s">
        <v>84</v>
      </c>
      <c r="AH79" s="91"/>
      <c r="AI79" s="92" t="s">
        <v>1081</v>
      </c>
      <c r="AJ79" s="73" t="s">
        <v>25</v>
      </c>
      <c r="AK79" s="92" t="s">
        <v>216</v>
      </c>
      <c r="AL79" s="74" t="s">
        <v>105</v>
      </c>
      <c r="AM79" s="8" t="s">
        <v>112</v>
      </c>
      <c r="AN79" s="8" t="s">
        <v>655</v>
      </c>
      <c r="AO79" s="8" t="s">
        <v>208</v>
      </c>
      <c r="AP79" s="8"/>
      <c r="AQ79" s="8"/>
      <c r="AR79" s="8"/>
      <c r="AS79" s="8"/>
      <c r="AT79" s="95"/>
    </row>
    <row r="80" spans="1:46" ht="158.44999999999999" customHeight="1" x14ac:dyDescent="0.25">
      <c r="A80" s="76">
        <v>783</v>
      </c>
      <c r="B80" s="76">
        <v>13</v>
      </c>
      <c r="C80" s="77" t="s">
        <v>1082</v>
      </c>
      <c r="D80" s="99" t="s">
        <v>1083</v>
      </c>
      <c r="E80" s="99" t="s">
        <v>342</v>
      </c>
      <c r="F80" s="99" t="s">
        <v>1084</v>
      </c>
      <c r="G80" s="99" t="s">
        <v>1085</v>
      </c>
      <c r="H80" s="134" t="s">
        <v>1086</v>
      </c>
      <c r="I80" s="134" t="s">
        <v>1086</v>
      </c>
      <c r="J80" s="109">
        <v>3</v>
      </c>
      <c r="K80" s="82">
        <v>41640</v>
      </c>
      <c r="L80" s="82">
        <v>43677</v>
      </c>
      <c r="M80" s="83" t="s">
        <v>380</v>
      </c>
      <c r="N80" s="8" t="s">
        <v>32</v>
      </c>
      <c r="O80" s="105" t="s">
        <v>28</v>
      </c>
      <c r="P80" s="105" t="s">
        <v>28</v>
      </c>
      <c r="Q80" s="105" t="s">
        <v>3966</v>
      </c>
      <c r="R80" s="8" t="s">
        <v>3883</v>
      </c>
      <c r="S80" s="70" t="s">
        <v>85</v>
      </c>
      <c r="T80" s="128">
        <v>2</v>
      </c>
      <c r="U80" s="85">
        <f t="shared" si="18"/>
        <v>0.66666666666666663</v>
      </c>
      <c r="V80" s="70"/>
      <c r="W80" s="70"/>
      <c r="X80" s="71"/>
      <c r="Y80" s="70"/>
      <c r="Z80" s="71"/>
      <c r="AA80" s="70"/>
      <c r="AB80" s="88" t="s">
        <v>20</v>
      </c>
      <c r="AC80" s="198">
        <f t="shared" si="19"/>
        <v>0</v>
      </c>
      <c r="AD80" s="199">
        <f t="shared" si="20"/>
        <v>1</v>
      </c>
      <c r="AE80" s="72" t="str">
        <f t="shared" si="16"/>
        <v>EN TERMINO</v>
      </c>
      <c r="AF80" s="72" t="str">
        <f t="shared" si="17"/>
        <v>EN TERMINO</v>
      </c>
      <c r="AG80" s="69" t="s">
        <v>85</v>
      </c>
      <c r="AH80" s="91"/>
      <c r="AI80" s="92" t="s">
        <v>1090</v>
      </c>
      <c r="AJ80" s="73" t="s">
        <v>25</v>
      </c>
      <c r="AK80" s="92" t="s">
        <v>217</v>
      </c>
      <c r="AL80" s="74" t="s">
        <v>105</v>
      </c>
      <c r="AM80" s="8" t="s">
        <v>111</v>
      </c>
      <c r="AN80" s="8" t="s">
        <v>200</v>
      </c>
      <c r="AO80" s="8" t="s">
        <v>208</v>
      </c>
      <c r="AP80" s="8"/>
      <c r="AQ80" s="8"/>
      <c r="AR80" s="8"/>
      <c r="AS80" s="8"/>
      <c r="AT80" s="95"/>
    </row>
    <row r="81" spans="1:46" ht="246" customHeight="1" x14ac:dyDescent="0.25">
      <c r="A81" s="76">
        <v>789</v>
      </c>
      <c r="B81" s="76">
        <v>19</v>
      </c>
      <c r="C81" s="77" t="s">
        <v>1091</v>
      </c>
      <c r="D81" s="99" t="s">
        <v>342</v>
      </c>
      <c r="E81" s="99" t="s">
        <v>342</v>
      </c>
      <c r="F81" s="99" t="s">
        <v>1092</v>
      </c>
      <c r="G81" s="99" t="s">
        <v>1093</v>
      </c>
      <c r="H81" s="99" t="s">
        <v>1094</v>
      </c>
      <c r="I81" s="99" t="s">
        <v>1095</v>
      </c>
      <c r="J81" s="74">
        <v>8</v>
      </c>
      <c r="K81" s="93">
        <v>41640</v>
      </c>
      <c r="L81" s="93">
        <v>43190</v>
      </c>
      <c r="M81" s="83" t="s">
        <v>1096</v>
      </c>
      <c r="N81" s="8" t="s">
        <v>61</v>
      </c>
      <c r="O81" s="105" t="s">
        <v>28</v>
      </c>
      <c r="P81" s="105" t="s">
        <v>28</v>
      </c>
      <c r="Q81" s="105" t="s">
        <v>3966</v>
      </c>
      <c r="R81" s="8" t="s">
        <v>3883</v>
      </c>
      <c r="S81" s="70" t="s">
        <v>85</v>
      </c>
      <c r="T81" s="128">
        <v>8</v>
      </c>
      <c r="U81" s="85">
        <f t="shared" si="18"/>
        <v>1</v>
      </c>
      <c r="V81" s="70"/>
      <c r="W81" s="70"/>
      <c r="X81" s="71"/>
      <c r="Y81" s="70"/>
      <c r="Z81" s="71"/>
      <c r="AA81" s="70"/>
      <c r="AB81" s="88" t="s">
        <v>20</v>
      </c>
      <c r="AC81" s="198">
        <f t="shared" si="19"/>
        <v>2</v>
      </c>
      <c r="AD81" s="199">
        <f t="shared" si="20"/>
        <v>0</v>
      </c>
      <c r="AE81" s="72" t="str">
        <f t="shared" si="16"/>
        <v>CUMPLIDA</v>
      </c>
      <c r="AF81" s="72" t="str">
        <f t="shared" si="17"/>
        <v>CUMPLIDA</v>
      </c>
      <c r="AG81" s="69" t="s">
        <v>85</v>
      </c>
      <c r="AH81" s="91"/>
      <c r="AI81" s="92" t="s">
        <v>1099</v>
      </c>
      <c r="AJ81" s="73" t="s">
        <v>18</v>
      </c>
      <c r="AK81" s="73" t="s">
        <v>217</v>
      </c>
      <c r="AL81" s="74" t="s">
        <v>105</v>
      </c>
      <c r="AM81" s="8" t="s">
        <v>109</v>
      </c>
      <c r="AN81" s="8" t="s">
        <v>109</v>
      </c>
      <c r="AO81" s="8" t="s">
        <v>208</v>
      </c>
      <c r="AP81" s="8"/>
      <c r="AQ81" s="8"/>
      <c r="AR81" s="8"/>
      <c r="AS81" s="8"/>
      <c r="AT81" s="95"/>
    </row>
    <row r="82" spans="1:46" ht="248.25" customHeight="1" x14ac:dyDescent="0.25">
      <c r="A82" s="76">
        <v>792</v>
      </c>
      <c r="B82" s="76">
        <v>22</v>
      </c>
      <c r="C82" s="77" t="s">
        <v>1100</v>
      </c>
      <c r="D82" s="77" t="s">
        <v>1101</v>
      </c>
      <c r="E82" s="78" t="s">
        <v>342</v>
      </c>
      <c r="F82" s="79" t="s">
        <v>1102</v>
      </c>
      <c r="G82" s="79" t="s">
        <v>1103</v>
      </c>
      <c r="H82" s="79" t="s">
        <v>1104</v>
      </c>
      <c r="I82" s="79" t="s">
        <v>1105</v>
      </c>
      <c r="J82" s="74">
        <v>10</v>
      </c>
      <c r="K82" s="93">
        <v>41487</v>
      </c>
      <c r="L82" s="93">
        <v>43281</v>
      </c>
      <c r="M82" s="83" t="s">
        <v>1106</v>
      </c>
      <c r="N82" s="8" t="s">
        <v>62</v>
      </c>
      <c r="O82" s="105" t="s">
        <v>28</v>
      </c>
      <c r="P82" s="105" t="s">
        <v>28</v>
      </c>
      <c r="Q82" s="105" t="s">
        <v>3966</v>
      </c>
      <c r="R82" s="8" t="s">
        <v>3883</v>
      </c>
      <c r="S82" s="70" t="s">
        <v>373</v>
      </c>
      <c r="T82" s="128">
        <v>10</v>
      </c>
      <c r="U82" s="85">
        <f t="shared" si="18"/>
        <v>1</v>
      </c>
      <c r="V82" s="70" t="s">
        <v>30</v>
      </c>
      <c r="W82" s="70" t="s">
        <v>25</v>
      </c>
      <c r="X82" s="8" t="s">
        <v>3914</v>
      </c>
      <c r="Y82" s="70" t="s">
        <v>3915</v>
      </c>
      <c r="Z82" s="8" t="s">
        <v>3916</v>
      </c>
      <c r="AA82" s="70" t="s">
        <v>3208</v>
      </c>
      <c r="AB82" s="88" t="s">
        <v>20</v>
      </c>
      <c r="AC82" s="198">
        <f t="shared" si="19"/>
        <v>2</v>
      </c>
      <c r="AD82" s="199">
        <f t="shared" si="20"/>
        <v>0</v>
      </c>
      <c r="AE82" s="72" t="str">
        <f t="shared" si="16"/>
        <v>CUMPLIDA</v>
      </c>
      <c r="AF82" s="72" t="str">
        <f t="shared" si="17"/>
        <v>CUMPLIDA</v>
      </c>
      <c r="AG82" s="69" t="s">
        <v>30</v>
      </c>
      <c r="AH82" s="91"/>
      <c r="AI82" s="92" t="s">
        <v>1107</v>
      </c>
      <c r="AJ82" s="73" t="s">
        <v>25</v>
      </c>
      <c r="AK82" s="92" t="s">
        <v>217</v>
      </c>
      <c r="AL82" s="74" t="s">
        <v>105</v>
      </c>
      <c r="AM82" s="8" t="s">
        <v>108</v>
      </c>
      <c r="AN82" s="8" t="s">
        <v>753</v>
      </c>
      <c r="AO82" s="8" t="s">
        <v>208</v>
      </c>
      <c r="AP82" s="8"/>
      <c r="AQ82" s="8"/>
      <c r="AR82" s="8"/>
      <c r="AS82" s="8"/>
      <c r="AT82" s="95"/>
    </row>
    <row r="83" spans="1:46" s="96" customFormat="1" ht="273.75" customHeight="1" x14ac:dyDescent="0.25">
      <c r="A83" s="76">
        <v>795</v>
      </c>
      <c r="B83" s="76">
        <v>25</v>
      </c>
      <c r="C83" s="77" t="s">
        <v>1108</v>
      </c>
      <c r="D83" s="77" t="s">
        <v>1109</v>
      </c>
      <c r="E83" s="78" t="s">
        <v>342</v>
      </c>
      <c r="F83" s="75" t="s">
        <v>1110</v>
      </c>
      <c r="G83" s="75" t="s">
        <v>1111</v>
      </c>
      <c r="H83" s="95" t="s">
        <v>4015</v>
      </c>
      <c r="I83" s="95" t="s">
        <v>4015</v>
      </c>
      <c r="J83" s="8">
        <v>4</v>
      </c>
      <c r="K83" s="93">
        <v>41548</v>
      </c>
      <c r="L83" s="118">
        <v>43555</v>
      </c>
      <c r="M83" s="83" t="s">
        <v>380</v>
      </c>
      <c r="N83" s="8" t="s">
        <v>32</v>
      </c>
      <c r="O83" s="8" t="s">
        <v>28</v>
      </c>
      <c r="P83" s="105" t="s">
        <v>510</v>
      </c>
      <c r="Q83" s="105" t="s">
        <v>3966</v>
      </c>
      <c r="R83" s="8" t="s">
        <v>3883</v>
      </c>
      <c r="S83" s="70" t="s">
        <v>84</v>
      </c>
      <c r="T83" s="128">
        <v>1</v>
      </c>
      <c r="U83" s="85">
        <f t="shared" si="18"/>
        <v>0.25</v>
      </c>
      <c r="V83" s="70"/>
      <c r="W83" s="70"/>
      <c r="X83" s="71"/>
      <c r="Y83" s="70"/>
      <c r="Z83" s="71"/>
      <c r="AA83" s="70"/>
      <c r="AB83" s="88" t="s">
        <v>20</v>
      </c>
      <c r="AC83" s="198">
        <f t="shared" si="19"/>
        <v>0</v>
      </c>
      <c r="AD83" s="199">
        <f t="shared" si="20"/>
        <v>1</v>
      </c>
      <c r="AE83" s="72" t="str">
        <f t="shared" si="16"/>
        <v>EN TERMINO</v>
      </c>
      <c r="AF83" s="72" t="str">
        <f t="shared" si="17"/>
        <v>EN TERMINO</v>
      </c>
      <c r="AG83" s="69" t="s">
        <v>84</v>
      </c>
      <c r="AH83" s="91"/>
      <c r="AI83" s="92" t="s">
        <v>1113</v>
      </c>
      <c r="AJ83" s="73" t="s">
        <v>18</v>
      </c>
      <c r="AK83" s="92" t="s">
        <v>217</v>
      </c>
      <c r="AL83" s="74" t="s">
        <v>105</v>
      </c>
      <c r="AM83" s="8" t="s">
        <v>113</v>
      </c>
      <c r="AN83" s="8" t="s">
        <v>123</v>
      </c>
      <c r="AO83" s="8" t="s">
        <v>208</v>
      </c>
      <c r="AP83" s="8" t="s">
        <v>3919</v>
      </c>
      <c r="AQ83" s="8"/>
      <c r="AR83" s="8"/>
      <c r="AS83" s="8"/>
      <c r="AT83" s="95"/>
    </row>
    <row r="84" spans="1:46" ht="275.25" customHeight="1" x14ac:dyDescent="0.25">
      <c r="A84" s="76">
        <v>796</v>
      </c>
      <c r="B84" s="76">
        <v>26</v>
      </c>
      <c r="C84" s="77" t="s">
        <v>1114</v>
      </c>
      <c r="D84" s="77" t="s">
        <v>3615</v>
      </c>
      <c r="E84" s="78" t="s">
        <v>342</v>
      </c>
      <c r="F84" s="8" t="s">
        <v>3617</v>
      </c>
      <c r="G84" s="79" t="s">
        <v>3619</v>
      </c>
      <c r="H84" s="80" t="s">
        <v>1116</v>
      </c>
      <c r="I84" s="80" t="s">
        <v>1116</v>
      </c>
      <c r="J84" s="8">
        <v>8</v>
      </c>
      <c r="K84" s="93">
        <v>41456</v>
      </c>
      <c r="L84" s="118">
        <v>43343</v>
      </c>
      <c r="M84" s="83" t="s">
        <v>302</v>
      </c>
      <c r="N84" s="83" t="s">
        <v>302</v>
      </c>
      <c r="O84" s="81" t="s">
        <v>21</v>
      </c>
      <c r="P84" s="81" t="s">
        <v>1117</v>
      </c>
      <c r="Q84" s="94" t="s">
        <v>3965</v>
      </c>
      <c r="R84" s="94" t="s">
        <v>3860</v>
      </c>
      <c r="S84" s="70" t="s">
        <v>85</v>
      </c>
      <c r="T84" s="128">
        <v>8</v>
      </c>
      <c r="U84" s="85">
        <f t="shared" si="18"/>
        <v>1</v>
      </c>
      <c r="V84" s="70" t="s">
        <v>374</v>
      </c>
      <c r="W84" s="70" t="s">
        <v>25</v>
      </c>
      <c r="X84" s="8" t="s">
        <v>1121</v>
      </c>
      <c r="Y84" s="70" t="s">
        <v>1122</v>
      </c>
      <c r="Z84" s="8"/>
      <c r="AA84" s="70"/>
      <c r="AB84" s="88" t="s">
        <v>20</v>
      </c>
      <c r="AC84" s="89">
        <f t="shared" si="19"/>
        <v>2</v>
      </c>
      <c r="AD84" s="90">
        <f t="shared" si="20"/>
        <v>0</v>
      </c>
      <c r="AE84" s="72" t="str">
        <f t="shared" si="16"/>
        <v>CUMPLIDA</v>
      </c>
      <c r="AF84" s="72" t="str">
        <f t="shared" si="17"/>
        <v>CUMPLIDA</v>
      </c>
      <c r="AG84" s="69" t="s">
        <v>85</v>
      </c>
      <c r="AH84" s="91"/>
      <c r="AI84" s="73"/>
      <c r="AJ84" s="73"/>
      <c r="AK84" s="73"/>
      <c r="AL84" s="74" t="s">
        <v>105</v>
      </c>
      <c r="AM84" s="8" t="s">
        <v>111</v>
      </c>
      <c r="AN84" s="8" t="s">
        <v>185</v>
      </c>
      <c r="AO84" s="8" t="s">
        <v>304</v>
      </c>
      <c r="AP84" s="8"/>
      <c r="AQ84" s="8"/>
      <c r="AR84" s="8"/>
      <c r="AS84" s="8"/>
      <c r="AT84" s="95" t="s">
        <v>3213</v>
      </c>
    </row>
    <row r="85" spans="1:46" ht="297.75" customHeight="1" x14ac:dyDescent="0.25">
      <c r="A85" s="76">
        <v>800</v>
      </c>
      <c r="B85" s="76">
        <v>30</v>
      </c>
      <c r="C85" s="77" t="s">
        <v>1124</v>
      </c>
      <c r="D85" s="77" t="s">
        <v>1125</v>
      </c>
      <c r="E85" s="78" t="s">
        <v>342</v>
      </c>
      <c r="F85" s="79" t="s">
        <v>1123</v>
      </c>
      <c r="G85" s="79"/>
      <c r="H85" s="153" t="s">
        <v>1126</v>
      </c>
      <c r="I85" s="80" t="s">
        <v>1127</v>
      </c>
      <c r="J85" s="81">
        <v>9</v>
      </c>
      <c r="K85" s="82">
        <v>41673</v>
      </c>
      <c r="L85" s="82">
        <v>42916</v>
      </c>
      <c r="M85" s="83" t="s">
        <v>654</v>
      </c>
      <c r="N85" s="8" t="s">
        <v>103</v>
      </c>
      <c r="O85" s="105" t="s">
        <v>28</v>
      </c>
      <c r="P85" s="94" t="s">
        <v>888</v>
      </c>
      <c r="Q85" s="94" t="s">
        <v>3966</v>
      </c>
      <c r="R85" s="8" t="s">
        <v>3883</v>
      </c>
      <c r="S85" s="70" t="s">
        <v>84</v>
      </c>
      <c r="T85" s="128">
        <v>9</v>
      </c>
      <c r="U85" s="85">
        <f t="shared" si="18"/>
        <v>1</v>
      </c>
      <c r="V85" s="70" t="s">
        <v>374</v>
      </c>
      <c r="W85" s="70" t="s">
        <v>25</v>
      </c>
      <c r="X85" s="95" t="s">
        <v>1131</v>
      </c>
      <c r="Y85" s="70" t="s">
        <v>677</v>
      </c>
      <c r="Z85" s="8" t="s">
        <v>1132</v>
      </c>
      <c r="AA85" s="8" t="s">
        <v>377</v>
      </c>
      <c r="AB85" s="88" t="s">
        <v>20</v>
      </c>
      <c r="AC85" s="198">
        <f t="shared" si="19"/>
        <v>2</v>
      </c>
      <c r="AD85" s="199">
        <f t="shared" si="20"/>
        <v>0</v>
      </c>
      <c r="AE85" s="72" t="str">
        <f t="shared" ref="AE85:AE110" si="21">IF(AC85+AD85&gt;1,"CUMPLIDA",IF(AD85=1,"EN TERMINO","VENCIDA"))</f>
        <v>CUMPLIDA</v>
      </c>
      <c r="AF85" s="72" t="str">
        <f t="shared" ref="AF85:AF110" si="22">IF(AE85="CUMPLIDA","CUMPLIDA",IF(AE85="EN TERMINO","EN TERMINO","VENCIDA"))</f>
        <v>CUMPLIDA</v>
      </c>
      <c r="AG85" s="69" t="s">
        <v>84</v>
      </c>
      <c r="AH85" s="91"/>
      <c r="AI85" s="92" t="s">
        <v>1133</v>
      </c>
      <c r="AJ85" s="73" t="s">
        <v>18</v>
      </c>
      <c r="AK85" s="92" t="s">
        <v>217</v>
      </c>
      <c r="AL85" s="74" t="s">
        <v>105</v>
      </c>
      <c r="AM85" s="8" t="s">
        <v>115</v>
      </c>
      <c r="AN85" s="8" t="s">
        <v>148</v>
      </c>
      <c r="AO85" s="8" t="s">
        <v>208</v>
      </c>
      <c r="AP85" s="8"/>
      <c r="AQ85" s="8"/>
      <c r="AR85" s="8"/>
      <c r="AS85" s="8"/>
      <c r="AT85" s="95"/>
    </row>
    <row r="86" spans="1:46" ht="261" customHeight="1" x14ac:dyDescent="0.25">
      <c r="A86" s="76">
        <v>803</v>
      </c>
      <c r="B86" s="76">
        <v>33</v>
      </c>
      <c r="C86" s="75" t="s">
        <v>1135</v>
      </c>
      <c r="D86" s="99" t="s">
        <v>1136</v>
      </c>
      <c r="E86" s="99" t="s">
        <v>342</v>
      </c>
      <c r="F86" s="111" t="s">
        <v>1137</v>
      </c>
      <c r="G86" s="99" t="s">
        <v>408</v>
      </c>
      <c r="H86" s="153" t="s">
        <v>1138</v>
      </c>
      <c r="I86" s="153" t="s">
        <v>1139</v>
      </c>
      <c r="J86" s="136">
        <v>11</v>
      </c>
      <c r="K86" s="108">
        <v>41640</v>
      </c>
      <c r="L86" s="82">
        <v>43190</v>
      </c>
      <c r="M86" s="83" t="s">
        <v>372</v>
      </c>
      <c r="N86" s="8" t="s">
        <v>29</v>
      </c>
      <c r="O86" s="105" t="s">
        <v>28</v>
      </c>
      <c r="P86" s="105" t="s">
        <v>28</v>
      </c>
      <c r="Q86" s="105" t="s">
        <v>3966</v>
      </c>
      <c r="R86" s="8" t="s">
        <v>3883</v>
      </c>
      <c r="S86" s="70" t="s">
        <v>85</v>
      </c>
      <c r="T86" s="128">
        <v>11</v>
      </c>
      <c r="U86" s="85">
        <f t="shared" si="18"/>
        <v>1</v>
      </c>
      <c r="V86" s="70"/>
      <c r="W86" s="70"/>
      <c r="X86" s="8" t="s">
        <v>346</v>
      </c>
      <c r="Y86" s="70"/>
      <c r="Z86" s="71"/>
      <c r="AA86" s="70" t="s">
        <v>347</v>
      </c>
      <c r="AB86" s="88" t="s">
        <v>20</v>
      </c>
      <c r="AC86" s="198">
        <f t="shared" si="19"/>
        <v>2</v>
      </c>
      <c r="AD86" s="199">
        <f t="shared" si="20"/>
        <v>0</v>
      </c>
      <c r="AE86" s="72" t="str">
        <f t="shared" si="21"/>
        <v>CUMPLIDA</v>
      </c>
      <c r="AF86" s="72" t="str">
        <f t="shared" si="22"/>
        <v>CUMPLIDA</v>
      </c>
      <c r="AG86" s="69" t="s">
        <v>85</v>
      </c>
      <c r="AH86" s="91"/>
      <c r="AI86" s="92" t="s">
        <v>1143</v>
      </c>
      <c r="AJ86" s="73" t="s">
        <v>25</v>
      </c>
      <c r="AK86" s="92" t="s">
        <v>217</v>
      </c>
      <c r="AL86" s="74" t="s">
        <v>105</v>
      </c>
      <c r="AM86" s="8" t="s">
        <v>112</v>
      </c>
      <c r="AN86" s="8" t="s">
        <v>349</v>
      </c>
      <c r="AO86" s="8" t="s">
        <v>208</v>
      </c>
      <c r="AP86" s="8"/>
      <c r="AQ86" s="8"/>
      <c r="AR86" s="8"/>
      <c r="AS86" s="8"/>
      <c r="AT86" s="95"/>
    </row>
    <row r="87" spans="1:46" s="96" customFormat="1" ht="144" customHeight="1" x14ac:dyDescent="0.25">
      <c r="A87" s="76">
        <v>804</v>
      </c>
      <c r="B87" s="76">
        <v>34</v>
      </c>
      <c r="C87" s="77" t="s">
        <v>1144</v>
      </c>
      <c r="D87" s="77" t="s">
        <v>1145</v>
      </c>
      <c r="E87" s="78" t="s">
        <v>342</v>
      </c>
      <c r="F87" s="126" t="s">
        <v>1146</v>
      </c>
      <c r="G87" s="126" t="s">
        <v>1147</v>
      </c>
      <c r="H87" s="80" t="s">
        <v>1148</v>
      </c>
      <c r="I87" s="80" t="s">
        <v>1149</v>
      </c>
      <c r="J87" s="81">
        <v>8</v>
      </c>
      <c r="K87" s="82">
        <v>41640</v>
      </c>
      <c r="L87" s="82">
        <v>42916</v>
      </c>
      <c r="M87" s="83" t="s">
        <v>372</v>
      </c>
      <c r="N87" s="8" t="s">
        <v>29</v>
      </c>
      <c r="O87" s="105" t="s">
        <v>28</v>
      </c>
      <c r="P87" s="105" t="s">
        <v>28</v>
      </c>
      <c r="Q87" s="105" t="s">
        <v>3966</v>
      </c>
      <c r="R87" s="8" t="s">
        <v>3883</v>
      </c>
      <c r="S87" s="70" t="s">
        <v>85</v>
      </c>
      <c r="T87" s="128">
        <v>8</v>
      </c>
      <c r="U87" s="85">
        <f t="shared" si="18"/>
        <v>1</v>
      </c>
      <c r="V87" s="70" t="s">
        <v>374</v>
      </c>
      <c r="W87" s="72" t="s">
        <v>25</v>
      </c>
      <c r="X87" s="8" t="s">
        <v>375</v>
      </c>
      <c r="Y87" s="8" t="s">
        <v>376</v>
      </c>
      <c r="Z87" s="202" t="s">
        <v>3376</v>
      </c>
      <c r="AA87" s="70" t="s">
        <v>377</v>
      </c>
      <c r="AB87" s="88" t="s">
        <v>20</v>
      </c>
      <c r="AC87" s="198">
        <f t="shared" si="19"/>
        <v>2</v>
      </c>
      <c r="AD87" s="199">
        <f t="shared" si="20"/>
        <v>0</v>
      </c>
      <c r="AE87" s="72" t="str">
        <f t="shared" si="21"/>
        <v>CUMPLIDA</v>
      </c>
      <c r="AF87" s="72" t="str">
        <f t="shared" si="22"/>
        <v>CUMPLIDA</v>
      </c>
      <c r="AG87" s="69" t="s">
        <v>85</v>
      </c>
      <c r="AH87" s="91"/>
      <c r="AI87" s="92" t="s">
        <v>1152</v>
      </c>
      <c r="AJ87" s="73" t="s">
        <v>25</v>
      </c>
      <c r="AK87" s="92" t="s">
        <v>217</v>
      </c>
      <c r="AL87" s="74" t="s">
        <v>105</v>
      </c>
      <c r="AM87" s="8" t="s">
        <v>111</v>
      </c>
      <c r="AN87" s="8" t="s">
        <v>200</v>
      </c>
      <c r="AO87" s="8" t="s">
        <v>208</v>
      </c>
      <c r="AP87" s="8"/>
      <c r="AQ87" s="8"/>
      <c r="AR87" s="8"/>
      <c r="AS87" s="8"/>
      <c r="AT87" s="95"/>
    </row>
    <row r="88" spans="1:46" s="96" customFormat="1" ht="201.6" customHeight="1" x14ac:dyDescent="0.25">
      <c r="A88" s="76">
        <v>806</v>
      </c>
      <c r="B88" s="76">
        <v>36</v>
      </c>
      <c r="C88" s="75" t="s">
        <v>1153</v>
      </c>
      <c r="D88" s="77" t="s">
        <v>1154</v>
      </c>
      <c r="E88" s="78" t="s">
        <v>342</v>
      </c>
      <c r="F88" s="79" t="s">
        <v>1155</v>
      </c>
      <c r="G88" s="79" t="s">
        <v>1156</v>
      </c>
      <c r="H88" s="80" t="s">
        <v>1157</v>
      </c>
      <c r="I88" s="80" t="s">
        <v>1158</v>
      </c>
      <c r="J88" s="81">
        <v>9</v>
      </c>
      <c r="K88" s="82">
        <v>41640</v>
      </c>
      <c r="L88" s="82">
        <v>43677</v>
      </c>
      <c r="M88" s="83" t="s">
        <v>372</v>
      </c>
      <c r="N88" s="8" t="s">
        <v>29</v>
      </c>
      <c r="O88" s="8" t="s">
        <v>28</v>
      </c>
      <c r="P88" s="81" t="s">
        <v>28</v>
      </c>
      <c r="Q88" s="81" t="s">
        <v>3966</v>
      </c>
      <c r="R88" s="8" t="s">
        <v>3883</v>
      </c>
      <c r="S88" s="70" t="s">
        <v>85</v>
      </c>
      <c r="T88" s="128">
        <v>4</v>
      </c>
      <c r="U88" s="85">
        <f t="shared" si="18"/>
        <v>0.44444444444444442</v>
      </c>
      <c r="V88" s="70" t="s">
        <v>374</v>
      </c>
      <c r="W88" s="72" t="s">
        <v>25</v>
      </c>
      <c r="X88" s="8" t="s">
        <v>375</v>
      </c>
      <c r="Y88" s="8" t="s">
        <v>376</v>
      </c>
      <c r="Z88" s="202" t="s">
        <v>3376</v>
      </c>
      <c r="AA88" s="70" t="s">
        <v>377</v>
      </c>
      <c r="AB88" s="88" t="s">
        <v>20</v>
      </c>
      <c r="AC88" s="198">
        <f t="shared" si="19"/>
        <v>0</v>
      </c>
      <c r="AD88" s="199">
        <f t="shared" si="20"/>
        <v>1</v>
      </c>
      <c r="AE88" s="72" t="str">
        <f t="shared" si="21"/>
        <v>EN TERMINO</v>
      </c>
      <c r="AF88" s="72" t="str">
        <f t="shared" si="22"/>
        <v>EN TERMINO</v>
      </c>
      <c r="AG88" s="69" t="s">
        <v>85</v>
      </c>
      <c r="AH88" s="91"/>
      <c r="AI88" s="92" t="s">
        <v>1163</v>
      </c>
      <c r="AJ88" s="73" t="s">
        <v>25</v>
      </c>
      <c r="AK88" s="92" t="s">
        <v>217</v>
      </c>
      <c r="AL88" s="8" t="s">
        <v>219</v>
      </c>
      <c r="AM88" s="8" t="s">
        <v>111</v>
      </c>
      <c r="AN88" s="8" t="s">
        <v>197</v>
      </c>
      <c r="AO88" s="8" t="s">
        <v>208</v>
      </c>
      <c r="AP88" s="8"/>
      <c r="AQ88" s="8"/>
      <c r="AR88" s="8"/>
      <c r="AS88" s="8"/>
      <c r="AT88" s="95"/>
    </row>
    <row r="89" spans="1:46" s="96" customFormat="1" ht="272.25" customHeight="1" x14ac:dyDescent="0.25">
      <c r="A89" s="76">
        <v>808</v>
      </c>
      <c r="B89" s="76">
        <v>38</v>
      </c>
      <c r="C89" s="77" t="s">
        <v>1164</v>
      </c>
      <c r="D89" s="77" t="s">
        <v>1165</v>
      </c>
      <c r="E89" s="78" t="s">
        <v>342</v>
      </c>
      <c r="F89" s="154" t="s">
        <v>1166</v>
      </c>
      <c r="G89" s="126" t="s">
        <v>1147</v>
      </c>
      <c r="H89" s="154" t="s">
        <v>1167</v>
      </c>
      <c r="I89" s="154" t="s">
        <v>1167</v>
      </c>
      <c r="J89" s="155">
        <v>10</v>
      </c>
      <c r="K89" s="82">
        <v>41640</v>
      </c>
      <c r="L89" s="82">
        <v>42916</v>
      </c>
      <c r="M89" s="83" t="s">
        <v>372</v>
      </c>
      <c r="N89" s="8" t="s">
        <v>29</v>
      </c>
      <c r="O89" s="105" t="s">
        <v>28</v>
      </c>
      <c r="P89" s="105" t="s">
        <v>28</v>
      </c>
      <c r="Q89" s="105" t="s">
        <v>3966</v>
      </c>
      <c r="R89" s="8" t="s">
        <v>3883</v>
      </c>
      <c r="S89" s="70" t="s">
        <v>85</v>
      </c>
      <c r="T89" s="128">
        <v>10</v>
      </c>
      <c r="U89" s="85">
        <f t="shared" si="18"/>
        <v>1</v>
      </c>
      <c r="V89" s="70"/>
      <c r="W89" s="70"/>
      <c r="X89" s="71"/>
      <c r="Y89" s="70"/>
      <c r="Z89" s="71"/>
      <c r="AA89" s="70"/>
      <c r="AB89" s="88" t="s">
        <v>20</v>
      </c>
      <c r="AC89" s="198">
        <f t="shared" si="19"/>
        <v>2</v>
      </c>
      <c r="AD89" s="199">
        <f t="shared" si="20"/>
        <v>0</v>
      </c>
      <c r="AE89" s="72" t="str">
        <f t="shared" si="21"/>
        <v>CUMPLIDA</v>
      </c>
      <c r="AF89" s="72" t="str">
        <f t="shared" si="22"/>
        <v>CUMPLIDA</v>
      </c>
      <c r="AG89" s="69" t="s">
        <v>85</v>
      </c>
      <c r="AH89" s="91"/>
      <c r="AI89" s="92" t="s">
        <v>1170</v>
      </c>
      <c r="AJ89" s="73" t="s">
        <v>25</v>
      </c>
      <c r="AK89" s="92" t="s">
        <v>217</v>
      </c>
      <c r="AL89" s="74" t="s">
        <v>105</v>
      </c>
      <c r="AM89" s="8" t="s">
        <v>108</v>
      </c>
      <c r="AN89" s="8" t="s">
        <v>753</v>
      </c>
      <c r="AO89" s="8" t="s">
        <v>208</v>
      </c>
      <c r="AP89" s="8"/>
      <c r="AQ89" s="8"/>
      <c r="AR89" s="8"/>
      <c r="AS89" s="8"/>
      <c r="AT89" s="95"/>
    </row>
    <row r="90" spans="1:46" s="96" customFormat="1" ht="241.5" customHeight="1" x14ac:dyDescent="0.25">
      <c r="A90" s="76">
        <v>809</v>
      </c>
      <c r="B90" s="76">
        <v>39</v>
      </c>
      <c r="C90" s="77" t="s">
        <v>1171</v>
      </c>
      <c r="D90" s="77" t="s">
        <v>1172</v>
      </c>
      <c r="E90" s="78" t="s">
        <v>342</v>
      </c>
      <c r="F90" s="154" t="s">
        <v>1166</v>
      </c>
      <c r="G90" s="126" t="s">
        <v>1147</v>
      </c>
      <c r="H90" s="126" t="s">
        <v>1173</v>
      </c>
      <c r="I90" s="126" t="s">
        <v>1174</v>
      </c>
      <c r="J90" s="81">
        <v>7</v>
      </c>
      <c r="K90" s="82">
        <v>41640</v>
      </c>
      <c r="L90" s="82">
        <v>43190</v>
      </c>
      <c r="M90" s="83" t="s">
        <v>372</v>
      </c>
      <c r="N90" s="8" t="s">
        <v>29</v>
      </c>
      <c r="O90" s="105" t="s">
        <v>28</v>
      </c>
      <c r="P90" s="105" t="s">
        <v>28</v>
      </c>
      <c r="Q90" s="105" t="s">
        <v>3966</v>
      </c>
      <c r="R90" s="8" t="s">
        <v>3883</v>
      </c>
      <c r="S90" s="70" t="s">
        <v>84</v>
      </c>
      <c r="T90" s="128">
        <v>7</v>
      </c>
      <c r="U90" s="85">
        <f t="shared" si="18"/>
        <v>1</v>
      </c>
      <c r="V90" s="70"/>
      <c r="W90" s="70"/>
      <c r="X90" s="71"/>
      <c r="Y90" s="70"/>
      <c r="Z90" s="71"/>
      <c r="AA90" s="70"/>
      <c r="AB90" s="88" t="s">
        <v>20</v>
      </c>
      <c r="AC90" s="198">
        <f t="shared" si="19"/>
        <v>2</v>
      </c>
      <c r="AD90" s="199">
        <f t="shared" si="20"/>
        <v>0</v>
      </c>
      <c r="AE90" s="72" t="str">
        <f t="shared" si="21"/>
        <v>CUMPLIDA</v>
      </c>
      <c r="AF90" s="72" t="str">
        <f t="shared" si="22"/>
        <v>CUMPLIDA</v>
      </c>
      <c r="AG90" s="69" t="s">
        <v>84</v>
      </c>
      <c r="AH90" s="91"/>
      <c r="AI90" s="92" t="s">
        <v>1178</v>
      </c>
      <c r="AJ90" s="73" t="s">
        <v>25</v>
      </c>
      <c r="AK90" s="92" t="s">
        <v>217</v>
      </c>
      <c r="AL90" s="74" t="s">
        <v>105</v>
      </c>
      <c r="AM90" s="8" t="s">
        <v>108</v>
      </c>
      <c r="AN90" s="8" t="s">
        <v>753</v>
      </c>
      <c r="AO90" s="8" t="s">
        <v>208</v>
      </c>
      <c r="AP90" s="8"/>
      <c r="AQ90" s="8"/>
      <c r="AR90" s="8"/>
      <c r="AS90" s="8"/>
      <c r="AT90" s="95"/>
    </row>
    <row r="91" spans="1:46" s="96" customFormat="1" ht="187.15" customHeight="1" x14ac:dyDescent="0.25">
      <c r="A91" s="76">
        <v>810</v>
      </c>
      <c r="B91" s="76">
        <v>40</v>
      </c>
      <c r="C91" s="77" t="s">
        <v>1179</v>
      </c>
      <c r="D91" s="77" t="s">
        <v>1180</v>
      </c>
      <c r="E91" s="78" t="s">
        <v>342</v>
      </c>
      <c r="F91" s="154" t="s">
        <v>1166</v>
      </c>
      <c r="G91" s="126" t="s">
        <v>1147</v>
      </c>
      <c r="H91" s="154" t="s">
        <v>1181</v>
      </c>
      <c r="I91" s="154" t="s">
        <v>1181</v>
      </c>
      <c r="J91" s="81">
        <v>7</v>
      </c>
      <c r="K91" s="82">
        <v>41640</v>
      </c>
      <c r="L91" s="82">
        <v>42916</v>
      </c>
      <c r="M91" s="83" t="s">
        <v>372</v>
      </c>
      <c r="N91" s="8" t="s">
        <v>29</v>
      </c>
      <c r="O91" s="105" t="s">
        <v>28</v>
      </c>
      <c r="P91" s="105" t="s">
        <v>28</v>
      </c>
      <c r="Q91" s="105" t="s">
        <v>3966</v>
      </c>
      <c r="R91" s="8" t="s">
        <v>3883</v>
      </c>
      <c r="S91" s="70" t="s">
        <v>84</v>
      </c>
      <c r="T91" s="128">
        <v>7</v>
      </c>
      <c r="U91" s="85">
        <f t="shared" si="18"/>
        <v>1</v>
      </c>
      <c r="V91" s="70"/>
      <c r="W91" s="70"/>
      <c r="X91" s="71"/>
      <c r="Y91" s="70"/>
      <c r="Z91" s="71"/>
      <c r="AA91" s="70"/>
      <c r="AB91" s="88" t="s">
        <v>20</v>
      </c>
      <c r="AC91" s="198">
        <f t="shared" si="19"/>
        <v>2</v>
      </c>
      <c r="AD91" s="199">
        <f t="shared" si="20"/>
        <v>0</v>
      </c>
      <c r="AE91" s="72" t="str">
        <f t="shared" si="21"/>
        <v>CUMPLIDA</v>
      </c>
      <c r="AF91" s="72" t="str">
        <f t="shared" si="22"/>
        <v>CUMPLIDA</v>
      </c>
      <c r="AG91" s="69" t="s">
        <v>84</v>
      </c>
      <c r="AH91" s="91"/>
      <c r="AI91" s="92" t="s">
        <v>1184</v>
      </c>
      <c r="AJ91" s="73" t="s">
        <v>25</v>
      </c>
      <c r="AK91" s="92" t="s">
        <v>217</v>
      </c>
      <c r="AL91" s="74" t="s">
        <v>105</v>
      </c>
      <c r="AM91" s="8" t="s">
        <v>108</v>
      </c>
      <c r="AN91" s="8" t="s">
        <v>753</v>
      </c>
      <c r="AO91" s="8" t="s">
        <v>208</v>
      </c>
      <c r="AP91" s="8"/>
      <c r="AQ91" s="8"/>
      <c r="AR91" s="8"/>
      <c r="AS91" s="8"/>
      <c r="AT91" s="95"/>
    </row>
    <row r="92" spans="1:46" s="96" customFormat="1" ht="327" customHeight="1" x14ac:dyDescent="0.25">
      <c r="A92" s="76">
        <v>812</v>
      </c>
      <c r="B92" s="76">
        <v>42</v>
      </c>
      <c r="C92" s="77" t="s">
        <v>1185</v>
      </c>
      <c r="D92" s="77" t="s">
        <v>1136</v>
      </c>
      <c r="E92" s="78" t="s">
        <v>342</v>
      </c>
      <c r="F92" s="79" t="s">
        <v>1186</v>
      </c>
      <c r="G92" s="79"/>
      <c r="H92" s="79" t="s">
        <v>1187</v>
      </c>
      <c r="I92" s="79" t="s">
        <v>1187</v>
      </c>
      <c r="J92" s="81">
        <v>9</v>
      </c>
      <c r="K92" s="82">
        <v>41640</v>
      </c>
      <c r="L92" s="82">
        <v>42916</v>
      </c>
      <c r="M92" s="83" t="s">
        <v>372</v>
      </c>
      <c r="N92" s="8" t="s">
        <v>29</v>
      </c>
      <c r="O92" s="8" t="s">
        <v>28</v>
      </c>
      <c r="P92" s="105" t="s">
        <v>510</v>
      </c>
      <c r="Q92" s="105" t="s">
        <v>3966</v>
      </c>
      <c r="R92" s="8" t="s">
        <v>3883</v>
      </c>
      <c r="S92" s="70" t="s">
        <v>85</v>
      </c>
      <c r="T92" s="128">
        <v>9</v>
      </c>
      <c r="U92" s="85">
        <f t="shared" si="18"/>
        <v>1</v>
      </c>
      <c r="V92" s="70"/>
      <c r="W92" s="70"/>
      <c r="X92" s="8"/>
      <c r="Y92" s="70"/>
      <c r="Z92" s="8"/>
      <c r="AA92" s="70"/>
      <c r="AB92" s="88" t="s">
        <v>20</v>
      </c>
      <c r="AC92" s="198">
        <f t="shared" si="19"/>
        <v>2</v>
      </c>
      <c r="AD92" s="199">
        <f t="shared" si="20"/>
        <v>0</v>
      </c>
      <c r="AE92" s="72" t="str">
        <f t="shared" si="21"/>
        <v>CUMPLIDA</v>
      </c>
      <c r="AF92" s="72" t="str">
        <f t="shared" si="22"/>
        <v>CUMPLIDA</v>
      </c>
      <c r="AG92" s="69" t="s">
        <v>85</v>
      </c>
      <c r="AH92" s="91"/>
      <c r="AI92" s="92" t="s">
        <v>1191</v>
      </c>
      <c r="AJ92" s="73" t="s">
        <v>221</v>
      </c>
      <c r="AK92" s="92" t="s">
        <v>215</v>
      </c>
      <c r="AL92" s="74" t="s">
        <v>105</v>
      </c>
      <c r="AM92" s="8" t="s">
        <v>113</v>
      </c>
      <c r="AN92" s="8" t="s">
        <v>131</v>
      </c>
      <c r="AO92" s="8" t="s">
        <v>208</v>
      </c>
      <c r="AP92" s="8"/>
      <c r="AQ92" s="8"/>
      <c r="AR92" s="8"/>
      <c r="AS92" s="8"/>
      <c r="AT92" s="95"/>
    </row>
    <row r="93" spans="1:46" ht="366" customHeight="1" x14ac:dyDescent="0.25">
      <c r="A93" s="76">
        <v>823</v>
      </c>
      <c r="B93" s="76">
        <v>10</v>
      </c>
      <c r="C93" s="137" t="s">
        <v>1195</v>
      </c>
      <c r="D93" s="77" t="s">
        <v>1196</v>
      </c>
      <c r="E93" s="78" t="s">
        <v>342</v>
      </c>
      <c r="F93" s="79" t="s">
        <v>1030</v>
      </c>
      <c r="G93" s="95" t="s">
        <v>1026</v>
      </c>
      <c r="H93" s="147" t="s">
        <v>1031</v>
      </c>
      <c r="I93" s="147" t="s">
        <v>1031</v>
      </c>
      <c r="J93" s="148">
        <v>4</v>
      </c>
      <c r="K93" s="82">
        <v>41532</v>
      </c>
      <c r="L93" s="82">
        <v>43039</v>
      </c>
      <c r="M93" s="83" t="s">
        <v>1194</v>
      </c>
      <c r="N93" s="8" t="s">
        <v>63</v>
      </c>
      <c r="O93" s="94" t="s">
        <v>21</v>
      </c>
      <c r="P93" s="94" t="s">
        <v>21</v>
      </c>
      <c r="Q93" s="94" t="s">
        <v>3965</v>
      </c>
      <c r="R93" s="94" t="s">
        <v>3860</v>
      </c>
      <c r="S93" s="70" t="s">
        <v>85</v>
      </c>
      <c r="T93" s="128">
        <v>4</v>
      </c>
      <c r="U93" s="85">
        <f t="shared" si="18"/>
        <v>1</v>
      </c>
      <c r="V93" s="70"/>
      <c r="W93" s="70"/>
      <c r="X93" s="71"/>
      <c r="Y93" s="70"/>
      <c r="Z93" s="71"/>
      <c r="AA93" s="70"/>
      <c r="AB93" s="88" t="s">
        <v>58</v>
      </c>
      <c r="AC93" s="198">
        <f t="shared" si="19"/>
        <v>2</v>
      </c>
      <c r="AD93" s="199">
        <f t="shared" si="20"/>
        <v>0</v>
      </c>
      <c r="AE93" s="72" t="str">
        <f t="shared" si="21"/>
        <v>CUMPLIDA</v>
      </c>
      <c r="AF93" s="72" t="str">
        <f t="shared" si="22"/>
        <v>CUMPLIDA</v>
      </c>
      <c r="AG93" s="69" t="s">
        <v>85</v>
      </c>
      <c r="AH93" s="91"/>
      <c r="AI93" s="73"/>
      <c r="AJ93" s="73"/>
      <c r="AK93" s="73"/>
      <c r="AL93" s="74" t="s">
        <v>105</v>
      </c>
      <c r="AM93" s="8" t="s">
        <v>108</v>
      </c>
      <c r="AN93" s="8" t="s">
        <v>168</v>
      </c>
      <c r="AO93" s="8" t="s">
        <v>210</v>
      </c>
      <c r="AP93" s="8"/>
      <c r="AQ93" s="8"/>
      <c r="AR93" s="8"/>
      <c r="AS93" s="8"/>
      <c r="AT93" s="95"/>
    </row>
    <row r="94" spans="1:46" ht="403.15" customHeight="1" x14ac:dyDescent="0.25">
      <c r="A94" s="76">
        <v>828</v>
      </c>
      <c r="B94" s="76">
        <v>2</v>
      </c>
      <c r="C94" s="77" t="s">
        <v>1202</v>
      </c>
      <c r="D94" s="77" t="s">
        <v>342</v>
      </c>
      <c r="E94" s="78" t="s">
        <v>342</v>
      </c>
      <c r="F94" s="79" t="s">
        <v>1203</v>
      </c>
      <c r="G94" s="79" t="s">
        <v>1204</v>
      </c>
      <c r="H94" s="75" t="s">
        <v>1205</v>
      </c>
      <c r="I94" s="75" t="s">
        <v>1205</v>
      </c>
      <c r="J94" s="8">
        <v>15</v>
      </c>
      <c r="K94" s="93">
        <v>41640</v>
      </c>
      <c r="L94" s="93">
        <v>43190</v>
      </c>
      <c r="M94" s="83" t="s">
        <v>1201</v>
      </c>
      <c r="N94" s="101" t="s">
        <v>4346</v>
      </c>
      <c r="O94" s="81" t="s">
        <v>21</v>
      </c>
      <c r="P94" s="94" t="s">
        <v>1206</v>
      </c>
      <c r="Q94" s="94" t="s">
        <v>3965</v>
      </c>
      <c r="R94" s="94" t="s">
        <v>3860</v>
      </c>
      <c r="S94" s="70" t="s">
        <v>373</v>
      </c>
      <c r="T94" s="128">
        <v>15</v>
      </c>
      <c r="U94" s="85">
        <f t="shared" si="18"/>
        <v>1</v>
      </c>
      <c r="V94" s="70"/>
      <c r="W94" s="70"/>
      <c r="X94" s="8"/>
      <c r="Y94" s="70"/>
      <c r="Z94" s="8"/>
      <c r="AA94" s="70"/>
      <c r="AB94" s="88" t="s">
        <v>58</v>
      </c>
      <c r="AC94" s="198">
        <f t="shared" si="19"/>
        <v>2</v>
      </c>
      <c r="AD94" s="199">
        <f t="shared" si="20"/>
        <v>0</v>
      </c>
      <c r="AE94" s="72" t="str">
        <f t="shared" si="21"/>
        <v>CUMPLIDA</v>
      </c>
      <c r="AF94" s="72" t="str">
        <f t="shared" si="22"/>
        <v>CUMPLIDA</v>
      </c>
      <c r="AG94" s="69" t="s">
        <v>30</v>
      </c>
      <c r="AH94" s="91"/>
      <c r="AI94" s="73" t="s">
        <v>676</v>
      </c>
      <c r="AJ94" s="73"/>
      <c r="AK94" s="73"/>
      <c r="AL94" s="74" t="s">
        <v>105</v>
      </c>
      <c r="AM94" s="8" t="s">
        <v>111</v>
      </c>
      <c r="AN94" s="8" t="s">
        <v>124</v>
      </c>
      <c r="AO94" s="8" t="s">
        <v>210</v>
      </c>
      <c r="AP94" s="8"/>
      <c r="AQ94" s="8"/>
      <c r="AR94" s="8"/>
      <c r="AS94" s="8"/>
      <c r="AT94" s="95"/>
    </row>
    <row r="95" spans="1:46" s="96" customFormat="1" ht="241.5" customHeight="1" x14ac:dyDescent="0.25">
      <c r="A95" s="76">
        <v>829</v>
      </c>
      <c r="B95" s="76">
        <v>3</v>
      </c>
      <c r="C95" s="77" t="s">
        <v>1209</v>
      </c>
      <c r="D95" s="77" t="s">
        <v>342</v>
      </c>
      <c r="E95" s="78" t="s">
        <v>342</v>
      </c>
      <c r="F95" s="95" t="s">
        <v>1210</v>
      </c>
      <c r="G95" s="95" t="s">
        <v>1211</v>
      </c>
      <c r="H95" s="95" t="s">
        <v>1212</v>
      </c>
      <c r="I95" s="95" t="s">
        <v>1212</v>
      </c>
      <c r="J95" s="124">
        <v>7</v>
      </c>
      <c r="K95" s="82">
        <v>41654</v>
      </c>
      <c r="L95" s="82">
        <v>42825</v>
      </c>
      <c r="M95" s="83" t="s">
        <v>1201</v>
      </c>
      <c r="N95" s="101" t="s">
        <v>4346</v>
      </c>
      <c r="O95" s="81" t="s">
        <v>21</v>
      </c>
      <c r="P95" s="94" t="s">
        <v>1206</v>
      </c>
      <c r="Q95" s="94" t="s">
        <v>3965</v>
      </c>
      <c r="R95" s="94" t="s">
        <v>3860</v>
      </c>
      <c r="S95" s="70" t="s">
        <v>30</v>
      </c>
      <c r="T95" s="128">
        <v>7</v>
      </c>
      <c r="U95" s="85">
        <f t="shared" si="18"/>
        <v>1</v>
      </c>
      <c r="V95" s="70" t="s">
        <v>374</v>
      </c>
      <c r="W95" s="70"/>
      <c r="X95" s="8" t="s">
        <v>1215</v>
      </c>
      <c r="Y95" s="70"/>
      <c r="Z95" s="8"/>
      <c r="AA95" s="70"/>
      <c r="AB95" s="88" t="s">
        <v>58</v>
      </c>
      <c r="AC95" s="198">
        <f t="shared" si="19"/>
        <v>2</v>
      </c>
      <c r="AD95" s="199">
        <f t="shared" si="20"/>
        <v>0</v>
      </c>
      <c r="AE95" s="72" t="str">
        <f t="shared" si="21"/>
        <v>CUMPLIDA</v>
      </c>
      <c r="AF95" s="72" t="str">
        <f t="shared" si="22"/>
        <v>CUMPLIDA</v>
      </c>
      <c r="AG95" s="69" t="s">
        <v>30</v>
      </c>
      <c r="AH95" s="91"/>
      <c r="AI95" s="73"/>
      <c r="AJ95" s="73"/>
      <c r="AK95" s="73"/>
      <c r="AL95" s="74" t="s">
        <v>105</v>
      </c>
      <c r="AM95" s="8" t="s">
        <v>111</v>
      </c>
      <c r="AN95" s="8" t="s">
        <v>200</v>
      </c>
      <c r="AO95" s="8" t="s">
        <v>210</v>
      </c>
      <c r="AP95" s="8"/>
      <c r="AQ95" s="8"/>
      <c r="AR95" s="8"/>
      <c r="AS95" s="8"/>
      <c r="AT95" s="95"/>
    </row>
    <row r="96" spans="1:46" s="96" customFormat="1" ht="247.5" customHeight="1" x14ac:dyDescent="0.25">
      <c r="A96" s="76">
        <v>830</v>
      </c>
      <c r="B96" s="76">
        <v>4</v>
      </c>
      <c r="C96" s="77" t="s">
        <v>1216</v>
      </c>
      <c r="D96" s="77" t="s">
        <v>342</v>
      </c>
      <c r="E96" s="78" t="s">
        <v>342</v>
      </c>
      <c r="F96" s="79" t="s">
        <v>1217</v>
      </c>
      <c r="G96" s="79" t="s">
        <v>1218</v>
      </c>
      <c r="H96" s="95" t="s">
        <v>1219</v>
      </c>
      <c r="I96" s="79" t="s">
        <v>1220</v>
      </c>
      <c r="J96" s="149">
        <v>10</v>
      </c>
      <c r="K96" s="93">
        <v>41562</v>
      </c>
      <c r="L96" s="93">
        <v>43100</v>
      </c>
      <c r="M96" s="83" t="s">
        <v>1201</v>
      </c>
      <c r="N96" s="101" t="s">
        <v>4346</v>
      </c>
      <c r="O96" s="81" t="s">
        <v>21</v>
      </c>
      <c r="P96" s="94" t="s">
        <v>1206</v>
      </c>
      <c r="Q96" s="94" t="s">
        <v>3965</v>
      </c>
      <c r="R96" s="94" t="s">
        <v>3860</v>
      </c>
      <c r="S96" s="70" t="s">
        <v>373</v>
      </c>
      <c r="T96" s="128">
        <v>10</v>
      </c>
      <c r="U96" s="85">
        <f t="shared" si="18"/>
        <v>1</v>
      </c>
      <c r="V96" s="70" t="s">
        <v>374</v>
      </c>
      <c r="W96" s="70" t="s">
        <v>25</v>
      </c>
      <c r="X96" s="8" t="s">
        <v>3542</v>
      </c>
      <c r="Y96" s="70" t="s">
        <v>3543</v>
      </c>
      <c r="Z96" s="8" t="s">
        <v>3544</v>
      </c>
      <c r="AA96" s="70" t="s">
        <v>3208</v>
      </c>
      <c r="AB96" s="88" t="s">
        <v>58</v>
      </c>
      <c r="AC96" s="198">
        <f t="shared" si="19"/>
        <v>2</v>
      </c>
      <c r="AD96" s="199">
        <f t="shared" si="20"/>
        <v>0</v>
      </c>
      <c r="AE96" s="72" t="str">
        <f t="shared" si="21"/>
        <v>CUMPLIDA</v>
      </c>
      <c r="AF96" s="72" t="str">
        <f t="shared" si="22"/>
        <v>CUMPLIDA</v>
      </c>
      <c r="AG96" s="69" t="s">
        <v>30</v>
      </c>
      <c r="AH96" s="91"/>
      <c r="AI96" s="73"/>
      <c r="AJ96" s="73"/>
      <c r="AK96" s="73"/>
      <c r="AL96" s="74" t="s">
        <v>105</v>
      </c>
      <c r="AM96" s="8" t="s">
        <v>111</v>
      </c>
      <c r="AN96" s="8" t="s">
        <v>124</v>
      </c>
      <c r="AO96" s="8" t="s">
        <v>210</v>
      </c>
      <c r="AP96" s="8"/>
      <c r="AQ96" s="8"/>
      <c r="AR96" s="8"/>
      <c r="AS96" s="8"/>
      <c r="AT96" s="95"/>
    </row>
    <row r="97" spans="1:46" ht="180.75" customHeight="1" x14ac:dyDescent="0.25">
      <c r="A97" s="76">
        <v>843</v>
      </c>
      <c r="B97" s="76">
        <v>1</v>
      </c>
      <c r="C97" s="77" t="s">
        <v>1222</v>
      </c>
      <c r="D97" s="77" t="s">
        <v>342</v>
      </c>
      <c r="E97" s="78" t="s">
        <v>342</v>
      </c>
      <c r="F97" s="79" t="s">
        <v>1223</v>
      </c>
      <c r="G97" s="79" t="s">
        <v>1224</v>
      </c>
      <c r="H97" s="80" t="s">
        <v>1225</v>
      </c>
      <c r="I97" s="80" t="s">
        <v>1226</v>
      </c>
      <c r="J97" s="81">
        <v>9</v>
      </c>
      <c r="K97" s="82">
        <v>41579</v>
      </c>
      <c r="L97" s="82">
        <v>42916</v>
      </c>
      <c r="M97" s="83" t="s">
        <v>1227</v>
      </c>
      <c r="N97" s="8" t="s">
        <v>64</v>
      </c>
      <c r="O97" s="94" t="s">
        <v>21</v>
      </c>
      <c r="P97" s="94" t="s">
        <v>21</v>
      </c>
      <c r="Q97" s="94" t="s">
        <v>3965</v>
      </c>
      <c r="R97" s="94" t="s">
        <v>3860</v>
      </c>
      <c r="S97" s="70" t="s">
        <v>30</v>
      </c>
      <c r="T97" s="128">
        <v>9</v>
      </c>
      <c r="U97" s="85">
        <f t="shared" ref="U97:U128" si="23">+T97/J97</f>
        <v>1</v>
      </c>
      <c r="V97" s="70"/>
      <c r="W97" s="70"/>
      <c r="X97" s="71"/>
      <c r="Y97" s="70"/>
      <c r="Z97" s="71"/>
      <c r="AA97" s="70"/>
      <c r="AB97" s="88" t="s">
        <v>58</v>
      </c>
      <c r="AC97" s="198">
        <f t="shared" si="19"/>
        <v>2</v>
      </c>
      <c r="AD97" s="199">
        <f t="shared" si="20"/>
        <v>0</v>
      </c>
      <c r="AE97" s="72" t="str">
        <f t="shared" si="21"/>
        <v>CUMPLIDA</v>
      </c>
      <c r="AF97" s="72" t="str">
        <f t="shared" si="22"/>
        <v>CUMPLIDA</v>
      </c>
      <c r="AG97" s="69" t="s">
        <v>30</v>
      </c>
      <c r="AH97" s="91"/>
      <c r="AI97" s="73" t="s">
        <v>676</v>
      </c>
      <c r="AJ97" s="73"/>
      <c r="AK97" s="73"/>
      <c r="AL97" s="74" t="s">
        <v>105</v>
      </c>
      <c r="AM97" s="8" t="s">
        <v>111</v>
      </c>
      <c r="AN97" s="8" t="s">
        <v>124</v>
      </c>
      <c r="AO97" s="8" t="s">
        <v>210</v>
      </c>
      <c r="AP97" s="8"/>
      <c r="AQ97" s="8"/>
      <c r="AR97" s="8"/>
      <c r="AS97" s="8"/>
      <c r="AT97" s="95"/>
    </row>
    <row r="98" spans="1:46" ht="265.5" customHeight="1" x14ac:dyDescent="0.25">
      <c r="A98" s="76">
        <v>844</v>
      </c>
      <c r="B98" s="76">
        <v>2</v>
      </c>
      <c r="C98" s="77" t="s">
        <v>1231</v>
      </c>
      <c r="D98" s="77" t="s">
        <v>342</v>
      </c>
      <c r="E98" s="78" t="s">
        <v>342</v>
      </c>
      <c r="F98" s="80" t="s">
        <v>1232</v>
      </c>
      <c r="G98" s="79" t="s">
        <v>1193</v>
      </c>
      <c r="H98" s="95" t="s">
        <v>1233</v>
      </c>
      <c r="I98" s="79" t="s">
        <v>1234</v>
      </c>
      <c r="J98" s="149">
        <v>9</v>
      </c>
      <c r="K98" s="93">
        <v>41579</v>
      </c>
      <c r="L98" s="93">
        <v>43100</v>
      </c>
      <c r="M98" s="83" t="s">
        <v>1227</v>
      </c>
      <c r="N98" s="8" t="s">
        <v>64</v>
      </c>
      <c r="O98" s="81" t="s">
        <v>21</v>
      </c>
      <c r="P98" s="81" t="s">
        <v>1235</v>
      </c>
      <c r="Q98" s="94" t="s">
        <v>3965</v>
      </c>
      <c r="R98" s="94" t="s">
        <v>3860</v>
      </c>
      <c r="S98" s="70" t="s">
        <v>85</v>
      </c>
      <c r="T98" s="128">
        <v>9</v>
      </c>
      <c r="U98" s="85">
        <f t="shared" si="23"/>
        <v>1</v>
      </c>
      <c r="V98" s="70" t="s">
        <v>485</v>
      </c>
      <c r="W98" s="70" t="s">
        <v>449</v>
      </c>
      <c r="X98" s="8" t="s">
        <v>1239</v>
      </c>
      <c r="Y98" s="70"/>
      <c r="Z98" s="71"/>
      <c r="AA98" s="70"/>
      <c r="AB98" s="88" t="s">
        <v>58</v>
      </c>
      <c r="AC98" s="198">
        <f t="shared" si="19"/>
        <v>2</v>
      </c>
      <c r="AD98" s="199">
        <f t="shared" si="20"/>
        <v>0</v>
      </c>
      <c r="AE98" s="72" t="str">
        <f t="shared" si="21"/>
        <v>CUMPLIDA</v>
      </c>
      <c r="AF98" s="72" t="str">
        <f t="shared" si="22"/>
        <v>CUMPLIDA</v>
      </c>
      <c r="AG98" s="69" t="s">
        <v>85</v>
      </c>
      <c r="AH98" s="91"/>
      <c r="AI98" s="73"/>
      <c r="AJ98" s="73"/>
      <c r="AK98" s="73"/>
      <c r="AL98" s="74" t="s">
        <v>105</v>
      </c>
      <c r="AM98" s="8" t="s">
        <v>111</v>
      </c>
      <c r="AN98" s="8" t="s">
        <v>166</v>
      </c>
      <c r="AO98" s="8" t="s">
        <v>210</v>
      </c>
      <c r="AP98" s="8"/>
      <c r="AQ98" s="8"/>
      <c r="AR98" s="8"/>
      <c r="AS98" s="8"/>
      <c r="AT98" s="95"/>
    </row>
    <row r="99" spans="1:46" s="96" customFormat="1" ht="204" customHeight="1" x14ac:dyDescent="0.25">
      <c r="A99" s="76">
        <v>846</v>
      </c>
      <c r="B99" s="76">
        <v>4</v>
      </c>
      <c r="C99" s="77" t="s">
        <v>1242</v>
      </c>
      <c r="D99" s="77" t="s">
        <v>342</v>
      </c>
      <c r="E99" s="78" t="s">
        <v>342</v>
      </c>
      <c r="F99" s="79" t="s">
        <v>1240</v>
      </c>
      <c r="G99" s="79" t="s">
        <v>1241</v>
      </c>
      <c r="H99" s="95" t="s">
        <v>1243</v>
      </c>
      <c r="I99" s="79" t="s">
        <v>1244</v>
      </c>
      <c r="J99" s="149">
        <v>7</v>
      </c>
      <c r="K99" s="93">
        <v>41579</v>
      </c>
      <c r="L99" s="93">
        <v>43100</v>
      </c>
      <c r="M99" s="83" t="s">
        <v>1227</v>
      </c>
      <c r="N99" s="8" t="s">
        <v>64</v>
      </c>
      <c r="O99" s="94" t="s">
        <v>21</v>
      </c>
      <c r="P99" s="94" t="s">
        <v>21</v>
      </c>
      <c r="Q99" s="94" t="s">
        <v>3965</v>
      </c>
      <c r="R99" s="94" t="s">
        <v>3860</v>
      </c>
      <c r="S99" s="70" t="s">
        <v>85</v>
      </c>
      <c r="T99" s="128">
        <v>7</v>
      </c>
      <c r="U99" s="85">
        <f t="shared" si="23"/>
        <v>1</v>
      </c>
      <c r="V99" s="70" t="s">
        <v>485</v>
      </c>
      <c r="W99" s="70" t="s">
        <v>449</v>
      </c>
      <c r="X99" s="8" t="s">
        <v>1246</v>
      </c>
      <c r="Y99" s="70"/>
      <c r="Z99" s="71"/>
      <c r="AA99" s="70"/>
      <c r="AB99" s="88" t="s">
        <v>58</v>
      </c>
      <c r="AC99" s="198">
        <f t="shared" si="19"/>
        <v>2</v>
      </c>
      <c r="AD99" s="199">
        <f t="shared" si="20"/>
        <v>0</v>
      </c>
      <c r="AE99" s="72" t="str">
        <f t="shared" si="21"/>
        <v>CUMPLIDA</v>
      </c>
      <c r="AF99" s="72" t="str">
        <f t="shared" si="22"/>
        <v>CUMPLIDA</v>
      </c>
      <c r="AG99" s="69" t="s">
        <v>85</v>
      </c>
      <c r="AH99" s="91"/>
      <c r="AI99" s="73"/>
      <c r="AJ99" s="73"/>
      <c r="AK99" s="73"/>
      <c r="AL99" s="74" t="s">
        <v>105</v>
      </c>
      <c r="AM99" s="8" t="s">
        <v>111</v>
      </c>
      <c r="AN99" s="8" t="s">
        <v>124</v>
      </c>
      <c r="AO99" s="8" t="s">
        <v>210</v>
      </c>
      <c r="AP99" s="8"/>
      <c r="AQ99" s="8"/>
      <c r="AR99" s="8"/>
      <c r="AS99" s="8"/>
      <c r="AT99" s="95"/>
    </row>
    <row r="100" spans="1:46" ht="177" customHeight="1" x14ac:dyDescent="0.25">
      <c r="A100" s="76">
        <v>849</v>
      </c>
      <c r="B100" s="76">
        <v>7</v>
      </c>
      <c r="C100" s="77" t="s">
        <v>1248</v>
      </c>
      <c r="D100" s="77" t="s">
        <v>342</v>
      </c>
      <c r="E100" s="77" t="s">
        <v>342</v>
      </c>
      <c r="F100" s="79" t="s">
        <v>1249</v>
      </c>
      <c r="G100" s="79" t="s">
        <v>1250</v>
      </c>
      <c r="H100" s="80" t="s">
        <v>1251</v>
      </c>
      <c r="I100" s="80" t="s">
        <v>1252</v>
      </c>
      <c r="J100" s="81">
        <v>6</v>
      </c>
      <c r="K100" s="82">
        <v>41609</v>
      </c>
      <c r="L100" s="82">
        <v>42916</v>
      </c>
      <c r="M100" s="83" t="s">
        <v>1227</v>
      </c>
      <c r="N100" s="8" t="s">
        <v>64</v>
      </c>
      <c r="O100" s="94" t="s">
        <v>21</v>
      </c>
      <c r="P100" s="94" t="s">
        <v>21</v>
      </c>
      <c r="Q100" s="94" t="s">
        <v>3965</v>
      </c>
      <c r="R100" s="94" t="s">
        <v>3860</v>
      </c>
      <c r="S100" s="70" t="s">
        <v>84</v>
      </c>
      <c r="T100" s="128">
        <v>6</v>
      </c>
      <c r="U100" s="85">
        <f t="shared" si="23"/>
        <v>1</v>
      </c>
      <c r="V100" s="70"/>
      <c r="W100" s="70"/>
      <c r="X100" s="71"/>
      <c r="Y100" s="70"/>
      <c r="Z100" s="71"/>
      <c r="AA100" s="70"/>
      <c r="AB100" s="88" t="s">
        <v>58</v>
      </c>
      <c r="AC100" s="198">
        <f t="shared" si="19"/>
        <v>2</v>
      </c>
      <c r="AD100" s="199">
        <f t="shared" si="20"/>
        <v>0</v>
      </c>
      <c r="AE100" s="72" t="str">
        <f t="shared" si="21"/>
        <v>CUMPLIDA</v>
      </c>
      <c r="AF100" s="72" t="str">
        <f t="shared" si="22"/>
        <v>CUMPLIDA</v>
      </c>
      <c r="AG100" s="69" t="s">
        <v>84</v>
      </c>
      <c r="AH100" s="91"/>
      <c r="AI100" s="73"/>
      <c r="AJ100" s="73"/>
      <c r="AK100" s="73"/>
      <c r="AL100" s="74" t="s">
        <v>105</v>
      </c>
      <c r="AM100" s="8" t="s">
        <v>108</v>
      </c>
      <c r="AN100" s="8" t="s">
        <v>140</v>
      </c>
      <c r="AO100" s="8" t="s">
        <v>210</v>
      </c>
      <c r="AP100" s="8"/>
      <c r="AQ100" s="8"/>
      <c r="AR100" s="8"/>
      <c r="AS100" s="8"/>
      <c r="AT100" s="95"/>
    </row>
    <row r="101" spans="1:46" ht="177" customHeight="1" x14ac:dyDescent="0.25">
      <c r="A101" s="76">
        <v>851</v>
      </c>
      <c r="B101" s="76">
        <v>9</v>
      </c>
      <c r="C101" s="77" t="s">
        <v>1255</v>
      </c>
      <c r="D101" s="77" t="s">
        <v>342</v>
      </c>
      <c r="E101" s="77" t="s">
        <v>342</v>
      </c>
      <c r="F101" s="79" t="s">
        <v>1256</v>
      </c>
      <c r="G101" s="79"/>
      <c r="H101" s="80" t="s">
        <v>1257</v>
      </c>
      <c r="I101" s="80" t="s">
        <v>1257</v>
      </c>
      <c r="J101" s="81">
        <v>7</v>
      </c>
      <c r="K101" s="82">
        <v>41640</v>
      </c>
      <c r="L101" s="82">
        <v>42916</v>
      </c>
      <c r="M101" s="83" t="s">
        <v>1227</v>
      </c>
      <c r="N101" s="8" t="s">
        <v>64</v>
      </c>
      <c r="O101" s="94" t="s">
        <v>21</v>
      </c>
      <c r="P101" s="94" t="s">
        <v>21</v>
      </c>
      <c r="Q101" s="94" t="s">
        <v>3965</v>
      </c>
      <c r="R101" s="94" t="s">
        <v>3860</v>
      </c>
      <c r="S101" s="70" t="s">
        <v>85</v>
      </c>
      <c r="T101" s="128">
        <v>7</v>
      </c>
      <c r="U101" s="85">
        <f t="shared" si="23"/>
        <v>1</v>
      </c>
      <c r="V101" s="70" t="s">
        <v>485</v>
      </c>
      <c r="W101" s="70" t="s">
        <v>449</v>
      </c>
      <c r="X101" s="8" t="s">
        <v>1260</v>
      </c>
      <c r="Y101" s="70"/>
      <c r="Z101" s="71"/>
      <c r="AA101" s="70"/>
      <c r="AB101" s="88" t="s">
        <v>58</v>
      </c>
      <c r="AC101" s="198">
        <f t="shared" si="19"/>
        <v>2</v>
      </c>
      <c r="AD101" s="199">
        <f t="shared" si="20"/>
        <v>0</v>
      </c>
      <c r="AE101" s="72" t="str">
        <f t="shared" si="21"/>
        <v>CUMPLIDA</v>
      </c>
      <c r="AF101" s="72" t="str">
        <f t="shared" si="22"/>
        <v>CUMPLIDA</v>
      </c>
      <c r="AG101" s="70" t="s">
        <v>85</v>
      </c>
      <c r="AH101" s="91"/>
      <c r="AI101" s="73"/>
      <c r="AJ101" s="73"/>
      <c r="AK101" s="73"/>
      <c r="AL101" s="74" t="s">
        <v>105</v>
      </c>
      <c r="AM101" s="8" t="s">
        <v>111</v>
      </c>
      <c r="AN101" s="8" t="s">
        <v>200</v>
      </c>
      <c r="AO101" s="8" t="s">
        <v>210</v>
      </c>
      <c r="AP101" s="8"/>
      <c r="AQ101" s="8"/>
      <c r="AR101" s="8"/>
      <c r="AS101" s="8"/>
      <c r="AT101" s="95"/>
    </row>
    <row r="102" spans="1:46" ht="126.75" customHeight="1" x14ac:dyDescent="0.25">
      <c r="A102" s="76">
        <v>852</v>
      </c>
      <c r="B102" s="76">
        <v>10</v>
      </c>
      <c r="C102" s="137" t="s">
        <v>1261</v>
      </c>
      <c r="D102" s="77" t="s">
        <v>342</v>
      </c>
      <c r="E102" s="77" t="s">
        <v>342</v>
      </c>
      <c r="F102" s="79" t="s">
        <v>1256</v>
      </c>
      <c r="G102" s="79" t="s">
        <v>1262</v>
      </c>
      <c r="H102" s="80" t="s">
        <v>1263</v>
      </c>
      <c r="I102" s="80" t="s">
        <v>1263</v>
      </c>
      <c r="J102" s="81">
        <v>5</v>
      </c>
      <c r="K102" s="82">
        <v>41609</v>
      </c>
      <c r="L102" s="82">
        <v>42916</v>
      </c>
      <c r="M102" s="83" t="s">
        <v>1227</v>
      </c>
      <c r="N102" s="8" t="s">
        <v>64</v>
      </c>
      <c r="O102" s="94" t="s">
        <v>21</v>
      </c>
      <c r="P102" s="94" t="s">
        <v>21</v>
      </c>
      <c r="Q102" s="94" t="s">
        <v>3965</v>
      </c>
      <c r="R102" s="94" t="s">
        <v>3860</v>
      </c>
      <c r="S102" s="70" t="s">
        <v>84</v>
      </c>
      <c r="T102" s="128">
        <v>5</v>
      </c>
      <c r="U102" s="85">
        <f t="shared" si="23"/>
        <v>1</v>
      </c>
      <c r="V102" s="70"/>
      <c r="W102" s="70"/>
      <c r="X102" s="71"/>
      <c r="Y102" s="70"/>
      <c r="Z102" s="71"/>
      <c r="AA102" s="70"/>
      <c r="AB102" s="88" t="s">
        <v>58</v>
      </c>
      <c r="AC102" s="198">
        <f t="shared" si="19"/>
        <v>2</v>
      </c>
      <c r="AD102" s="199">
        <f t="shared" si="20"/>
        <v>0</v>
      </c>
      <c r="AE102" s="72" t="str">
        <f t="shared" si="21"/>
        <v>CUMPLIDA</v>
      </c>
      <c r="AF102" s="72" t="str">
        <f t="shared" si="22"/>
        <v>CUMPLIDA</v>
      </c>
      <c r="AG102" s="70" t="s">
        <v>84</v>
      </c>
      <c r="AH102" s="91"/>
      <c r="AI102" s="73"/>
      <c r="AJ102" s="73"/>
      <c r="AK102" s="73"/>
      <c r="AL102" s="74" t="s">
        <v>105</v>
      </c>
      <c r="AM102" s="8" t="s">
        <v>111</v>
      </c>
      <c r="AN102" s="8" t="s">
        <v>200</v>
      </c>
      <c r="AO102" s="8" t="s">
        <v>210</v>
      </c>
      <c r="AP102" s="8"/>
      <c r="AQ102" s="8"/>
      <c r="AR102" s="8"/>
      <c r="AS102" s="8"/>
      <c r="AT102" s="95"/>
    </row>
    <row r="103" spans="1:46" ht="219.75" customHeight="1" x14ac:dyDescent="0.25">
      <c r="A103" s="76">
        <v>856</v>
      </c>
      <c r="B103" s="76">
        <v>14</v>
      </c>
      <c r="C103" s="77" t="s">
        <v>1266</v>
      </c>
      <c r="D103" s="77" t="s">
        <v>342</v>
      </c>
      <c r="E103" s="77" t="s">
        <v>342</v>
      </c>
      <c r="F103" s="79" t="s">
        <v>1030</v>
      </c>
      <c r="G103" s="95" t="s">
        <v>1026</v>
      </c>
      <c r="H103" s="147" t="s">
        <v>1031</v>
      </c>
      <c r="I103" s="147" t="s">
        <v>1031</v>
      </c>
      <c r="J103" s="148">
        <v>4</v>
      </c>
      <c r="K103" s="82">
        <v>41609</v>
      </c>
      <c r="L103" s="82">
        <v>43039</v>
      </c>
      <c r="M103" s="83" t="s">
        <v>1227</v>
      </c>
      <c r="N103" s="8" t="s">
        <v>64</v>
      </c>
      <c r="O103" s="94" t="s">
        <v>21</v>
      </c>
      <c r="P103" s="94" t="s">
        <v>21</v>
      </c>
      <c r="Q103" s="94" t="s">
        <v>3965</v>
      </c>
      <c r="R103" s="94" t="s">
        <v>3860</v>
      </c>
      <c r="S103" s="70" t="s">
        <v>85</v>
      </c>
      <c r="T103" s="128">
        <v>4</v>
      </c>
      <c r="U103" s="85">
        <f t="shared" si="23"/>
        <v>1</v>
      </c>
      <c r="V103" s="70" t="s">
        <v>485</v>
      </c>
      <c r="W103" s="70" t="s">
        <v>25</v>
      </c>
      <c r="X103" s="8" t="s">
        <v>1271</v>
      </c>
      <c r="Y103" s="70" t="s">
        <v>1247</v>
      </c>
      <c r="Z103" s="8" t="s">
        <v>1272</v>
      </c>
      <c r="AA103" s="70" t="s">
        <v>377</v>
      </c>
      <c r="AB103" s="88" t="s">
        <v>58</v>
      </c>
      <c r="AC103" s="198">
        <f t="shared" si="19"/>
        <v>2</v>
      </c>
      <c r="AD103" s="199">
        <f t="shared" si="20"/>
        <v>0</v>
      </c>
      <c r="AE103" s="72" t="str">
        <f t="shared" si="21"/>
        <v>CUMPLIDA</v>
      </c>
      <c r="AF103" s="72" t="str">
        <f t="shared" si="22"/>
        <v>CUMPLIDA</v>
      </c>
      <c r="AG103" s="70" t="s">
        <v>85</v>
      </c>
      <c r="AH103" s="91"/>
      <c r="AI103" s="73"/>
      <c r="AJ103" s="73"/>
      <c r="AK103" s="73"/>
      <c r="AL103" s="74" t="s">
        <v>105</v>
      </c>
      <c r="AM103" s="8" t="s">
        <v>108</v>
      </c>
      <c r="AN103" s="8" t="s">
        <v>168</v>
      </c>
      <c r="AO103" s="8" t="s">
        <v>210</v>
      </c>
      <c r="AP103" s="8"/>
      <c r="AQ103" s="8"/>
      <c r="AR103" s="8"/>
      <c r="AS103" s="8"/>
      <c r="AT103" s="95"/>
    </row>
    <row r="104" spans="1:46" s="96" customFormat="1" ht="259.14999999999998" customHeight="1" x14ac:dyDescent="0.25">
      <c r="A104" s="76">
        <v>859</v>
      </c>
      <c r="B104" s="76">
        <v>1</v>
      </c>
      <c r="C104" s="77" t="s">
        <v>1273</v>
      </c>
      <c r="D104" s="77" t="s">
        <v>342</v>
      </c>
      <c r="E104" s="77" t="s">
        <v>342</v>
      </c>
      <c r="F104" s="79" t="s">
        <v>1274</v>
      </c>
      <c r="G104" s="79" t="s">
        <v>1275</v>
      </c>
      <c r="H104" s="80" t="s">
        <v>1276</v>
      </c>
      <c r="I104" s="80" t="s">
        <v>1276</v>
      </c>
      <c r="J104" s="81">
        <v>9</v>
      </c>
      <c r="K104" s="82">
        <v>41640</v>
      </c>
      <c r="L104" s="82">
        <v>43100</v>
      </c>
      <c r="M104" s="83" t="s">
        <v>1277</v>
      </c>
      <c r="N104" s="8" t="s">
        <v>65</v>
      </c>
      <c r="O104" s="94" t="s">
        <v>21</v>
      </c>
      <c r="P104" s="94" t="s">
        <v>21</v>
      </c>
      <c r="Q104" s="94" t="s">
        <v>3965</v>
      </c>
      <c r="R104" s="94" t="s">
        <v>3860</v>
      </c>
      <c r="S104" s="70" t="s">
        <v>373</v>
      </c>
      <c r="T104" s="128">
        <v>9</v>
      </c>
      <c r="U104" s="85">
        <f t="shared" si="23"/>
        <v>1</v>
      </c>
      <c r="V104" s="70" t="s">
        <v>1062</v>
      </c>
      <c r="W104" s="70" t="s">
        <v>25</v>
      </c>
      <c r="X104" s="8" t="s">
        <v>3910</v>
      </c>
      <c r="Y104" s="70" t="s">
        <v>3911</v>
      </c>
      <c r="Z104" s="8" t="s">
        <v>3912</v>
      </c>
      <c r="AA104" s="70" t="s">
        <v>377</v>
      </c>
      <c r="AB104" s="88" t="s">
        <v>58</v>
      </c>
      <c r="AC104" s="198">
        <f t="shared" si="19"/>
        <v>2</v>
      </c>
      <c r="AD104" s="199">
        <f t="shared" si="20"/>
        <v>0</v>
      </c>
      <c r="AE104" s="72" t="str">
        <f t="shared" si="21"/>
        <v>CUMPLIDA</v>
      </c>
      <c r="AF104" s="72" t="str">
        <f t="shared" si="22"/>
        <v>CUMPLIDA</v>
      </c>
      <c r="AG104" s="70" t="s">
        <v>30</v>
      </c>
      <c r="AH104" s="91"/>
      <c r="AI104" s="73" t="s">
        <v>676</v>
      </c>
      <c r="AJ104" s="73"/>
      <c r="AK104" s="73"/>
      <c r="AL104" s="8" t="s">
        <v>219</v>
      </c>
      <c r="AM104" s="8" t="s">
        <v>114</v>
      </c>
      <c r="AN104" s="8" t="s">
        <v>125</v>
      </c>
      <c r="AO104" s="8" t="s">
        <v>210</v>
      </c>
      <c r="AP104" s="8"/>
      <c r="AQ104" s="8"/>
      <c r="AR104" s="8"/>
      <c r="AS104" s="8"/>
      <c r="AT104" s="95"/>
    </row>
    <row r="105" spans="1:46" ht="230.25" customHeight="1" x14ac:dyDescent="0.25">
      <c r="A105" s="76">
        <v>862</v>
      </c>
      <c r="B105" s="76">
        <v>4</v>
      </c>
      <c r="C105" s="77" t="s">
        <v>1281</v>
      </c>
      <c r="D105" s="77" t="s">
        <v>342</v>
      </c>
      <c r="E105" s="77" t="s">
        <v>342</v>
      </c>
      <c r="F105" s="79" t="s">
        <v>1256</v>
      </c>
      <c r="G105" s="79" t="s">
        <v>1282</v>
      </c>
      <c r="H105" s="95" t="s">
        <v>1283</v>
      </c>
      <c r="I105" s="95" t="s">
        <v>1283</v>
      </c>
      <c r="J105" s="124">
        <v>6</v>
      </c>
      <c r="K105" s="82">
        <v>41671</v>
      </c>
      <c r="L105" s="82">
        <v>42916</v>
      </c>
      <c r="M105" s="83" t="s">
        <v>1277</v>
      </c>
      <c r="N105" s="8" t="s">
        <v>65</v>
      </c>
      <c r="O105" s="105" t="s">
        <v>21</v>
      </c>
      <c r="P105" s="105" t="s">
        <v>21</v>
      </c>
      <c r="Q105" s="94" t="s">
        <v>3965</v>
      </c>
      <c r="R105" s="94" t="s">
        <v>3860</v>
      </c>
      <c r="S105" s="70" t="s">
        <v>85</v>
      </c>
      <c r="T105" s="128">
        <v>6</v>
      </c>
      <c r="U105" s="85">
        <f t="shared" si="23"/>
        <v>1</v>
      </c>
      <c r="V105" s="70"/>
      <c r="W105" s="70"/>
      <c r="X105" s="71"/>
      <c r="Y105" s="70"/>
      <c r="Z105" s="71"/>
      <c r="AA105" s="70"/>
      <c r="AB105" s="88" t="s">
        <v>58</v>
      </c>
      <c r="AC105" s="198">
        <f t="shared" si="19"/>
        <v>2</v>
      </c>
      <c r="AD105" s="199">
        <f t="shared" si="20"/>
        <v>0</v>
      </c>
      <c r="AE105" s="72" t="str">
        <f t="shared" si="21"/>
        <v>CUMPLIDA</v>
      </c>
      <c r="AF105" s="72" t="str">
        <f t="shared" si="22"/>
        <v>CUMPLIDA</v>
      </c>
      <c r="AG105" s="70" t="s">
        <v>85</v>
      </c>
      <c r="AH105" s="91"/>
      <c r="AI105" s="73"/>
      <c r="AJ105" s="73"/>
      <c r="AK105" s="73"/>
      <c r="AL105" s="74" t="s">
        <v>105</v>
      </c>
      <c r="AM105" s="8" t="s">
        <v>108</v>
      </c>
      <c r="AN105" s="8" t="s">
        <v>168</v>
      </c>
      <c r="AO105" s="8" t="s">
        <v>210</v>
      </c>
      <c r="AP105" s="8"/>
      <c r="AQ105" s="8"/>
      <c r="AR105" s="8"/>
      <c r="AS105" s="8"/>
      <c r="AT105" s="95"/>
    </row>
    <row r="106" spans="1:46" ht="323.25" customHeight="1" x14ac:dyDescent="0.25">
      <c r="A106" s="76">
        <v>864</v>
      </c>
      <c r="B106" s="76">
        <v>6</v>
      </c>
      <c r="C106" s="77" t="s">
        <v>1286</v>
      </c>
      <c r="D106" s="77" t="s">
        <v>342</v>
      </c>
      <c r="E106" s="77" t="s">
        <v>342</v>
      </c>
      <c r="F106" s="79" t="s">
        <v>1287</v>
      </c>
      <c r="G106" s="79" t="s">
        <v>1288</v>
      </c>
      <c r="H106" s="80" t="s">
        <v>1289</v>
      </c>
      <c r="I106" s="80" t="s">
        <v>1289</v>
      </c>
      <c r="J106" s="81">
        <v>9</v>
      </c>
      <c r="K106" s="82">
        <v>41579</v>
      </c>
      <c r="L106" s="82">
        <v>42978</v>
      </c>
      <c r="M106" s="83" t="s">
        <v>1277</v>
      </c>
      <c r="N106" s="8" t="s">
        <v>65</v>
      </c>
      <c r="O106" s="81" t="s">
        <v>21</v>
      </c>
      <c r="P106" s="94" t="s">
        <v>1206</v>
      </c>
      <c r="Q106" s="94" t="s">
        <v>3965</v>
      </c>
      <c r="R106" s="94" t="s">
        <v>3860</v>
      </c>
      <c r="S106" s="70" t="s">
        <v>85</v>
      </c>
      <c r="T106" s="128">
        <v>9</v>
      </c>
      <c r="U106" s="85">
        <f t="shared" si="23"/>
        <v>1</v>
      </c>
      <c r="V106" s="70"/>
      <c r="W106" s="70"/>
      <c r="X106" s="71"/>
      <c r="Y106" s="70"/>
      <c r="Z106" s="71"/>
      <c r="AA106" s="70"/>
      <c r="AB106" s="88" t="s">
        <v>58</v>
      </c>
      <c r="AC106" s="198">
        <f t="shared" si="19"/>
        <v>2</v>
      </c>
      <c r="AD106" s="199">
        <f t="shared" si="20"/>
        <v>0</v>
      </c>
      <c r="AE106" s="72" t="str">
        <f t="shared" si="21"/>
        <v>CUMPLIDA</v>
      </c>
      <c r="AF106" s="72" t="str">
        <f t="shared" si="22"/>
        <v>CUMPLIDA</v>
      </c>
      <c r="AG106" s="70" t="s">
        <v>85</v>
      </c>
      <c r="AH106" s="91"/>
      <c r="AI106" s="73"/>
      <c r="AJ106" s="73"/>
      <c r="AK106" s="73"/>
      <c r="AL106" s="74" t="s">
        <v>105</v>
      </c>
      <c r="AM106" s="8" t="s">
        <v>111</v>
      </c>
      <c r="AN106" s="8" t="s">
        <v>155</v>
      </c>
      <c r="AO106" s="8" t="s">
        <v>210</v>
      </c>
      <c r="AP106" s="8"/>
      <c r="AQ106" s="8"/>
      <c r="AR106" s="8"/>
      <c r="AS106" s="8"/>
      <c r="AT106" s="95"/>
    </row>
    <row r="107" spans="1:46" ht="123" customHeight="1" x14ac:dyDescent="0.25">
      <c r="A107" s="76">
        <v>865</v>
      </c>
      <c r="B107" s="76">
        <v>7</v>
      </c>
      <c r="C107" s="77" t="s">
        <v>1293</v>
      </c>
      <c r="D107" s="77" t="s">
        <v>342</v>
      </c>
      <c r="E107" s="77" t="s">
        <v>342</v>
      </c>
      <c r="F107" s="8" t="s">
        <v>1294</v>
      </c>
      <c r="G107" s="79" t="s">
        <v>1295</v>
      </c>
      <c r="H107" s="80" t="s">
        <v>1296</v>
      </c>
      <c r="I107" s="80" t="s">
        <v>1296</v>
      </c>
      <c r="J107" s="81">
        <v>6</v>
      </c>
      <c r="K107" s="82">
        <v>41518</v>
      </c>
      <c r="L107" s="82">
        <v>42916</v>
      </c>
      <c r="M107" s="83" t="s">
        <v>1277</v>
      </c>
      <c r="N107" s="8" t="s">
        <v>65</v>
      </c>
      <c r="O107" s="94" t="s">
        <v>21</v>
      </c>
      <c r="P107" s="94" t="s">
        <v>21</v>
      </c>
      <c r="Q107" s="94" t="s">
        <v>3965</v>
      </c>
      <c r="R107" s="94" t="s">
        <v>3860</v>
      </c>
      <c r="S107" s="70" t="s">
        <v>85</v>
      </c>
      <c r="T107" s="128">
        <v>6</v>
      </c>
      <c r="U107" s="85">
        <f t="shared" si="23"/>
        <v>1</v>
      </c>
      <c r="V107" s="70"/>
      <c r="W107" s="70"/>
      <c r="X107" s="71"/>
      <c r="Y107" s="70"/>
      <c r="Z107" s="71"/>
      <c r="AA107" s="70"/>
      <c r="AB107" s="88" t="s">
        <v>58</v>
      </c>
      <c r="AC107" s="198">
        <f t="shared" si="19"/>
        <v>2</v>
      </c>
      <c r="AD107" s="199">
        <f t="shared" si="20"/>
        <v>0</v>
      </c>
      <c r="AE107" s="72" t="str">
        <f t="shared" si="21"/>
        <v>CUMPLIDA</v>
      </c>
      <c r="AF107" s="72" t="str">
        <f t="shared" si="22"/>
        <v>CUMPLIDA</v>
      </c>
      <c r="AG107" s="70" t="s">
        <v>85</v>
      </c>
      <c r="AH107" s="91"/>
      <c r="AI107" s="73"/>
      <c r="AJ107" s="73"/>
      <c r="AK107" s="73"/>
      <c r="AL107" s="74" t="s">
        <v>105</v>
      </c>
      <c r="AM107" s="8" t="s">
        <v>111</v>
      </c>
      <c r="AN107" s="8" t="s">
        <v>200</v>
      </c>
      <c r="AO107" s="8" t="s">
        <v>210</v>
      </c>
      <c r="AP107" s="8"/>
      <c r="AQ107" s="8"/>
      <c r="AR107" s="8"/>
      <c r="AS107" s="8"/>
      <c r="AT107" s="95"/>
    </row>
    <row r="108" spans="1:46" ht="158.44999999999999" customHeight="1" x14ac:dyDescent="0.25">
      <c r="A108" s="76">
        <v>866</v>
      </c>
      <c r="B108" s="76">
        <v>8</v>
      </c>
      <c r="C108" s="77" t="s">
        <v>1298</v>
      </c>
      <c r="D108" s="77" t="s">
        <v>342</v>
      </c>
      <c r="E108" s="77" t="s">
        <v>342</v>
      </c>
      <c r="F108" s="8" t="s">
        <v>1299</v>
      </c>
      <c r="G108" s="79" t="s">
        <v>1300</v>
      </c>
      <c r="H108" s="80" t="s">
        <v>1301</v>
      </c>
      <c r="I108" s="80" t="s">
        <v>1302</v>
      </c>
      <c r="J108" s="81">
        <v>6</v>
      </c>
      <c r="K108" s="82">
        <v>41579</v>
      </c>
      <c r="L108" s="82">
        <v>42916</v>
      </c>
      <c r="M108" s="83" t="s">
        <v>1277</v>
      </c>
      <c r="N108" s="8" t="s">
        <v>65</v>
      </c>
      <c r="O108" s="94" t="s">
        <v>21</v>
      </c>
      <c r="P108" s="94" t="s">
        <v>21</v>
      </c>
      <c r="Q108" s="94" t="s">
        <v>3965</v>
      </c>
      <c r="R108" s="94" t="s">
        <v>3860</v>
      </c>
      <c r="S108" s="70" t="s">
        <v>85</v>
      </c>
      <c r="T108" s="128">
        <v>6</v>
      </c>
      <c r="U108" s="85">
        <f t="shared" si="23"/>
        <v>1</v>
      </c>
      <c r="V108" s="70"/>
      <c r="W108" s="70"/>
      <c r="X108" s="71"/>
      <c r="Y108" s="70"/>
      <c r="Z108" s="71"/>
      <c r="AA108" s="70"/>
      <c r="AB108" s="88" t="s">
        <v>58</v>
      </c>
      <c r="AC108" s="198">
        <f t="shared" si="19"/>
        <v>2</v>
      </c>
      <c r="AD108" s="199">
        <f t="shared" si="20"/>
        <v>0</v>
      </c>
      <c r="AE108" s="72" t="str">
        <f t="shared" si="21"/>
        <v>CUMPLIDA</v>
      </c>
      <c r="AF108" s="72" t="str">
        <f t="shared" si="22"/>
        <v>CUMPLIDA</v>
      </c>
      <c r="AG108" s="70" t="s">
        <v>85</v>
      </c>
      <c r="AH108" s="91"/>
      <c r="AI108" s="73"/>
      <c r="AJ108" s="73"/>
      <c r="AK108" s="73"/>
      <c r="AL108" s="74" t="s">
        <v>105</v>
      </c>
      <c r="AM108" s="8" t="s">
        <v>111</v>
      </c>
      <c r="AN108" s="8" t="s">
        <v>200</v>
      </c>
      <c r="AO108" s="8" t="s">
        <v>210</v>
      </c>
      <c r="AP108" s="8"/>
      <c r="AQ108" s="8"/>
      <c r="AR108" s="8"/>
      <c r="AS108" s="8"/>
      <c r="AT108" s="95"/>
    </row>
    <row r="109" spans="1:46" ht="115.15" customHeight="1" x14ac:dyDescent="0.25">
      <c r="A109" s="76">
        <v>871</v>
      </c>
      <c r="B109" s="76">
        <v>13</v>
      </c>
      <c r="C109" s="77" t="s">
        <v>1307</v>
      </c>
      <c r="D109" s="77" t="s">
        <v>342</v>
      </c>
      <c r="E109" s="77" t="s">
        <v>342</v>
      </c>
      <c r="F109" s="8" t="s">
        <v>1308</v>
      </c>
      <c r="G109" s="79" t="s">
        <v>1309</v>
      </c>
      <c r="H109" s="80" t="s">
        <v>1310</v>
      </c>
      <c r="I109" s="80" t="s">
        <v>1311</v>
      </c>
      <c r="J109" s="81">
        <v>7</v>
      </c>
      <c r="K109" s="82">
        <v>41579</v>
      </c>
      <c r="L109" s="82">
        <v>42916</v>
      </c>
      <c r="M109" s="83" t="s">
        <v>1277</v>
      </c>
      <c r="N109" s="8" t="s">
        <v>65</v>
      </c>
      <c r="O109" s="94" t="s">
        <v>21</v>
      </c>
      <c r="P109" s="94" t="s">
        <v>21</v>
      </c>
      <c r="Q109" s="94" t="s">
        <v>3965</v>
      </c>
      <c r="R109" s="94" t="s">
        <v>3860</v>
      </c>
      <c r="S109" s="70" t="s">
        <v>85</v>
      </c>
      <c r="T109" s="128">
        <v>7</v>
      </c>
      <c r="U109" s="85">
        <f t="shared" si="23"/>
        <v>1</v>
      </c>
      <c r="V109" s="70"/>
      <c r="W109" s="70"/>
      <c r="X109" s="71"/>
      <c r="Y109" s="70"/>
      <c r="Z109" s="71"/>
      <c r="AA109" s="70"/>
      <c r="AB109" s="88" t="s">
        <v>58</v>
      </c>
      <c r="AC109" s="198">
        <f t="shared" si="19"/>
        <v>2</v>
      </c>
      <c r="AD109" s="199">
        <f t="shared" si="20"/>
        <v>0</v>
      </c>
      <c r="AE109" s="72" t="str">
        <f t="shared" si="21"/>
        <v>CUMPLIDA</v>
      </c>
      <c r="AF109" s="72" t="str">
        <f t="shared" si="22"/>
        <v>CUMPLIDA</v>
      </c>
      <c r="AG109" s="70" t="s">
        <v>85</v>
      </c>
      <c r="AH109" s="91"/>
      <c r="AI109" s="73"/>
      <c r="AJ109" s="73"/>
      <c r="AK109" s="73"/>
      <c r="AL109" s="74" t="s">
        <v>105</v>
      </c>
      <c r="AM109" s="8" t="s">
        <v>111</v>
      </c>
      <c r="AN109" s="8" t="s">
        <v>170</v>
      </c>
      <c r="AO109" s="8" t="s">
        <v>210</v>
      </c>
      <c r="AP109" s="8"/>
      <c r="AQ109" s="8"/>
      <c r="AR109" s="8"/>
      <c r="AS109" s="8"/>
      <c r="AT109" s="95"/>
    </row>
    <row r="110" spans="1:46" ht="129.6" customHeight="1" x14ac:dyDescent="0.25">
      <c r="A110" s="76">
        <v>872</v>
      </c>
      <c r="B110" s="76">
        <v>14</v>
      </c>
      <c r="C110" s="77" t="s">
        <v>1313</v>
      </c>
      <c r="D110" s="77" t="s">
        <v>342</v>
      </c>
      <c r="E110" s="77" t="s">
        <v>342</v>
      </c>
      <c r="F110" s="8" t="s">
        <v>1314</v>
      </c>
      <c r="G110" s="79" t="s">
        <v>1315</v>
      </c>
      <c r="H110" s="80" t="s">
        <v>1316</v>
      </c>
      <c r="I110" s="80" t="s">
        <v>1316</v>
      </c>
      <c r="J110" s="81">
        <v>8</v>
      </c>
      <c r="K110" s="82">
        <v>41487</v>
      </c>
      <c r="L110" s="82">
        <v>42916</v>
      </c>
      <c r="M110" s="83" t="s">
        <v>1277</v>
      </c>
      <c r="N110" s="8" t="s">
        <v>65</v>
      </c>
      <c r="O110" s="94" t="s">
        <v>21</v>
      </c>
      <c r="P110" s="94" t="s">
        <v>21</v>
      </c>
      <c r="Q110" s="94" t="s">
        <v>3965</v>
      </c>
      <c r="R110" s="94" t="s">
        <v>3860</v>
      </c>
      <c r="S110" s="70" t="s">
        <v>84</v>
      </c>
      <c r="T110" s="128">
        <v>8</v>
      </c>
      <c r="U110" s="85">
        <f t="shared" si="23"/>
        <v>1</v>
      </c>
      <c r="V110" s="70"/>
      <c r="W110" s="70"/>
      <c r="X110" s="71"/>
      <c r="Y110" s="70"/>
      <c r="Z110" s="71"/>
      <c r="AA110" s="70"/>
      <c r="AB110" s="88" t="s">
        <v>58</v>
      </c>
      <c r="AC110" s="198">
        <f t="shared" si="19"/>
        <v>2</v>
      </c>
      <c r="AD110" s="199">
        <f t="shared" si="20"/>
        <v>0</v>
      </c>
      <c r="AE110" s="72" t="str">
        <f t="shared" si="21"/>
        <v>CUMPLIDA</v>
      </c>
      <c r="AF110" s="72" t="str">
        <f t="shared" si="22"/>
        <v>CUMPLIDA</v>
      </c>
      <c r="AG110" s="70" t="s">
        <v>84</v>
      </c>
      <c r="AH110" s="91"/>
      <c r="AI110" s="73"/>
      <c r="AJ110" s="73"/>
      <c r="AK110" s="73"/>
      <c r="AL110" s="74" t="s">
        <v>105</v>
      </c>
      <c r="AM110" s="8" t="s">
        <v>111</v>
      </c>
      <c r="AN110" s="8" t="s">
        <v>200</v>
      </c>
      <c r="AO110" s="8" t="s">
        <v>210</v>
      </c>
      <c r="AP110" s="8"/>
      <c r="AQ110" s="8"/>
      <c r="AR110" s="8"/>
      <c r="AS110" s="8"/>
      <c r="AT110" s="95"/>
    </row>
    <row r="111" spans="1:46" s="96" customFormat="1" ht="294.75" customHeight="1" x14ac:dyDescent="0.25">
      <c r="A111" s="76">
        <v>877</v>
      </c>
      <c r="B111" s="76">
        <v>1</v>
      </c>
      <c r="C111" s="100" t="s">
        <v>1319</v>
      </c>
      <c r="D111" s="77" t="s">
        <v>342</v>
      </c>
      <c r="E111" s="77" t="s">
        <v>342</v>
      </c>
      <c r="F111" s="77" t="s">
        <v>1320</v>
      </c>
      <c r="G111" s="79" t="s">
        <v>1321</v>
      </c>
      <c r="H111" s="117" t="s">
        <v>1322</v>
      </c>
      <c r="I111" s="117" t="s">
        <v>1322</v>
      </c>
      <c r="J111" s="74">
        <v>10</v>
      </c>
      <c r="K111" s="82">
        <v>41654</v>
      </c>
      <c r="L111" s="82">
        <v>43190</v>
      </c>
      <c r="M111" s="83" t="s">
        <v>372</v>
      </c>
      <c r="N111" s="8" t="s">
        <v>29</v>
      </c>
      <c r="O111" s="8" t="s">
        <v>28</v>
      </c>
      <c r="P111" s="8" t="s">
        <v>24</v>
      </c>
      <c r="Q111" s="105" t="s">
        <v>3966</v>
      </c>
      <c r="R111" s="8" t="s">
        <v>3883</v>
      </c>
      <c r="S111" s="70" t="s">
        <v>85</v>
      </c>
      <c r="T111" s="128">
        <v>10</v>
      </c>
      <c r="U111" s="85">
        <f t="shared" si="23"/>
        <v>1</v>
      </c>
      <c r="V111" s="70"/>
      <c r="W111" s="70"/>
      <c r="X111" s="71"/>
      <c r="Y111" s="70"/>
      <c r="Z111" s="71"/>
      <c r="AA111" s="70"/>
      <c r="AB111" s="88" t="s">
        <v>66</v>
      </c>
      <c r="AC111" s="198">
        <f t="shared" si="19"/>
        <v>2</v>
      </c>
      <c r="AD111" s="199">
        <f t="shared" si="20"/>
        <v>0</v>
      </c>
      <c r="AE111" s="72" t="str">
        <f t="shared" ref="AE111:AE142" si="24">IF(AC111+AD111&gt;1,"CUMPLIDA",IF(AD111=1,"EN TERMINO","VENCIDA"))</f>
        <v>CUMPLIDA</v>
      </c>
      <c r="AF111" s="72" t="str">
        <f t="shared" ref="AF111:AF142" si="25">IF(AE111="CUMPLIDA","CUMPLIDA",IF(AE111="EN TERMINO","EN TERMINO","VENCIDA"))</f>
        <v>CUMPLIDA</v>
      </c>
      <c r="AG111" s="70" t="s">
        <v>85</v>
      </c>
      <c r="AH111" s="91"/>
      <c r="AI111" s="92" t="s">
        <v>1327</v>
      </c>
      <c r="AJ111" s="73" t="s">
        <v>25</v>
      </c>
      <c r="AK111" s="92" t="s">
        <v>217</v>
      </c>
      <c r="AL111" s="74" t="s">
        <v>105</v>
      </c>
      <c r="AM111" s="8" t="s">
        <v>109</v>
      </c>
      <c r="AN111" s="8" t="s">
        <v>109</v>
      </c>
      <c r="AO111" s="8" t="s">
        <v>208</v>
      </c>
      <c r="AP111" s="8"/>
      <c r="AQ111" s="8"/>
      <c r="AR111" s="8"/>
      <c r="AS111" s="8"/>
      <c r="AT111" s="95"/>
    </row>
    <row r="112" spans="1:46" ht="280.5" customHeight="1" x14ac:dyDescent="0.25">
      <c r="A112" s="76">
        <v>878</v>
      </c>
      <c r="B112" s="76">
        <v>2</v>
      </c>
      <c r="C112" s="137" t="s">
        <v>1328</v>
      </c>
      <c r="D112" s="99" t="s">
        <v>342</v>
      </c>
      <c r="E112" s="99" t="s">
        <v>342</v>
      </c>
      <c r="F112" s="111" t="s">
        <v>1329</v>
      </c>
      <c r="G112" s="99"/>
      <c r="H112" s="99" t="s">
        <v>1330</v>
      </c>
      <c r="I112" s="99" t="s">
        <v>1330</v>
      </c>
      <c r="J112" s="109">
        <v>6</v>
      </c>
      <c r="K112" s="82">
        <v>41654</v>
      </c>
      <c r="L112" s="82">
        <v>42916</v>
      </c>
      <c r="M112" s="83" t="s">
        <v>372</v>
      </c>
      <c r="N112" s="8" t="s">
        <v>29</v>
      </c>
      <c r="O112" s="105" t="s">
        <v>28</v>
      </c>
      <c r="P112" s="105" t="s">
        <v>28</v>
      </c>
      <c r="Q112" s="105" t="s">
        <v>3966</v>
      </c>
      <c r="R112" s="8" t="s">
        <v>3883</v>
      </c>
      <c r="S112" s="70" t="s">
        <v>373</v>
      </c>
      <c r="T112" s="128">
        <v>6</v>
      </c>
      <c r="U112" s="85">
        <f t="shared" si="23"/>
        <v>1</v>
      </c>
      <c r="V112" s="70" t="s">
        <v>1062</v>
      </c>
      <c r="W112" s="70" t="s">
        <v>25</v>
      </c>
      <c r="X112" s="8" t="s">
        <v>3900</v>
      </c>
      <c r="Y112" s="70" t="s">
        <v>3901</v>
      </c>
      <c r="Z112" s="8" t="s">
        <v>3902</v>
      </c>
      <c r="AA112" s="70" t="s">
        <v>377</v>
      </c>
      <c r="AB112" s="88" t="s">
        <v>66</v>
      </c>
      <c r="AC112" s="198">
        <f t="shared" si="19"/>
        <v>2</v>
      </c>
      <c r="AD112" s="199">
        <f t="shared" si="20"/>
        <v>0</v>
      </c>
      <c r="AE112" s="72" t="str">
        <f t="shared" si="24"/>
        <v>CUMPLIDA</v>
      </c>
      <c r="AF112" s="72" t="str">
        <f t="shared" si="25"/>
        <v>CUMPLIDA</v>
      </c>
      <c r="AG112" s="70" t="s">
        <v>30</v>
      </c>
      <c r="AH112" s="91"/>
      <c r="AI112" s="92" t="s">
        <v>1333</v>
      </c>
      <c r="AJ112" s="73" t="s">
        <v>221</v>
      </c>
      <c r="AK112" s="92" t="s">
        <v>215</v>
      </c>
      <c r="AL112" s="74" t="s">
        <v>105</v>
      </c>
      <c r="AM112" s="8" t="s">
        <v>108</v>
      </c>
      <c r="AN112" s="8" t="s">
        <v>139</v>
      </c>
      <c r="AO112" s="8" t="s">
        <v>208</v>
      </c>
      <c r="AP112" s="8"/>
      <c r="AQ112" s="8"/>
      <c r="AR112" s="8"/>
      <c r="AS112" s="8"/>
      <c r="AT112" s="95"/>
    </row>
    <row r="113" spans="1:46" ht="409.5" customHeight="1" x14ac:dyDescent="0.25">
      <c r="A113" s="76">
        <v>879</v>
      </c>
      <c r="B113" s="76">
        <v>3</v>
      </c>
      <c r="C113" s="77" t="s">
        <v>1334</v>
      </c>
      <c r="D113" s="99" t="s">
        <v>342</v>
      </c>
      <c r="E113" s="99" t="s">
        <v>342</v>
      </c>
      <c r="F113" s="99" t="s">
        <v>1335</v>
      </c>
      <c r="G113" s="99"/>
      <c r="H113" s="99" t="s">
        <v>1336</v>
      </c>
      <c r="I113" s="99" t="s">
        <v>1336</v>
      </c>
      <c r="J113" s="109">
        <v>7</v>
      </c>
      <c r="K113" s="82">
        <v>41654</v>
      </c>
      <c r="L113" s="82">
        <v>42916</v>
      </c>
      <c r="M113" s="83" t="s">
        <v>372</v>
      </c>
      <c r="N113" s="8" t="s">
        <v>29</v>
      </c>
      <c r="O113" s="81" t="s">
        <v>28</v>
      </c>
      <c r="P113" s="8" t="s">
        <v>1337</v>
      </c>
      <c r="Q113" s="8" t="s">
        <v>3966</v>
      </c>
      <c r="R113" s="8" t="s">
        <v>3883</v>
      </c>
      <c r="S113" s="70" t="s">
        <v>373</v>
      </c>
      <c r="T113" s="128">
        <v>7</v>
      </c>
      <c r="U113" s="85">
        <f t="shared" si="23"/>
        <v>1</v>
      </c>
      <c r="V113" s="70" t="s">
        <v>374</v>
      </c>
      <c r="W113" s="70" t="s">
        <v>25</v>
      </c>
      <c r="X113" s="8" t="s">
        <v>1341</v>
      </c>
      <c r="Y113" s="70" t="s">
        <v>1342</v>
      </c>
      <c r="Z113" s="8" t="s">
        <v>845</v>
      </c>
      <c r="AA113" s="74" t="s">
        <v>846</v>
      </c>
      <c r="AB113" s="88" t="s">
        <v>66</v>
      </c>
      <c r="AC113" s="198">
        <f t="shared" si="19"/>
        <v>2</v>
      </c>
      <c r="AD113" s="199">
        <f t="shared" si="20"/>
        <v>0</v>
      </c>
      <c r="AE113" s="72" t="str">
        <f t="shared" si="24"/>
        <v>CUMPLIDA</v>
      </c>
      <c r="AF113" s="72" t="str">
        <f t="shared" si="25"/>
        <v>CUMPLIDA</v>
      </c>
      <c r="AG113" s="70" t="s">
        <v>30</v>
      </c>
      <c r="AH113" s="91"/>
      <c r="AI113" s="92" t="s">
        <v>1343</v>
      </c>
      <c r="AJ113" s="73" t="s">
        <v>221</v>
      </c>
      <c r="AK113" s="92" t="s">
        <v>215</v>
      </c>
      <c r="AL113" s="74" t="s">
        <v>105</v>
      </c>
      <c r="AM113" s="8" t="s">
        <v>115</v>
      </c>
      <c r="AN113" s="8" t="s">
        <v>1344</v>
      </c>
      <c r="AO113" s="8" t="s">
        <v>208</v>
      </c>
      <c r="AP113" s="8"/>
      <c r="AQ113" s="8"/>
      <c r="AR113" s="8"/>
      <c r="AS113" s="8"/>
      <c r="AT113" s="95"/>
    </row>
    <row r="114" spans="1:46" s="96" customFormat="1" ht="199.5" customHeight="1" x14ac:dyDescent="0.25">
      <c r="A114" s="76">
        <v>880</v>
      </c>
      <c r="B114" s="76">
        <v>4</v>
      </c>
      <c r="C114" s="156" t="s">
        <v>1345</v>
      </c>
      <c r="D114" s="77" t="s">
        <v>342</v>
      </c>
      <c r="E114" s="77" t="s">
        <v>342</v>
      </c>
      <c r="F114" s="8" t="s">
        <v>1306</v>
      </c>
      <c r="G114" s="79" t="s">
        <v>1346</v>
      </c>
      <c r="H114" s="154" t="s">
        <v>1347</v>
      </c>
      <c r="I114" s="154" t="s">
        <v>1347</v>
      </c>
      <c r="J114" s="155">
        <v>6</v>
      </c>
      <c r="K114" s="82">
        <v>41654</v>
      </c>
      <c r="L114" s="82">
        <v>42916</v>
      </c>
      <c r="M114" s="83" t="s">
        <v>372</v>
      </c>
      <c r="N114" s="8" t="s">
        <v>29</v>
      </c>
      <c r="O114" s="81" t="s">
        <v>28</v>
      </c>
      <c r="P114" s="8" t="s">
        <v>1058</v>
      </c>
      <c r="Q114" s="8" t="s">
        <v>3966</v>
      </c>
      <c r="R114" s="8" t="s">
        <v>3883</v>
      </c>
      <c r="S114" s="70" t="s">
        <v>373</v>
      </c>
      <c r="T114" s="128">
        <v>6</v>
      </c>
      <c r="U114" s="85">
        <f t="shared" si="23"/>
        <v>1</v>
      </c>
      <c r="V114" s="70"/>
      <c r="W114" s="70"/>
      <c r="X114" s="71"/>
      <c r="Y114" s="70"/>
      <c r="Z114" s="71"/>
      <c r="AA114" s="70"/>
      <c r="AB114" s="88" t="s">
        <v>66</v>
      </c>
      <c r="AC114" s="198">
        <f t="shared" si="19"/>
        <v>2</v>
      </c>
      <c r="AD114" s="199">
        <f t="shared" si="20"/>
        <v>0</v>
      </c>
      <c r="AE114" s="72" t="str">
        <f t="shared" si="24"/>
        <v>CUMPLIDA</v>
      </c>
      <c r="AF114" s="72" t="str">
        <f t="shared" si="25"/>
        <v>CUMPLIDA</v>
      </c>
      <c r="AG114" s="70" t="s">
        <v>30</v>
      </c>
      <c r="AH114" s="91"/>
      <c r="AI114" s="92" t="s">
        <v>1350</v>
      </c>
      <c r="AJ114" s="73" t="s">
        <v>25</v>
      </c>
      <c r="AK114" s="92" t="s">
        <v>217</v>
      </c>
      <c r="AL114" s="74" t="s">
        <v>105</v>
      </c>
      <c r="AM114" s="8" t="s">
        <v>108</v>
      </c>
      <c r="AN114" s="8" t="s">
        <v>171</v>
      </c>
      <c r="AO114" s="8" t="s">
        <v>208</v>
      </c>
      <c r="AP114" s="8"/>
      <c r="AQ114" s="8"/>
      <c r="AR114" s="8"/>
      <c r="AS114" s="8"/>
      <c r="AT114" s="95"/>
    </row>
    <row r="115" spans="1:46" s="96" customFormat="1" ht="187.15" customHeight="1" x14ac:dyDescent="0.25">
      <c r="A115" s="76">
        <v>881</v>
      </c>
      <c r="B115" s="76">
        <v>5</v>
      </c>
      <c r="C115" s="137" t="s">
        <v>1351</v>
      </c>
      <c r="D115" s="77" t="s">
        <v>342</v>
      </c>
      <c r="E115" s="77" t="s">
        <v>342</v>
      </c>
      <c r="F115" s="8" t="s">
        <v>1306</v>
      </c>
      <c r="G115" s="79" t="s">
        <v>1346</v>
      </c>
      <c r="H115" s="134" t="s">
        <v>1352</v>
      </c>
      <c r="I115" s="134" t="s">
        <v>1352</v>
      </c>
      <c r="J115" s="74">
        <v>6</v>
      </c>
      <c r="K115" s="82">
        <v>41654</v>
      </c>
      <c r="L115" s="82">
        <v>42916</v>
      </c>
      <c r="M115" s="83" t="s">
        <v>372</v>
      </c>
      <c r="N115" s="8" t="s">
        <v>29</v>
      </c>
      <c r="O115" s="105" t="s">
        <v>28</v>
      </c>
      <c r="P115" s="105" t="s">
        <v>28</v>
      </c>
      <c r="Q115" s="105" t="s">
        <v>3966</v>
      </c>
      <c r="R115" s="8" t="s">
        <v>3883</v>
      </c>
      <c r="S115" s="70" t="s">
        <v>84</v>
      </c>
      <c r="T115" s="128">
        <v>6</v>
      </c>
      <c r="U115" s="85">
        <f t="shared" si="23"/>
        <v>1</v>
      </c>
      <c r="V115" s="70"/>
      <c r="W115" s="70"/>
      <c r="X115" s="71"/>
      <c r="Y115" s="70"/>
      <c r="Z115" s="71"/>
      <c r="AA115" s="70"/>
      <c r="AB115" s="88" t="s">
        <v>66</v>
      </c>
      <c r="AC115" s="198">
        <f t="shared" si="19"/>
        <v>2</v>
      </c>
      <c r="AD115" s="199">
        <f t="shared" si="20"/>
        <v>0</v>
      </c>
      <c r="AE115" s="72" t="str">
        <f t="shared" si="24"/>
        <v>CUMPLIDA</v>
      </c>
      <c r="AF115" s="72" t="str">
        <f t="shared" si="25"/>
        <v>CUMPLIDA</v>
      </c>
      <c r="AG115" s="70" t="s">
        <v>84</v>
      </c>
      <c r="AH115" s="91"/>
      <c r="AI115" s="92" t="s">
        <v>1355</v>
      </c>
      <c r="AJ115" s="73" t="s">
        <v>25</v>
      </c>
      <c r="AK115" s="92" t="s">
        <v>217</v>
      </c>
      <c r="AL115" s="74" t="s">
        <v>105</v>
      </c>
      <c r="AM115" s="8" t="s">
        <v>111</v>
      </c>
      <c r="AN115" s="8" t="s">
        <v>200</v>
      </c>
      <c r="AO115" s="8" t="s">
        <v>208</v>
      </c>
      <c r="AP115" s="8"/>
      <c r="AQ115" s="8"/>
      <c r="AR115" s="8"/>
      <c r="AS115" s="8"/>
      <c r="AT115" s="95"/>
    </row>
    <row r="116" spans="1:46" s="96" customFormat="1" ht="276" customHeight="1" x14ac:dyDescent="0.25">
      <c r="A116" s="76">
        <v>882</v>
      </c>
      <c r="B116" s="76">
        <v>6</v>
      </c>
      <c r="C116" s="110" t="s">
        <v>1356</v>
      </c>
      <c r="D116" s="77" t="s">
        <v>342</v>
      </c>
      <c r="E116" s="77" t="s">
        <v>342</v>
      </c>
      <c r="F116" s="8" t="s">
        <v>1306</v>
      </c>
      <c r="G116" s="79" t="s">
        <v>1346</v>
      </c>
      <c r="H116" s="134" t="s">
        <v>1357</v>
      </c>
      <c r="I116" s="134" t="s">
        <v>1357</v>
      </c>
      <c r="J116" s="74">
        <v>7</v>
      </c>
      <c r="K116" s="82">
        <v>41654</v>
      </c>
      <c r="L116" s="82">
        <v>43190</v>
      </c>
      <c r="M116" s="83" t="s">
        <v>372</v>
      </c>
      <c r="N116" s="8" t="s">
        <v>29</v>
      </c>
      <c r="O116" s="105" t="s">
        <v>28</v>
      </c>
      <c r="P116" s="105" t="s">
        <v>28</v>
      </c>
      <c r="Q116" s="105" t="s">
        <v>3966</v>
      </c>
      <c r="R116" s="8" t="s">
        <v>3883</v>
      </c>
      <c r="S116" s="70" t="s">
        <v>84</v>
      </c>
      <c r="T116" s="128">
        <v>7</v>
      </c>
      <c r="U116" s="85">
        <f t="shared" si="23"/>
        <v>1</v>
      </c>
      <c r="V116" s="70"/>
      <c r="W116" s="70"/>
      <c r="X116" s="71"/>
      <c r="Y116" s="70"/>
      <c r="Z116" s="71"/>
      <c r="AA116" s="70"/>
      <c r="AB116" s="88" t="s">
        <v>66</v>
      </c>
      <c r="AC116" s="198">
        <f t="shared" si="19"/>
        <v>2</v>
      </c>
      <c r="AD116" s="199">
        <f t="shared" si="20"/>
        <v>0</v>
      </c>
      <c r="AE116" s="72" t="str">
        <f t="shared" si="24"/>
        <v>CUMPLIDA</v>
      </c>
      <c r="AF116" s="72" t="str">
        <f t="shared" si="25"/>
        <v>CUMPLIDA</v>
      </c>
      <c r="AG116" s="70" t="s">
        <v>84</v>
      </c>
      <c r="AH116" s="91"/>
      <c r="AI116" s="92" t="s">
        <v>1361</v>
      </c>
      <c r="AJ116" s="73" t="s">
        <v>25</v>
      </c>
      <c r="AK116" s="92" t="s">
        <v>217</v>
      </c>
      <c r="AL116" s="74" t="s">
        <v>105</v>
      </c>
      <c r="AM116" s="8" t="s">
        <v>108</v>
      </c>
      <c r="AN116" s="8" t="s">
        <v>139</v>
      </c>
      <c r="AO116" s="8" t="s">
        <v>208</v>
      </c>
      <c r="AP116" s="8"/>
      <c r="AQ116" s="8"/>
      <c r="AR116" s="8"/>
      <c r="AS116" s="8"/>
      <c r="AT116" s="95"/>
    </row>
    <row r="117" spans="1:46" ht="288" customHeight="1" x14ac:dyDescent="0.25">
      <c r="A117" s="76">
        <v>883</v>
      </c>
      <c r="B117" s="76">
        <v>7</v>
      </c>
      <c r="C117" s="77" t="s">
        <v>1362</v>
      </c>
      <c r="D117" s="99" t="s">
        <v>342</v>
      </c>
      <c r="E117" s="99" t="s">
        <v>342</v>
      </c>
      <c r="F117" s="111" t="s">
        <v>1329</v>
      </c>
      <c r="G117" s="99"/>
      <c r="H117" s="99" t="s">
        <v>1363</v>
      </c>
      <c r="I117" s="99" t="s">
        <v>1363</v>
      </c>
      <c r="J117" s="109">
        <v>7</v>
      </c>
      <c r="K117" s="82">
        <v>41654</v>
      </c>
      <c r="L117" s="82">
        <v>43190</v>
      </c>
      <c r="M117" s="83" t="s">
        <v>372</v>
      </c>
      <c r="N117" s="8" t="s">
        <v>29</v>
      </c>
      <c r="O117" s="105" t="s">
        <v>28</v>
      </c>
      <c r="P117" s="105" t="s">
        <v>28</v>
      </c>
      <c r="Q117" s="105" t="s">
        <v>3966</v>
      </c>
      <c r="R117" s="8" t="s">
        <v>3883</v>
      </c>
      <c r="S117" s="70" t="s">
        <v>85</v>
      </c>
      <c r="T117" s="128">
        <v>7</v>
      </c>
      <c r="U117" s="85">
        <f t="shared" si="23"/>
        <v>1</v>
      </c>
      <c r="V117" s="70"/>
      <c r="W117" s="70"/>
      <c r="X117" s="71"/>
      <c r="Y117" s="70"/>
      <c r="Z117" s="71"/>
      <c r="AA117" s="70"/>
      <c r="AB117" s="88" t="s">
        <v>66</v>
      </c>
      <c r="AC117" s="198">
        <f t="shared" si="19"/>
        <v>2</v>
      </c>
      <c r="AD117" s="199">
        <f t="shared" si="20"/>
        <v>0</v>
      </c>
      <c r="AE117" s="72" t="str">
        <f t="shared" si="24"/>
        <v>CUMPLIDA</v>
      </c>
      <c r="AF117" s="72" t="str">
        <f t="shared" si="25"/>
        <v>CUMPLIDA</v>
      </c>
      <c r="AG117" s="70" t="s">
        <v>85</v>
      </c>
      <c r="AH117" s="91"/>
      <c r="AI117" s="92" t="s">
        <v>1366</v>
      </c>
      <c r="AJ117" s="73" t="s">
        <v>221</v>
      </c>
      <c r="AK117" s="92" t="s">
        <v>215</v>
      </c>
      <c r="AL117" s="74" t="s">
        <v>105</v>
      </c>
      <c r="AM117" s="8" t="s">
        <v>111</v>
      </c>
      <c r="AN117" s="8" t="s">
        <v>133</v>
      </c>
      <c r="AO117" s="8" t="s">
        <v>208</v>
      </c>
      <c r="AP117" s="8"/>
      <c r="AQ117" s="8"/>
      <c r="AR117" s="8"/>
      <c r="AS117" s="8"/>
      <c r="AT117" s="95"/>
    </row>
    <row r="118" spans="1:46" s="96" customFormat="1" ht="230.45" customHeight="1" x14ac:dyDescent="0.25">
      <c r="A118" s="76">
        <v>884</v>
      </c>
      <c r="B118" s="76">
        <v>8</v>
      </c>
      <c r="C118" s="137" t="s">
        <v>1367</v>
      </c>
      <c r="D118" s="77" t="s">
        <v>342</v>
      </c>
      <c r="E118" s="77" t="s">
        <v>342</v>
      </c>
      <c r="F118" s="8" t="s">
        <v>1306</v>
      </c>
      <c r="G118" s="79" t="s">
        <v>1346</v>
      </c>
      <c r="H118" s="134" t="s">
        <v>1368</v>
      </c>
      <c r="I118" s="134" t="s">
        <v>1368</v>
      </c>
      <c r="J118" s="74">
        <v>9</v>
      </c>
      <c r="K118" s="82">
        <v>41654</v>
      </c>
      <c r="L118" s="82">
        <v>43190</v>
      </c>
      <c r="M118" s="83" t="s">
        <v>372</v>
      </c>
      <c r="N118" s="8" t="s">
        <v>29</v>
      </c>
      <c r="O118" s="105" t="s">
        <v>28</v>
      </c>
      <c r="P118" s="105" t="s">
        <v>28</v>
      </c>
      <c r="Q118" s="105" t="s">
        <v>3966</v>
      </c>
      <c r="R118" s="8" t="s">
        <v>3883</v>
      </c>
      <c r="S118" s="70" t="s">
        <v>84</v>
      </c>
      <c r="T118" s="128">
        <v>9</v>
      </c>
      <c r="U118" s="85">
        <f t="shared" si="23"/>
        <v>1</v>
      </c>
      <c r="V118" s="70"/>
      <c r="W118" s="70"/>
      <c r="X118" s="71"/>
      <c r="Y118" s="70"/>
      <c r="Z118" s="71"/>
      <c r="AA118" s="70"/>
      <c r="AB118" s="88" t="s">
        <v>66</v>
      </c>
      <c r="AC118" s="198">
        <f t="shared" si="19"/>
        <v>2</v>
      </c>
      <c r="AD118" s="199">
        <f t="shared" si="20"/>
        <v>0</v>
      </c>
      <c r="AE118" s="72" t="str">
        <f t="shared" si="24"/>
        <v>CUMPLIDA</v>
      </c>
      <c r="AF118" s="72" t="str">
        <f t="shared" si="25"/>
        <v>CUMPLIDA</v>
      </c>
      <c r="AG118" s="70" t="s">
        <v>84</v>
      </c>
      <c r="AH118" s="91"/>
      <c r="AI118" s="92" t="s">
        <v>1372</v>
      </c>
      <c r="AJ118" s="73" t="s">
        <v>25</v>
      </c>
      <c r="AK118" s="92" t="s">
        <v>217</v>
      </c>
      <c r="AL118" s="74" t="s">
        <v>105</v>
      </c>
      <c r="AM118" s="8" t="s">
        <v>108</v>
      </c>
      <c r="AN118" s="8" t="s">
        <v>139</v>
      </c>
      <c r="AO118" s="8" t="s">
        <v>208</v>
      </c>
      <c r="AP118" s="8"/>
      <c r="AQ118" s="8"/>
      <c r="AR118" s="8"/>
      <c r="AS118" s="8"/>
      <c r="AT118" s="95"/>
    </row>
    <row r="119" spans="1:46" s="96" customFormat="1" ht="195.75" customHeight="1" x14ac:dyDescent="0.25">
      <c r="A119" s="76">
        <v>885</v>
      </c>
      <c r="B119" s="76">
        <v>1</v>
      </c>
      <c r="C119" s="77" t="s">
        <v>1373</v>
      </c>
      <c r="D119" s="77" t="s">
        <v>1374</v>
      </c>
      <c r="E119" s="77" t="s">
        <v>342</v>
      </c>
      <c r="F119" s="79" t="s">
        <v>1375</v>
      </c>
      <c r="G119" s="79" t="s">
        <v>1376</v>
      </c>
      <c r="H119" s="80" t="s">
        <v>1377</v>
      </c>
      <c r="I119" s="80" t="s">
        <v>1378</v>
      </c>
      <c r="J119" s="81">
        <v>9</v>
      </c>
      <c r="K119" s="82">
        <v>41659</v>
      </c>
      <c r="L119" s="82">
        <v>42916</v>
      </c>
      <c r="M119" s="83" t="s">
        <v>1379</v>
      </c>
      <c r="N119" s="8" t="s">
        <v>67</v>
      </c>
      <c r="O119" s="94" t="s">
        <v>21</v>
      </c>
      <c r="P119" s="94" t="s">
        <v>21</v>
      </c>
      <c r="Q119" s="94" t="s">
        <v>3965</v>
      </c>
      <c r="R119" s="94" t="s">
        <v>3860</v>
      </c>
      <c r="S119" s="70" t="s">
        <v>373</v>
      </c>
      <c r="T119" s="128">
        <v>9</v>
      </c>
      <c r="U119" s="85">
        <f t="shared" si="23"/>
        <v>1</v>
      </c>
      <c r="V119" s="70" t="s">
        <v>374</v>
      </c>
      <c r="W119" s="70"/>
      <c r="X119" s="8" t="s">
        <v>1383</v>
      </c>
      <c r="Y119" s="70"/>
      <c r="Z119" s="8"/>
      <c r="AA119" s="70"/>
      <c r="AB119" s="88" t="s">
        <v>58</v>
      </c>
      <c r="AC119" s="198">
        <f t="shared" si="19"/>
        <v>2</v>
      </c>
      <c r="AD119" s="199">
        <f t="shared" si="20"/>
        <v>0</v>
      </c>
      <c r="AE119" s="72" t="str">
        <f t="shared" si="24"/>
        <v>CUMPLIDA</v>
      </c>
      <c r="AF119" s="72" t="str">
        <f t="shared" si="25"/>
        <v>CUMPLIDA</v>
      </c>
      <c r="AG119" s="70" t="s">
        <v>30</v>
      </c>
      <c r="AH119" s="91"/>
      <c r="AI119" s="73"/>
      <c r="AJ119" s="73"/>
      <c r="AK119" s="73"/>
      <c r="AL119" s="74" t="s">
        <v>105</v>
      </c>
      <c r="AM119" s="8" t="s">
        <v>111</v>
      </c>
      <c r="AN119" s="8" t="s">
        <v>124</v>
      </c>
      <c r="AO119" s="8" t="s">
        <v>210</v>
      </c>
      <c r="AP119" s="8"/>
      <c r="AQ119" s="8"/>
      <c r="AR119" s="8"/>
      <c r="AS119" s="8"/>
      <c r="AT119" s="95"/>
    </row>
    <row r="120" spans="1:46" s="96" customFormat="1" ht="384.75" customHeight="1" x14ac:dyDescent="0.25">
      <c r="A120" s="76">
        <v>888</v>
      </c>
      <c r="B120" s="76">
        <v>4</v>
      </c>
      <c r="C120" s="77" t="s">
        <v>1384</v>
      </c>
      <c r="D120" s="77" t="s">
        <v>1385</v>
      </c>
      <c r="E120" s="77" t="s">
        <v>342</v>
      </c>
      <c r="F120" s="79" t="s">
        <v>1386</v>
      </c>
      <c r="G120" s="79" t="s">
        <v>1387</v>
      </c>
      <c r="H120" s="79" t="s">
        <v>1388</v>
      </c>
      <c r="I120" s="80" t="s">
        <v>1389</v>
      </c>
      <c r="J120" s="81">
        <v>7</v>
      </c>
      <c r="K120" s="82">
        <v>41659</v>
      </c>
      <c r="L120" s="82">
        <v>42855</v>
      </c>
      <c r="M120" s="83" t="s">
        <v>1379</v>
      </c>
      <c r="N120" s="8" t="s">
        <v>67</v>
      </c>
      <c r="O120" s="81" t="s">
        <v>21</v>
      </c>
      <c r="P120" s="94" t="s">
        <v>1206</v>
      </c>
      <c r="Q120" s="94" t="s">
        <v>3965</v>
      </c>
      <c r="R120" s="94" t="s">
        <v>3860</v>
      </c>
      <c r="S120" s="70" t="s">
        <v>85</v>
      </c>
      <c r="T120" s="128">
        <v>7</v>
      </c>
      <c r="U120" s="85">
        <f t="shared" si="23"/>
        <v>1</v>
      </c>
      <c r="V120" s="70"/>
      <c r="W120" s="70"/>
      <c r="X120" s="71"/>
      <c r="Y120" s="70"/>
      <c r="Z120" s="71"/>
      <c r="AA120" s="70"/>
      <c r="AB120" s="88" t="s">
        <v>58</v>
      </c>
      <c r="AC120" s="198">
        <f t="shared" si="19"/>
        <v>2</v>
      </c>
      <c r="AD120" s="199">
        <f t="shared" si="20"/>
        <v>0</v>
      </c>
      <c r="AE120" s="72" t="str">
        <f t="shared" si="24"/>
        <v>CUMPLIDA</v>
      </c>
      <c r="AF120" s="72" t="str">
        <f t="shared" si="25"/>
        <v>CUMPLIDA</v>
      </c>
      <c r="AG120" s="70" t="s">
        <v>85</v>
      </c>
      <c r="AH120" s="91"/>
      <c r="AI120" s="73"/>
      <c r="AJ120" s="73"/>
      <c r="AK120" s="73"/>
      <c r="AL120" s="74" t="s">
        <v>105</v>
      </c>
      <c r="AM120" s="8" t="s">
        <v>111</v>
      </c>
      <c r="AN120" s="8" t="s">
        <v>172</v>
      </c>
      <c r="AO120" s="8" t="s">
        <v>210</v>
      </c>
      <c r="AP120" s="8"/>
      <c r="AQ120" s="8"/>
      <c r="AR120" s="8"/>
      <c r="AS120" s="8"/>
      <c r="AT120" s="95"/>
    </row>
    <row r="121" spans="1:46" s="96" customFormat="1" ht="409.6" customHeight="1" x14ac:dyDescent="0.25">
      <c r="A121" s="76">
        <v>890</v>
      </c>
      <c r="B121" s="76">
        <v>2</v>
      </c>
      <c r="C121" s="77" t="s">
        <v>1392</v>
      </c>
      <c r="D121" s="78" t="s">
        <v>1393</v>
      </c>
      <c r="E121" s="78" t="s">
        <v>1394</v>
      </c>
      <c r="F121" s="110" t="s">
        <v>1395</v>
      </c>
      <c r="G121" s="110" t="s">
        <v>1396</v>
      </c>
      <c r="H121" s="139" t="s">
        <v>1397</v>
      </c>
      <c r="I121" s="139" t="s">
        <v>1397</v>
      </c>
      <c r="J121" s="157">
        <v>9</v>
      </c>
      <c r="K121" s="82">
        <v>41821</v>
      </c>
      <c r="L121" s="82">
        <v>42916</v>
      </c>
      <c r="M121" s="83" t="s">
        <v>372</v>
      </c>
      <c r="N121" s="8" t="s">
        <v>29</v>
      </c>
      <c r="O121" s="8" t="s">
        <v>28</v>
      </c>
      <c r="P121" s="8" t="s">
        <v>41</v>
      </c>
      <c r="Q121" s="8" t="s">
        <v>3966</v>
      </c>
      <c r="R121" s="8" t="s">
        <v>3883</v>
      </c>
      <c r="S121" s="70" t="s">
        <v>85</v>
      </c>
      <c r="T121" s="128">
        <v>9</v>
      </c>
      <c r="U121" s="85">
        <f t="shared" si="23"/>
        <v>1</v>
      </c>
      <c r="V121" s="70"/>
      <c r="W121" s="70"/>
      <c r="X121" s="71"/>
      <c r="Y121" s="70"/>
      <c r="Z121" s="71"/>
      <c r="AA121" s="70"/>
      <c r="AB121" s="88" t="s">
        <v>68</v>
      </c>
      <c r="AC121" s="198">
        <f t="shared" si="19"/>
        <v>2</v>
      </c>
      <c r="AD121" s="199">
        <f t="shared" si="20"/>
        <v>0</v>
      </c>
      <c r="AE121" s="72" t="str">
        <f t="shared" si="24"/>
        <v>CUMPLIDA</v>
      </c>
      <c r="AF121" s="72" t="str">
        <f t="shared" si="25"/>
        <v>CUMPLIDA</v>
      </c>
      <c r="AG121" s="70" t="s">
        <v>85</v>
      </c>
      <c r="AH121" s="91"/>
      <c r="AI121" s="92" t="s">
        <v>1401</v>
      </c>
      <c r="AJ121" s="73" t="s">
        <v>25</v>
      </c>
      <c r="AK121" s="92" t="s">
        <v>217</v>
      </c>
      <c r="AL121" s="74" t="s">
        <v>105</v>
      </c>
      <c r="AM121" s="8" t="s">
        <v>113</v>
      </c>
      <c r="AN121" s="8" t="s">
        <v>131</v>
      </c>
      <c r="AO121" s="8" t="s">
        <v>208</v>
      </c>
      <c r="AP121" s="8"/>
      <c r="AQ121" s="8"/>
      <c r="AR121" s="8"/>
      <c r="AS121" s="8"/>
      <c r="AT121" s="95"/>
    </row>
    <row r="122" spans="1:46" s="96" customFormat="1" ht="331.15" customHeight="1" x14ac:dyDescent="0.25">
      <c r="A122" s="76">
        <v>891</v>
      </c>
      <c r="B122" s="76">
        <v>3</v>
      </c>
      <c r="C122" s="77" t="s">
        <v>1402</v>
      </c>
      <c r="D122" s="78" t="s">
        <v>1403</v>
      </c>
      <c r="E122" s="78" t="s">
        <v>1404</v>
      </c>
      <c r="F122" s="79" t="s">
        <v>1405</v>
      </c>
      <c r="G122" s="79" t="s">
        <v>1406</v>
      </c>
      <c r="H122" s="80" t="s">
        <v>1407</v>
      </c>
      <c r="I122" s="80" t="s">
        <v>1408</v>
      </c>
      <c r="J122" s="81">
        <v>11</v>
      </c>
      <c r="K122" s="82">
        <v>41821</v>
      </c>
      <c r="L122" s="82">
        <v>43708</v>
      </c>
      <c r="M122" s="83" t="s">
        <v>372</v>
      </c>
      <c r="N122" s="8" t="s">
        <v>29</v>
      </c>
      <c r="O122" s="8" t="s">
        <v>28</v>
      </c>
      <c r="P122" s="8" t="s">
        <v>1409</v>
      </c>
      <c r="Q122" s="105" t="s">
        <v>3966</v>
      </c>
      <c r="R122" s="8" t="s">
        <v>3883</v>
      </c>
      <c r="S122" s="70" t="s">
        <v>85</v>
      </c>
      <c r="T122" s="128">
        <v>9</v>
      </c>
      <c r="U122" s="85">
        <f t="shared" si="23"/>
        <v>0.81818181818181823</v>
      </c>
      <c r="V122" s="131"/>
      <c r="W122" s="131"/>
      <c r="X122" s="71"/>
      <c r="Y122" s="131"/>
      <c r="Z122" s="71"/>
      <c r="AA122" s="131"/>
      <c r="AB122" s="88" t="s">
        <v>68</v>
      </c>
      <c r="AC122" s="198">
        <f t="shared" si="19"/>
        <v>0</v>
      </c>
      <c r="AD122" s="199">
        <f t="shared" si="20"/>
        <v>1</v>
      </c>
      <c r="AE122" s="72" t="str">
        <f t="shared" si="24"/>
        <v>EN TERMINO</v>
      </c>
      <c r="AF122" s="72" t="str">
        <f t="shared" si="25"/>
        <v>EN TERMINO</v>
      </c>
      <c r="AG122" s="70" t="s">
        <v>85</v>
      </c>
      <c r="AH122" s="91"/>
      <c r="AI122" s="92" t="s">
        <v>1414</v>
      </c>
      <c r="AJ122" s="73" t="s">
        <v>25</v>
      </c>
      <c r="AK122" s="92" t="s">
        <v>217</v>
      </c>
      <c r="AL122" s="74" t="s">
        <v>105</v>
      </c>
      <c r="AM122" s="8" t="s">
        <v>113</v>
      </c>
      <c r="AN122" s="8" t="s">
        <v>173</v>
      </c>
      <c r="AO122" s="8" t="s">
        <v>208</v>
      </c>
      <c r="AP122" s="8" t="s">
        <v>3919</v>
      </c>
      <c r="AQ122" s="8"/>
      <c r="AR122" s="8"/>
      <c r="AS122" s="8"/>
      <c r="AT122" s="95"/>
    </row>
    <row r="123" spans="1:46" s="96" customFormat="1" ht="348.75" customHeight="1" x14ac:dyDescent="0.25">
      <c r="A123" s="76">
        <v>892</v>
      </c>
      <c r="B123" s="76">
        <v>4</v>
      </c>
      <c r="C123" s="77" t="s">
        <v>1415</v>
      </c>
      <c r="D123" s="78" t="s">
        <v>1416</v>
      </c>
      <c r="E123" s="78" t="s">
        <v>1417</v>
      </c>
      <c r="F123" s="79" t="s">
        <v>1418</v>
      </c>
      <c r="G123" s="79" t="s">
        <v>1419</v>
      </c>
      <c r="H123" s="80" t="s">
        <v>1420</v>
      </c>
      <c r="I123" s="80" t="s">
        <v>1420</v>
      </c>
      <c r="J123" s="81">
        <v>7</v>
      </c>
      <c r="K123" s="82">
        <v>41821</v>
      </c>
      <c r="L123" s="82">
        <v>42916</v>
      </c>
      <c r="M123" s="83" t="s">
        <v>372</v>
      </c>
      <c r="N123" s="8" t="s">
        <v>29</v>
      </c>
      <c r="O123" s="81" t="s">
        <v>28</v>
      </c>
      <c r="P123" s="105" t="s">
        <v>510</v>
      </c>
      <c r="Q123" s="105" t="s">
        <v>3966</v>
      </c>
      <c r="R123" s="8" t="s">
        <v>3883</v>
      </c>
      <c r="S123" s="70" t="s">
        <v>84</v>
      </c>
      <c r="T123" s="128">
        <v>7</v>
      </c>
      <c r="U123" s="85">
        <f t="shared" si="23"/>
        <v>1</v>
      </c>
      <c r="V123" s="70"/>
      <c r="W123" s="70"/>
      <c r="X123" s="71"/>
      <c r="Y123" s="70"/>
      <c r="Z123" s="71"/>
      <c r="AA123" s="70"/>
      <c r="AB123" s="88" t="s">
        <v>68</v>
      </c>
      <c r="AC123" s="198">
        <f t="shared" si="19"/>
        <v>2</v>
      </c>
      <c r="AD123" s="199">
        <f t="shared" si="20"/>
        <v>0</v>
      </c>
      <c r="AE123" s="72" t="str">
        <f t="shared" si="24"/>
        <v>CUMPLIDA</v>
      </c>
      <c r="AF123" s="72" t="str">
        <f t="shared" si="25"/>
        <v>CUMPLIDA</v>
      </c>
      <c r="AG123" s="70" t="s">
        <v>84</v>
      </c>
      <c r="AH123" s="91"/>
      <c r="AI123" s="92" t="s">
        <v>1423</v>
      </c>
      <c r="AJ123" s="73" t="s">
        <v>25</v>
      </c>
      <c r="AK123" s="92" t="s">
        <v>217</v>
      </c>
      <c r="AL123" s="74" t="s">
        <v>105</v>
      </c>
      <c r="AM123" s="8" t="s">
        <v>113</v>
      </c>
      <c r="AN123" s="8" t="s">
        <v>131</v>
      </c>
      <c r="AO123" s="8" t="s">
        <v>208</v>
      </c>
      <c r="AP123" s="8"/>
      <c r="AQ123" s="8"/>
      <c r="AR123" s="8"/>
      <c r="AS123" s="8"/>
      <c r="AT123" s="95"/>
    </row>
    <row r="124" spans="1:46" s="96" customFormat="1" ht="381" customHeight="1" x14ac:dyDescent="0.25">
      <c r="A124" s="76">
        <v>893</v>
      </c>
      <c r="B124" s="76">
        <v>5</v>
      </c>
      <c r="C124" s="77" t="s">
        <v>1424</v>
      </c>
      <c r="D124" s="78" t="s">
        <v>1425</v>
      </c>
      <c r="E124" s="78" t="s">
        <v>1426</v>
      </c>
      <c r="F124" s="79" t="s">
        <v>1427</v>
      </c>
      <c r="G124" s="79" t="s">
        <v>1428</v>
      </c>
      <c r="H124" s="139" t="s">
        <v>1429</v>
      </c>
      <c r="I124" s="139" t="s">
        <v>1429</v>
      </c>
      <c r="J124" s="81">
        <v>8</v>
      </c>
      <c r="K124" s="82">
        <v>41821</v>
      </c>
      <c r="L124" s="82">
        <v>42916</v>
      </c>
      <c r="M124" s="83" t="s">
        <v>372</v>
      </c>
      <c r="N124" s="8" t="s">
        <v>29</v>
      </c>
      <c r="O124" s="8" t="s">
        <v>28</v>
      </c>
      <c r="P124" s="8" t="s">
        <v>41</v>
      </c>
      <c r="Q124" s="8" t="s">
        <v>3966</v>
      </c>
      <c r="R124" s="8" t="s">
        <v>3883</v>
      </c>
      <c r="S124" s="70" t="s">
        <v>84</v>
      </c>
      <c r="T124" s="128">
        <v>8</v>
      </c>
      <c r="U124" s="85">
        <f t="shared" si="23"/>
        <v>1</v>
      </c>
      <c r="V124" s="70"/>
      <c r="W124" s="70"/>
      <c r="X124" s="8" t="s">
        <v>346</v>
      </c>
      <c r="Y124" s="70"/>
      <c r="Z124" s="71"/>
      <c r="AA124" s="70" t="s">
        <v>347</v>
      </c>
      <c r="AB124" s="88" t="s">
        <v>68</v>
      </c>
      <c r="AC124" s="198">
        <f t="shared" si="19"/>
        <v>2</v>
      </c>
      <c r="AD124" s="199">
        <f t="shared" si="20"/>
        <v>0</v>
      </c>
      <c r="AE124" s="72" t="str">
        <f t="shared" si="24"/>
        <v>CUMPLIDA</v>
      </c>
      <c r="AF124" s="72" t="str">
        <f t="shared" si="25"/>
        <v>CUMPLIDA</v>
      </c>
      <c r="AG124" s="70" t="s">
        <v>84</v>
      </c>
      <c r="AH124" s="91"/>
      <c r="AI124" s="92" t="s">
        <v>1433</v>
      </c>
      <c r="AJ124" s="73" t="s">
        <v>25</v>
      </c>
      <c r="AK124" s="92" t="s">
        <v>216</v>
      </c>
      <c r="AL124" s="74" t="s">
        <v>105</v>
      </c>
      <c r="AM124" s="8" t="s">
        <v>112</v>
      </c>
      <c r="AN124" s="8" t="s">
        <v>653</v>
      </c>
      <c r="AO124" s="8" t="s">
        <v>208</v>
      </c>
      <c r="AP124" s="8"/>
      <c r="AQ124" s="8"/>
      <c r="AR124" s="8"/>
      <c r="AS124" s="8"/>
      <c r="AT124" s="95"/>
    </row>
    <row r="125" spans="1:46" s="96" customFormat="1" ht="233.25" customHeight="1" x14ac:dyDescent="0.25">
      <c r="A125" s="76">
        <v>898</v>
      </c>
      <c r="B125" s="76">
        <v>10</v>
      </c>
      <c r="C125" s="99" t="s">
        <v>1434</v>
      </c>
      <c r="D125" s="99" t="s">
        <v>1435</v>
      </c>
      <c r="E125" s="99" t="s">
        <v>1436</v>
      </c>
      <c r="F125" s="79" t="s">
        <v>1192</v>
      </c>
      <c r="G125" s="79" t="s">
        <v>1193</v>
      </c>
      <c r="H125" s="158" t="s">
        <v>1437</v>
      </c>
      <c r="I125" s="158" t="s">
        <v>1438</v>
      </c>
      <c r="J125" s="157">
        <v>5</v>
      </c>
      <c r="K125" s="82">
        <v>41820</v>
      </c>
      <c r="L125" s="82">
        <v>42766</v>
      </c>
      <c r="M125" s="83" t="s">
        <v>1194</v>
      </c>
      <c r="N125" s="8" t="s">
        <v>63</v>
      </c>
      <c r="O125" s="94" t="s">
        <v>21</v>
      </c>
      <c r="P125" s="94" t="s">
        <v>21</v>
      </c>
      <c r="Q125" s="94" t="s">
        <v>3965</v>
      </c>
      <c r="R125" s="94" t="s">
        <v>3860</v>
      </c>
      <c r="S125" s="70" t="s">
        <v>84</v>
      </c>
      <c r="T125" s="128">
        <v>5</v>
      </c>
      <c r="U125" s="85">
        <f t="shared" si="23"/>
        <v>1</v>
      </c>
      <c r="V125" s="70" t="s">
        <v>1441</v>
      </c>
      <c r="W125" s="70" t="s">
        <v>1442</v>
      </c>
      <c r="X125" s="8" t="s">
        <v>1443</v>
      </c>
      <c r="Y125" s="70" t="s">
        <v>1444</v>
      </c>
      <c r="Z125" s="8" t="s">
        <v>1445</v>
      </c>
      <c r="AA125" s="70" t="s">
        <v>1446</v>
      </c>
      <c r="AB125" s="88" t="s">
        <v>68</v>
      </c>
      <c r="AC125" s="198">
        <f t="shared" si="19"/>
        <v>2</v>
      </c>
      <c r="AD125" s="199">
        <f t="shared" si="20"/>
        <v>0</v>
      </c>
      <c r="AE125" s="72" t="str">
        <f t="shared" si="24"/>
        <v>CUMPLIDA</v>
      </c>
      <c r="AF125" s="72" t="str">
        <f t="shared" si="25"/>
        <v>CUMPLIDA</v>
      </c>
      <c r="AG125" s="70" t="s">
        <v>84</v>
      </c>
      <c r="AH125" s="91"/>
      <c r="AI125" s="73"/>
      <c r="AJ125" s="73"/>
      <c r="AK125" s="73"/>
      <c r="AL125" s="74" t="s">
        <v>105</v>
      </c>
      <c r="AM125" s="8" t="s">
        <v>111</v>
      </c>
      <c r="AN125" s="8" t="s">
        <v>166</v>
      </c>
      <c r="AO125" s="8" t="s">
        <v>210</v>
      </c>
      <c r="AP125" s="8"/>
      <c r="AQ125" s="8"/>
      <c r="AR125" s="8"/>
      <c r="AS125" s="8"/>
      <c r="AT125" s="95"/>
    </row>
    <row r="126" spans="1:46" s="96" customFormat="1" ht="162" customHeight="1" x14ac:dyDescent="0.25">
      <c r="A126" s="76">
        <v>902</v>
      </c>
      <c r="B126" s="76">
        <v>14</v>
      </c>
      <c r="C126" s="99" t="s">
        <v>1447</v>
      </c>
      <c r="D126" s="99" t="s">
        <v>1448</v>
      </c>
      <c r="E126" s="99" t="s">
        <v>342</v>
      </c>
      <c r="F126" s="79" t="s">
        <v>1449</v>
      </c>
      <c r="G126" s="79" t="s">
        <v>1450</v>
      </c>
      <c r="H126" s="80" t="s">
        <v>1451</v>
      </c>
      <c r="I126" s="80" t="s">
        <v>1452</v>
      </c>
      <c r="J126" s="81">
        <v>9</v>
      </c>
      <c r="K126" s="82">
        <v>41791</v>
      </c>
      <c r="L126" s="82">
        <v>42886</v>
      </c>
      <c r="M126" s="83" t="s">
        <v>299</v>
      </c>
      <c r="N126" s="83" t="s">
        <v>299</v>
      </c>
      <c r="O126" s="81" t="s">
        <v>41</v>
      </c>
      <c r="P126" s="94" t="s">
        <v>41</v>
      </c>
      <c r="Q126" s="94" t="s">
        <v>3968</v>
      </c>
      <c r="R126" s="94" t="s">
        <v>3861</v>
      </c>
      <c r="S126" s="70" t="s">
        <v>84</v>
      </c>
      <c r="T126" s="128">
        <v>9</v>
      </c>
      <c r="U126" s="85">
        <f t="shared" si="23"/>
        <v>1</v>
      </c>
      <c r="V126" s="70"/>
      <c r="W126" s="70"/>
      <c r="X126" s="71"/>
      <c r="Y126" s="70"/>
      <c r="Z126" s="71"/>
      <c r="AA126" s="70"/>
      <c r="AB126" s="88" t="s">
        <v>68</v>
      </c>
      <c r="AC126" s="198">
        <f t="shared" si="19"/>
        <v>2</v>
      </c>
      <c r="AD126" s="199">
        <f t="shared" si="20"/>
        <v>0</v>
      </c>
      <c r="AE126" s="72" t="str">
        <f t="shared" si="24"/>
        <v>CUMPLIDA</v>
      </c>
      <c r="AF126" s="72" t="str">
        <f t="shared" si="25"/>
        <v>CUMPLIDA</v>
      </c>
      <c r="AG126" s="70" t="s">
        <v>84</v>
      </c>
      <c r="AH126" s="91"/>
      <c r="AI126" s="73"/>
      <c r="AJ126" s="73"/>
      <c r="AK126" s="73"/>
      <c r="AL126" s="74" t="s">
        <v>105</v>
      </c>
      <c r="AM126" s="8" t="s">
        <v>110</v>
      </c>
      <c r="AN126" s="8" t="s">
        <v>132</v>
      </c>
      <c r="AO126" s="8" t="s">
        <v>299</v>
      </c>
      <c r="AP126" s="8"/>
      <c r="AQ126" s="8"/>
      <c r="AR126" s="8"/>
      <c r="AS126" s="8"/>
      <c r="AT126" s="95"/>
    </row>
    <row r="127" spans="1:46" s="96" customFormat="1" ht="311.25" customHeight="1" x14ac:dyDescent="0.25">
      <c r="A127" s="76">
        <v>903</v>
      </c>
      <c r="B127" s="76">
        <v>15</v>
      </c>
      <c r="C127" s="99" t="s">
        <v>1455</v>
      </c>
      <c r="D127" s="99" t="s">
        <v>1456</v>
      </c>
      <c r="E127" s="99" t="s">
        <v>1457</v>
      </c>
      <c r="F127" s="79" t="s">
        <v>1458</v>
      </c>
      <c r="G127" s="77" t="s">
        <v>1459</v>
      </c>
      <c r="H127" s="79" t="s">
        <v>1460</v>
      </c>
      <c r="I127" s="79" t="s">
        <v>1461</v>
      </c>
      <c r="J127" s="115">
        <v>4</v>
      </c>
      <c r="K127" s="82">
        <v>41820</v>
      </c>
      <c r="L127" s="82">
        <v>43008</v>
      </c>
      <c r="M127" s="83" t="s">
        <v>296</v>
      </c>
      <c r="N127" s="83" t="s">
        <v>296</v>
      </c>
      <c r="O127" s="105" t="s">
        <v>24</v>
      </c>
      <c r="P127" s="105" t="s">
        <v>24</v>
      </c>
      <c r="Q127" s="8" t="s">
        <v>3968</v>
      </c>
      <c r="R127" s="105" t="s">
        <v>3884</v>
      </c>
      <c r="S127" s="70" t="s">
        <v>84</v>
      </c>
      <c r="T127" s="128">
        <v>4</v>
      </c>
      <c r="U127" s="85">
        <f t="shared" si="23"/>
        <v>1</v>
      </c>
      <c r="V127" s="70"/>
      <c r="W127" s="70"/>
      <c r="X127" s="71"/>
      <c r="Y127" s="70"/>
      <c r="Z127" s="71"/>
      <c r="AA127" s="70"/>
      <c r="AB127" s="88" t="s">
        <v>68</v>
      </c>
      <c r="AC127" s="198">
        <f t="shared" si="19"/>
        <v>2</v>
      </c>
      <c r="AD127" s="199">
        <f t="shared" si="20"/>
        <v>0</v>
      </c>
      <c r="AE127" s="72" t="str">
        <f t="shared" si="24"/>
        <v>CUMPLIDA</v>
      </c>
      <c r="AF127" s="72" t="str">
        <f t="shared" si="25"/>
        <v>CUMPLIDA</v>
      </c>
      <c r="AG127" s="70" t="s">
        <v>84</v>
      </c>
      <c r="AH127" s="91"/>
      <c r="AI127" s="73"/>
      <c r="AJ127" s="73"/>
      <c r="AK127" s="73"/>
      <c r="AL127" s="74" t="s">
        <v>105</v>
      </c>
      <c r="AM127" s="8" t="s">
        <v>108</v>
      </c>
      <c r="AN127" s="8" t="s">
        <v>174</v>
      </c>
      <c r="AO127" s="8" t="s">
        <v>296</v>
      </c>
      <c r="AP127" s="8"/>
      <c r="AQ127" s="8"/>
      <c r="AR127" s="8"/>
      <c r="AS127" s="8"/>
      <c r="AT127" s="95"/>
    </row>
    <row r="128" spans="1:46" s="96" customFormat="1" ht="183.75" customHeight="1" x14ac:dyDescent="0.25">
      <c r="A128" s="76">
        <v>904</v>
      </c>
      <c r="B128" s="76">
        <v>16</v>
      </c>
      <c r="C128" s="99" t="s">
        <v>1464</v>
      </c>
      <c r="D128" s="99" t="s">
        <v>1465</v>
      </c>
      <c r="E128" s="99" t="s">
        <v>1466</v>
      </c>
      <c r="F128" s="79" t="s">
        <v>437</v>
      </c>
      <c r="G128" s="77" t="s">
        <v>1467</v>
      </c>
      <c r="H128" s="79" t="s">
        <v>1468</v>
      </c>
      <c r="I128" s="79" t="s">
        <v>1469</v>
      </c>
      <c r="J128" s="149">
        <v>5</v>
      </c>
      <c r="K128" s="82">
        <v>41820</v>
      </c>
      <c r="L128" s="82">
        <v>43008</v>
      </c>
      <c r="M128" s="83" t="s">
        <v>296</v>
      </c>
      <c r="N128" s="83" t="s">
        <v>296</v>
      </c>
      <c r="O128" s="105" t="s">
        <v>24</v>
      </c>
      <c r="P128" s="105" t="s">
        <v>24</v>
      </c>
      <c r="Q128" s="8" t="s">
        <v>3968</v>
      </c>
      <c r="R128" s="105" t="s">
        <v>3884</v>
      </c>
      <c r="S128" s="70" t="s">
        <v>84</v>
      </c>
      <c r="T128" s="128">
        <v>5</v>
      </c>
      <c r="U128" s="85">
        <f t="shared" si="23"/>
        <v>1</v>
      </c>
      <c r="V128" s="70"/>
      <c r="W128" s="70"/>
      <c r="X128" s="71"/>
      <c r="Y128" s="70"/>
      <c r="Z128" s="71"/>
      <c r="AA128" s="70"/>
      <c r="AB128" s="88" t="s">
        <v>68</v>
      </c>
      <c r="AC128" s="198">
        <f t="shared" si="19"/>
        <v>2</v>
      </c>
      <c r="AD128" s="199">
        <f t="shared" si="20"/>
        <v>0</v>
      </c>
      <c r="AE128" s="72" t="str">
        <f t="shared" si="24"/>
        <v>CUMPLIDA</v>
      </c>
      <c r="AF128" s="72" t="str">
        <f t="shared" si="25"/>
        <v>CUMPLIDA</v>
      </c>
      <c r="AG128" s="70" t="s">
        <v>84</v>
      </c>
      <c r="AH128" s="91"/>
      <c r="AI128" s="73"/>
      <c r="AJ128" s="73"/>
      <c r="AK128" s="73"/>
      <c r="AL128" s="74" t="s">
        <v>105</v>
      </c>
      <c r="AM128" s="8" t="s">
        <v>108</v>
      </c>
      <c r="AN128" s="8" t="s">
        <v>174</v>
      </c>
      <c r="AO128" s="8" t="s">
        <v>296</v>
      </c>
      <c r="AP128" s="8"/>
      <c r="AQ128" s="8"/>
      <c r="AR128" s="8"/>
      <c r="AS128" s="8"/>
      <c r="AT128" s="95"/>
    </row>
    <row r="129" spans="1:46" s="96" customFormat="1" ht="315.75" customHeight="1" x14ac:dyDescent="0.25">
      <c r="A129" s="76">
        <v>907</v>
      </c>
      <c r="B129" s="76">
        <v>19</v>
      </c>
      <c r="C129" s="78" t="s">
        <v>1474</v>
      </c>
      <c r="D129" s="78" t="s">
        <v>1475</v>
      </c>
      <c r="E129" s="78" t="s">
        <v>342</v>
      </c>
      <c r="F129" s="79" t="s">
        <v>1476</v>
      </c>
      <c r="G129" s="79" t="s">
        <v>1477</v>
      </c>
      <c r="H129" s="80" t="s">
        <v>1478</v>
      </c>
      <c r="I129" s="79" t="s">
        <v>1479</v>
      </c>
      <c r="J129" s="149">
        <v>7</v>
      </c>
      <c r="K129" s="82">
        <v>41640</v>
      </c>
      <c r="L129" s="82">
        <v>42916</v>
      </c>
      <c r="M129" s="83" t="s">
        <v>302</v>
      </c>
      <c r="N129" s="83" t="s">
        <v>302</v>
      </c>
      <c r="O129" s="8" t="s">
        <v>55</v>
      </c>
      <c r="P129" s="105" t="s">
        <v>1473</v>
      </c>
      <c r="Q129" s="8" t="s">
        <v>3967</v>
      </c>
      <c r="R129" s="8" t="s">
        <v>35</v>
      </c>
      <c r="S129" s="70" t="s">
        <v>84</v>
      </c>
      <c r="T129" s="128">
        <v>7</v>
      </c>
      <c r="U129" s="85">
        <f t="shared" ref="U129:U168" si="26">+T129/J129</f>
        <v>1</v>
      </c>
      <c r="V129" s="70"/>
      <c r="W129" s="70"/>
      <c r="X129" s="71"/>
      <c r="Y129" s="70"/>
      <c r="Z129" s="71"/>
      <c r="AA129" s="70"/>
      <c r="AB129" s="88" t="s">
        <v>68</v>
      </c>
      <c r="AC129" s="198">
        <f t="shared" si="19"/>
        <v>2</v>
      </c>
      <c r="AD129" s="199">
        <f t="shared" si="20"/>
        <v>0</v>
      </c>
      <c r="AE129" s="72" t="str">
        <f t="shared" si="24"/>
        <v>CUMPLIDA</v>
      </c>
      <c r="AF129" s="72" t="str">
        <f t="shared" si="25"/>
        <v>CUMPLIDA</v>
      </c>
      <c r="AG129" s="70" t="s">
        <v>84</v>
      </c>
      <c r="AH129" s="91"/>
      <c r="AI129" s="73"/>
      <c r="AJ129" s="73"/>
      <c r="AK129" s="73"/>
      <c r="AL129" s="74" t="s">
        <v>105</v>
      </c>
      <c r="AM129" s="8" t="s">
        <v>111</v>
      </c>
      <c r="AN129" s="8" t="s">
        <v>155</v>
      </c>
      <c r="AO129" s="8" t="s">
        <v>303</v>
      </c>
      <c r="AP129" s="8"/>
      <c r="AQ129" s="8"/>
      <c r="AR129" s="8"/>
      <c r="AS129" s="8"/>
      <c r="AT129" s="95"/>
    </row>
    <row r="130" spans="1:46" ht="210.75" customHeight="1" x14ac:dyDescent="0.25">
      <c r="A130" s="76">
        <v>911</v>
      </c>
      <c r="B130" s="76">
        <v>23</v>
      </c>
      <c r="C130" s="102" t="s">
        <v>1482</v>
      </c>
      <c r="D130" s="102" t="s">
        <v>1483</v>
      </c>
      <c r="E130" s="102" t="s">
        <v>1484</v>
      </c>
      <c r="F130" s="142" t="s">
        <v>961</v>
      </c>
      <c r="G130" s="142" t="s">
        <v>1485</v>
      </c>
      <c r="H130" s="103" t="s">
        <v>1486</v>
      </c>
      <c r="I130" s="103" t="s">
        <v>1486</v>
      </c>
      <c r="J130" s="143">
        <v>10</v>
      </c>
      <c r="K130" s="82">
        <v>41640</v>
      </c>
      <c r="L130" s="82">
        <v>42825</v>
      </c>
      <c r="M130" s="83" t="s">
        <v>302</v>
      </c>
      <c r="N130" s="83" t="s">
        <v>302</v>
      </c>
      <c r="O130" s="70" t="s">
        <v>21</v>
      </c>
      <c r="P130" s="8" t="s">
        <v>964</v>
      </c>
      <c r="Q130" s="94" t="s">
        <v>3965</v>
      </c>
      <c r="R130" s="94" t="s">
        <v>3860</v>
      </c>
      <c r="S130" s="70" t="s">
        <v>84</v>
      </c>
      <c r="T130" s="128">
        <v>10</v>
      </c>
      <c r="U130" s="85">
        <f t="shared" si="26"/>
        <v>1</v>
      </c>
      <c r="V130" s="70"/>
      <c r="W130" s="70"/>
      <c r="X130" s="71"/>
      <c r="Y130" s="70"/>
      <c r="Z130" s="71"/>
      <c r="AA130" s="70"/>
      <c r="AB130" s="88" t="s">
        <v>68</v>
      </c>
      <c r="AC130" s="198">
        <f t="shared" si="19"/>
        <v>2</v>
      </c>
      <c r="AD130" s="199">
        <f t="shared" si="20"/>
        <v>0</v>
      </c>
      <c r="AE130" s="72" t="str">
        <f t="shared" si="24"/>
        <v>CUMPLIDA</v>
      </c>
      <c r="AF130" s="72" t="str">
        <f t="shared" si="25"/>
        <v>CUMPLIDA</v>
      </c>
      <c r="AG130" s="70" t="s">
        <v>84</v>
      </c>
      <c r="AH130" s="91"/>
      <c r="AI130" s="73"/>
      <c r="AJ130" s="73"/>
      <c r="AK130" s="73"/>
      <c r="AL130" s="74" t="s">
        <v>105</v>
      </c>
      <c r="AM130" s="8" t="s">
        <v>108</v>
      </c>
      <c r="AN130" s="8" t="s">
        <v>175</v>
      </c>
      <c r="AO130" s="8" t="s">
        <v>210</v>
      </c>
      <c r="AP130" s="8"/>
      <c r="AQ130" s="8"/>
      <c r="AR130" s="8"/>
      <c r="AS130" s="8"/>
      <c r="AT130" s="95"/>
    </row>
    <row r="131" spans="1:46" s="96" customFormat="1" ht="257.25" customHeight="1" x14ac:dyDescent="0.25">
      <c r="A131" s="76">
        <v>914</v>
      </c>
      <c r="B131" s="76">
        <v>2</v>
      </c>
      <c r="C131" s="77" t="s">
        <v>1490</v>
      </c>
      <c r="D131" s="77" t="s">
        <v>1491</v>
      </c>
      <c r="E131" s="77" t="s">
        <v>1492</v>
      </c>
      <c r="F131" s="80" t="s">
        <v>1493</v>
      </c>
      <c r="G131" s="80" t="s">
        <v>1494</v>
      </c>
      <c r="H131" s="80" t="s">
        <v>1495</v>
      </c>
      <c r="I131" s="80" t="s">
        <v>1496</v>
      </c>
      <c r="J131" s="159">
        <v>11</v>
      </c>
      <c r="K131" s="82">
        <v>41821</v>
      </c>
      <c r="L131" s="82">
        <v>42886</v>
      </c>
      <c r="M131" s="83" t="s">
        <v>299</v>
      </c>
      <c r="N131" s="83" t="s">
        <v>299</v>
      </c>
      <c r="O131" s="94" t="s">
        <v>41</v>
      </c>
      <c r="P131" s="94" t="s">
        <v>41</v>
      </c>
      <c r="Q131" s="94" t="s">
        <v>3968</v>
      </c>
      <c r="R131" s="94" t="s">
        <v>3861</v>
      </c>
      <c r="S131" s="70" t="s">
        <v>85</v>
      </c>
      <c r="T131" s="128">
        <v>11</v>
      </c>
      <c r="U131" s="85">
        <f t="shared" si="26"/>
        <v>1</v>
      </c>
      <c r="V131" s="70"/>
      <c r="W131" s="70"/>
      <c r="X131" s="71"/>
      <c r="Y131" s="70"/>
      <c r="Z131" s="71"/>
      <c r="AA131" s="70"/>
      <c r="AB131" s="160" t="s">
        <v>66</v>
      </c>
      <c r="AC131" s="198">
        <f t="shared" si="19"/>
        <v>2</v>
      </c>
      <c r="AD131" s="199">
        <f t="shared" si="20"/>
        <v>0</v>
      </c>
      <c r="AE131" s="72" t="str">
        <f t="shared" si="24"/>
        <v>CUMPLIDA</v>
      </c>
      <c r="AF131" s="72" t="str">
        <f t="shared" si="25"/>
        <v>CUMPLIDA</v>
      </c>
      <c r="AG131" s="70" t="s">
        <v>85</v>
      </c>
      <c r="AH131" s="91"/>
      <c r="AI131" s="73"/>
      <c r="AJ131" s="73"/>
      <c r="AK131" s="73"/>
      <c r="AL131" s="74" t="s">
        <v>105</v>
      </c>
      <c r="AM131" s="8" t="s">
        <v>110</v>
      </c>
      <c r="AN131" s="8" t="s">
        <v>132</v>
      </c>
      <c r="AO131" s="8" t="s">
        <v>299</v>
      </c>
      <c r="AP131" s="8"/>
      <c r="AQ131" s="8"/>
      <c r="AR131" s="8"/>
      <c r="AS131" s="8"/>
      <c r="AT131" s="95"/>
    </row>
    <row r="132" spans="1:46" s="96" customFormat="1" ht="261" customHeight="1" x14ac:dyDescent="0.25">
      <c r="A132" s="76">
        <v>915</v>
      </c>
      <c r="B132" s="76">
        <v>3</v>
      </c>
      <c r="C132" s="77" t="s">
        <v>1499</v>
      </c>
      <c r="D132" s="75" t="s">
        <v>1500</v>
      </c>
      <c r="E132" s="75" t="s">
        <v>1501</v>
      </c>
      <c r="F132" s="80" t="s">
        <v>1502</v>
      </c>
      <c r="G132" s="80" t="s">
        <v>1494</v>
      </c>
      <c r="H132" s="80" t="s">
        <v>1495</v>
      </c>
      <c r="I132" s="80" t="s">
        <v>1496</v>
      </c>
      <c r="J132" s="159">
        <v>11</v>
      </c>
      <c r="K132" s="82">
        <v>41821</v>
      </c>
      <c r="L132" s="82">
        <v>42886</v>
      </c>
      <c r="M132" s="83" t="s">
        <v>299</v>
      </c>
      <c r="N132" s="8" t="s">
        <v>299</v>
      </c>
      <c r="O132" s="81" t="s">
        <v>41</v>
      </c>
      <c r="P132" s="81" t="s">
        <v>1503</v>
      </c>
      <c r="Q132" s="94" t="s">
        <v>3968</v>
      </c>
      <c r="R132" s="94" t="s">
        <v>3861</v>
      </c>
      <c r="S132" s="70" t="s">
        <v>85</v>
      </c>
      <c r="T132" s="128">
        <v>11</v>
      </c>
      <c r="U132" s="85">
        <f t="shared" si="26"/>
        <v>1</v>
      </c>
      <c r="V132" s="70"/>
      <c r="W132" s="70"/>
      <c r="X132" s="71"/>
      <c r="Y132" s="70"/>
      <c r="Z132" s="71"/>
      <c r="AA132" s="70"/>
      <c r="AB132" s="160" t="s">
        <v>66</v>
      </c>
      <c r="AC132" s="198">
        <f t="shared" si="19"/>
        <v>2</v>
      </c>
      <c r="AD132" s="199">
        <f t="shared" si="20"/>
        <v>0</v>
      </c>
      <c r="AE132" s="72" t="str">
        <f t="shared" si="24"/>
        <v>CUMPLIDA</v>
      </c>
      <c r="AF132" s="72" t="str">
        <f t="shared" si="25"/>
        <v>CUMPLIDA</v>
      </c>
      <c r="AG132" s="70" t="s">
        <v>85</v>
      </c>
      <c r="AH132" s="91"/>
      <c r="AI132" s="73"/>
      <c r="AJ132" s="73"/>
      <c r="AK132" s="73"/>
      <c r="AL132" s="74" t="s">
        <v>105</v>
      </c>
      <c r="AM132" s="8" t="s">
        <v>110</v>
      </c>
      <c r="AN132" s="8" t="s">
        <v>132</v>
      </c>
      <c r="AO132" s="8" t="s">
        <v>299</v>
      </c>
      <c r="AP132" s="8"/>
      <c r="AQ132" s="8"/>
      <c r="AR132" s="8"/>
      <c r="AS132" s="8"/>
      <c r="AT132" s="95"/>
    </row>
    <row r="133" spans="1:46" s="96" customFormat="1" ht="230.45" customHeight="1" x14ac:dyDescent="0.25">
      <c r="A133" s="76">
        <v>917</v>
      </c>
      <c r="B133" s="76">
        <v>12</v>
      </c>
      <c r="C133" s="77" t="s">
        <v>1506</v>
      </c>
      <c r="D133" s="77" t="s">
        <v>342</v>
      </c>
      <c r="E133" s="77" t="s">
        <v>342</v>
      </c>
      <c r="F133" s="161" t="s">
        <v>1507</v>
      </c>
      <c r="G133" s="161" t="s">
        <v>1508</v>
      </c>
      <c r="H133" s="161" t="s">
        <v>1509</v>
      </c>
      <c r="I133" s="161" t="s">
        <v>1510</v>
      </c>
      <c r="J133" s="159">
        <v>10</v>
      </c>
      <c r="K133" s="82">
        <v>41821</v>
      </c>
      <c r="L133" s="82">
        <v>42886</v>
      </c>
      <c r="M133" s="83" t="s">
        <v>299</v>
      </c>
      <c r="N133" s="8" t="s">
        <v>299</v>
      </c>
      <c r="O133" s="8" t="s">
        <v>41</v>
      </c>
      <c r="P133" s="8" t="s">
        <v>1511</v>
      </c>
      <c r="Q133" s="94" t="s">
        <v>3968</v>
      </c>
      <c r="R133" s="94" t="s">
        <v>3861</v>
      </c>
      <c r="S133" s="70" t="s">
        <v>84</v>
      </c>
      <c r="T133" s="128">
        <v>10</v>
      </c>
      <c r="U133" s="85">
        <f t="shared" si="26"/>
        <v>1</v>
      </c>
      <c r="V133" s="70"/>
      <c r="W133" s="70"/>
      <c r="X133" s="71"/>
      <c r="Y133" s="70"/>
      <c r="Z133" s="71"/>
      <c r="AA133" s="70"/>
      <c r="AB133" s="160" t="s">
        <v>66</v>
      </c>
      <c r="AC133" s="198">
        <f t="shared" si="19"/>
        <v>2</v>
      </c>
      <c r="AD133" s="199">
        <f t="shared" si="20"/>
        <v>0</v>
      </c>
      <c r="AE133" s="72" t="str">
        <f t="shared" si="24"/>
        <v>CUMPLIDA</v>
      </c>
      <c r="AF133" s="72" t="str">
        <f t="shared" si="25"/>
        <v>CUMPLIDA</v>
      </c>
      <c r="AG133" s="70" t="s">
        <v>84</v>
      </c>
      <c r="AH133" s="91"/>
      <c r="AI133" s="73"/>
      <c r="AJ133" s="73"/>
      <c r="AK133" s="73"/>
      <c r="AL133" s="74" t="s">
        <v>105</v>
      </c>
      <c r="AM133" s="8" t="s">
        <v>110</v>
      </c>
      <c r="AN133" s="8" t="s">
        <v>132</v>
      </c>
      <c r="AO133" s="8" t="s">
        <v>299</v>
      </c>
      <c r="AP133" s="8"/>
      <c r="AQ133" s="8"/>
      <c r="AR133" s="8"/>
      <c r="AS133" s="8"/>
      <c r="AT133" s="95"/>
    </row>
    <row r="134" spans="1:46" s="96" customFormat="1" ht="187.15" customHeight="1" x14ac:dyDescent="0.25">
      <c r="A134" s="76">
        <v>920</v>
      </c>
      <c r="B134" s="76">
        <v>15</v>
      </c>
      <c r="C134" s="77" t="s">
        <v>1514</v>
      </c>
      <c r="D134" s="77" t="s">
        <v>342</v>
      </c>
      <c r="E134" s="77" t="s">
        <v>342</v>
      </c>
      <c r="F134" s="161" t="s">
        <v>1515</v>
      </c>
      <c r="G134" s="161" t="s">
        <v>1516</v>
      </c>
      <c r="H134" s="161" t="s">
        <v>1517</v>
      </c>
      <c r="I134" s="161" t="s">
        <v>1518</v>
      </c>
      <c r="J134" s="159">
        <v>9</v>
      </c>
      <c r="K134" s="82">
        <v>41821</v>
      </c>
      <c r="L134" s="82">
        <v>42886</v>
      </c>
      <c r="M134" s="83" t="s">
        <v>299</v>
      </c>
      <c r="N134" s="8" t="s">
        <v>299</v>
      </c>
      <c r="O134" s="8" t="s">
        <v>41</v>
      </c>
      <c r="P134" s="8" t="s">
        <v>1511</v>
      </c>
      <c r="Q134" s="94" t="s">
        <v>3968</v>
      </c>
      <c r="R134" s="94" t="s">
        <v>3861</v>
      </c>
      <c r="S134" s="70" t="s">
        <v>85</v>
      </c>
      <c r="T134" s="128">
        <v>9</v>
      </c>
      <c r="U134" s="85">
        <f t="shared" si="26"/>
        <v>1</v>
      </c>
      <c r="V134" s="70"/>
      <c r="W134" s="70"/>
      <c r="X134" s="71"/>
      <c r="Y134" s="70"/>
      <c r="Z134" s="71"/>
      <c r="AA134" s="70"/>
      <c r="AB134" s="160" t="s">
        <v>66</v>
      </c>
      <c r="AC134" s="198">
        <f t="shared" si="19"/>
        <v>2</v>
      </c>
      <c r="AD134" s="199">
        <f t="shared" si="20"/>
        <v>0</v>
      </c>
      <c r="AE134" s="72" t="str">
        <f t="shared" si="24"/>
        <v>CUMPLIDA</v>
      </c>
      <c r="AF134" s="72" t="str">
        <f t="shared" si="25"/>
        <v>CUMPLIDA</v>
      </c>
      <c r="AG134" s="70" t="s">
        <v>85</v>
      </c>
      <c r="AH134" s="91"/>
      <c r="AI134" s="73"/>
      <c r="AJ134" s="73"/>
      <c r="AK134" s="73"/>
      <c r="AL134" s="74" t="s">
        <v>105</v>
      </c>
      <c r="AM134" s="8" t="s">
        <v>110</v>
      </c>
      <c r="AN134" s="8" t="s">
        <v>132</v>
      </c>
      <c r="AO134" s="8" t="s">
        <v>299</v>
      </c>
      <c r="AP134" s="8"/>
      <c r="AQ134" s="8"/>
      <c r="AR134" s="8"/>
      <c r="AS134" s="8"/>
      <c r="AT134" s="95"/>
    </row>
    <row r="135" spans="1:46" s="96" customFormat="1" ht="253.5" customHeight="1" x14ac:dyDescent="0.25">
      <c r="A135" s="76">
        <v>922</v>
      </c>
      <c r="B135" s="76">
        <v>22</v>
      </c>
      <c r="C135" s="77" t="s">
        <v>1521</v>
      </c>
      <c r="D135" s="77" t="s">
        <v>1522</v>
      </c>
      <c r="E135" s="77" t="s">
        <v>342</v>
      </c>
      <c r="F135" s="161" t="s">
        <v>1449</v>
      </c>
      <c r="G135" s="161" t="s">
        <v>1523</v>
      </c>
      <c r="H135" s="80" t="s">
        <v>1451</v>
      </c>
      <c r="I135" s="80" t="s">
        <v>1452</v>
      </c>
      <c r="J135" s="159">
        <v>9</v>
      </c>
      <c r="K135" s="82">
        <v>41821</v>
      </c>
      <c r="L135" s="82">
        <v>42886</v>
      </c>
      <c r="M135" s="83" t="s">
        <v>299</v>
      </c>
      <c r="N135" s="83" t="s">
        <v>299</v>
      </c>
      <c r="O135" s="94" t="s">
        <v>41</v>
      </c>
      <c r="P135" s="94" t="s">
        <v>41</v>
      </c>
      <c r="Q135" s="94" t="s">
        <v>3968</v>
      </c>
      <c r="R135" s="94" t="s">
        <v>3861</v>
      </c>
      <c r="S135" s="70" t="s">
        <v>85</v>
      </c>
      <c r="T135" s="128">
        <v>9</v>
      </c>
      <c r="U135" s="85">
        <f t="shared" si="26"/>
        <v>1</v>
      </c>
      <c r="V135" s="70"/>
      <c r="W135" s="70"/>
      <c r="X135" s="71"/>
      <c r="Y135" s="70"/>
      <c r="Z135" s="71"/>
      <c r="AA135" s="70"/>
      <c r="AB135" s="88" t="s">
        <v>66</v>
      </c>
      <c r="AC135" s="198">
        <f t="shared" si="19"/>
        <v>2</v>
      </c>
      <c r="AD135" s="199">
        <f t="shared" si="20"/>
        <v>0</v>
      </c>
      <c r="AE135" s="72" t="str">
        <f t="shared" si="24"/>
        <v>CUMPLIDA</v>
      </c>
      <c r="AF135" s="72" t="str">
        <f t="shared" si="25"/>
        <v>CUMPLIDA</v>
      </c>
      <c r="AG135" s="70" t="s">
        <v>85</v>
      </c>
      <c r="AH135" s="91"/>
      <c r="AI135" s="73"/>
      <c r="AJ135" s="73"/>
      <c r="AK135" s="73"/>
      <c r="AL135" s="74" t="s">
        <v>105</v>
      </c>
      <c r="AM135" s="8" t="s">
        <v>110</v>
      </c>
      <c r="AN135" s="8" t="s">
        <v>132</v>
      </c>
      <c r="AO135" s="8" t="s">
        <v>299</v>
      </c>
      <c r="AP135" s="8"/>
      <c r="AQ135" s="8"/>
      <c r="AR135" s="8"/>
      <c r="AS135" s="8"/>
      <c r="AT135" s="95"/>
    </row>
    <row r="136" spans="1:46" s="96" customFormat="1" ht="195" customHeight="1" x14ac:dyDescent="0.25">
      <c r="A136" s="76">
        <v>932</v>
      </c>
      <c r="B136" s="76">
        <v>1</v>
      </c>
      <c r="C136" s="75" t="s">
        <v>1528</v>
      </c>
      <c r="D136" s="78" t="s">
        <v>1529</v>
      </c>
      <c r="E136" s="162" t="s">
        <v>342</v>
      </c>
      <c r="F136" s="163" t="s">
        <v>1449</v>
      </c>
      <c r="G136" s="162"/>
      <c r="H136" s="95" t="s">
        <v>1530</v>
      </c>
      <c r="I136" s="95" t="s">
        <v>1531</v>
      </c>
      <c r="J136" s="74">
        <v>9</v>
      </c>
      <c r="K136" s="164">
        <v>42522</v>
      </c>
      <c r="L136" s="93">
        <v>42886</v>
      </c>
      <c r="M136" s="83" t="s">
        <v>299</v>
      </c>
      <c r="N136" s="83" t="s">
        <v>299</v>
      </c>
      <c r="O136" s="70" t="s">
        <v>41</v>
      </c>
      <c r="P136" s="70" t="s">
        <v>41</v>
      </c>
      <c r="Q136" s="94" t="s">
        <v>3968</v>
      </c>
      <c r="R136" s="94" t="s">
        <v>3861</v>
      </c>
      <c r="S136" s="70" t="s">
        <v>84</v>
      </c>
      <c r="T136" s="8">
        <v>9</v>
      </c>
      <c r="U136" s="85">
        <f t="shared" si="26"/>
        <v>1</v>
      </c>
      <c r="V136" s="71"/>
      <c r="W136" s="71"/>
      <c r="X136" s="71"/>
      <c r="Y136" s="71"/>
      <c r="Z136" s="71"/>
      <c r="AA136" s="71"/>
      <c r="AB136" s="88" t="s">
        <v>96</v>
      </c>
      <c r="AC136" s="198">
        <f t="shared" si="19"/>
        <v>2</v>
      </c>
      <c r="AD136" s="199">
        <f t="shared" si="20"/>
        <v>0</v>
      </c>
      <c r="AE136" s="72" t="str">
        <f t="shared" si="24"/>
        <v>CUMPLIDA</v>
      </c>
      <c r="AF136" s="72" t="str">
        <f t="shared" si="25"/>
        <v>CUMPLIDA</v>
      </c>
      <c r="AG136" s="70" t="s">
        <v>84</v>
      </c>
      <c r="AH136" s="91"/>
      <c r="AI136" s="73" t="s">
        <v>25</v>
      </c>
      <c r="AJ136" s="73"/>
      <c r="AK136" s="73"/>
      <c r="AL136" s="8" t="s">
        <v>219</v>
      </c>
      <c r="AM136" s="8" t="s">
        <v>110</v>
      </c>
      <c r="AN136" s="8" t="s">
        <v>132</v>
      </c>
      <c r="AO136" s="8" t="s">
        <v>299</v>
      </c>
      <c r="AP136" s="8"/>
      <c r="AQ136" s="8"/>
      <c r="AR136" s="8"/>
      <c r="AS136" s="8"/>
      <c r="AT136" s="95"/>
    </row>
    <row r="137" spans="1:46" s="96" customFormat="1" ht="409.6" customHeight="1" x14ac:dyDescent="0.25">
      <c r="A137" s="76">
        <v>933</v>
      </c>
      <c r="B137" s="76">
        <v>2</v>
      </c>
      <c r="C137" s="165" t="s">
        <v>1534</v>
      </c>
      <c r="D137" s="77" t="s">
        <v>1535</v>
      </c>
      <c r="E137" s="162" t="s">
        <v>342</v>
      </c>
      <c r="F137" s="75" t="s">
        <v>1536</v>
      </c>
      <c r="G137" s="75" t="s">
        <v>1537</v>
      </c>
      <c r="H137" s="75" t="s">
        <v>1538</v>
      </c>
      <c r="I137" s="75" t="s">
        <v>1539</v>
      </c>
      <c r="J137" s="74">
        <v>17</v>
      </c>
      <c r="K137" s="83">
        <v>42522</v>
      </c>
      <c r="L137" s="82">
        <v>42947</v>
      </c>
      <c r="M137" s="83" t="s">
        <v>1540</v>
      </c>
      <c r="N137" s="8" t="s">
        <v>156</v>
      </c>
      <c r="O137" s="8" t="s">
        <v>55</v>
      </c>
      <c r="P137" s="81" t="s">
        <v>55</v>
      </c>
      <c r="Q137" s="8" t="s">
        <v>3967</v>
      </c>
      <c r="R137" s="8" t="s">
        <v>35</v>
      </c>
      <c r="S137" s="70" t="s">
        <v>1541</v>
      </c>
      <c r="T137" s="8">
        <v>17</v>
      </c>
      <c r="U137" s="85">
        <f t="shared" si="26"/>
        <v>1</v>
      </c>
      <c r="V137" s="71"/>
      <c r="W137" s="71"/>
      <c r="X137" s="71"/>
      <c r="Y137" s="71"/>
      <c r="Z137" s="71"/>
      <c r="AA137" s="71"/>
      <c r="AB137" s="88" t="s">
        <v>96</v>
      </c>
      <c r="AC137" s="198">
        <f t="shared" si="19"/>
        <v>2</v>
      </c>
      <c r="AD137" s="199">
        <f t="shared" si="20"/>
        <v>0</v>
      </c>
      <c r="AE137" s="72" t="str">
        <f t="shared" si="24"/>
        <v>CUMPLIDA</v>
      </c>
      <c r="AF137" s="72" t="str">
        <f t="shared" si="25"/>
        <v>CUMPLIDA</v>
      </c>
      <c r="AG137" s="70" t="s">
        <v>85</v>
      </c>
      <c r="AH137" s="91"/>
      <c r="AI137" s="73" t="s">
        <v>25</v>
      </c>
      <c r="AJ137" s="73"/>
      <c r="AK137" s="73"/>
      <c r="AL137" s="8" t="s">
        <v>219</v>
      </c>
      <c r="AM137" s="8" t="s">
        <v>111</v>
      </c>
      <c r="AN137" s="8" t="s">
        <v>200</v>
      </c>
      <c r="AO137" s="8" t="s">
        <v>208</v>
      </c>
      <c r="AP137" s="8"/>
      <c r="AQ137" s="8"/>
      <c r="AR137" s="8"/>
      <c r="AS137" s="8"/>
      <c r="AT137" s="95"/>
    </row>
    <row r="138" spans="1:46" s="96" customFormat="1" ht="213.75" customHeight="1" x14ac:dyDescent="0.25">
      <c r="A138" s="76">
        <v>934</v>
      </c>
      <c r="B138" s="76">
        <v>3</v>
      </c>
      <c r="C138" s="165" t="s">
        <v>1545</v>
      </c>
      <c r="D138" s="75" t="s">
        <v>1546</v>
      </c>
      <c r="E138" s="162" t="s">
        <v>342</v>
      </c>
      <c r="F138" s="77" t="s">
        <v>1547</v>
      </c>
      <c r="G138" s="77" t="s">
        <v>1548</v>
      </c>
      <c r="H138" s="77" t="s">
        <v>1549</v>
      </c>
      <c r="I138" s="77" t="s">
        <v>1550</v>
      </c>
      <c r="J138" s="74">
        <v>7</v>
      </c>
      <c r="K138" s="93">
        <v>42514</v>
      </c>
      <c r="L138" s="93">
        <v>42766</v>
      </c>
      <c r="M138" s="83" t="s">
        <v>1551</v>
      </c>
      <c r="N138" s="8" t="s">
        <v>89</v>
      </c>
      <c r="O138" s="8" t="s">
        <v>21</v>
      </c>
      <c r="P138" s="8" t="s">
        <v>21</v>
      </c>
      <c r="Q138" s="94" t="s">
        <v>3965</v>
      </c>
      <c r="R138" s="94" t="s">
        <v>3860</v>
      </c>
      <c r="S138" s="70" t="s">
        <v>84</v>
      </c>
      <c r="T138" s="74">
        <v>7</v>
      </c>
      <c r="U138" s="85">
        <f t="shared" si="26"/>
        <v>1</v>
      </c>
      <c r="V138" s="71"/>
      <c r="W138" s="71"/>
      <c r="X138" s="71"/>
      <c r="Y138" s="71"/>
      <c r="Z138" s="71"/>
      <c r="AA138" s="71"/>
      <c r="AB138" s="88" t="s">
        <v>96</v>
      </c>
      <c r="AC138" s="198">
        <f t="shared" si="19"/>
        <v>2</v>
      </c>
      <c r="AD138" s="199">
        <f t="shared" si="20"/>
        <v>0</v>
      </c>
      <c r="AE138" s="72" t="str">
        <f t="shared" si="24"/>
        <v>CUMPLIDA</v>
      </c>
      <c r="AF138" s="72" t="str">
        <f t="shared" si="25"/>
        <v>CUMPLIDA</v>
      </c>
      <c r="AG138" s="70" t="s">
        <v>84</v>
      </c>
      <c r="AH138" s="91"/>
      <c r="AI138" s="92" t="s">
        <v>1554</v>
      </c>
      <c r="AJ138" s="73" t="s">
        <v>221</v>
      </c>
      <c r="AK138" s="73" t="s">
        <v>215</v>
      </c>
      <c r="AL138" s="8" t="s">
        <v>219</v>
      </c>
      <c r="AM138" s="8" t="s">
        <v>109</v>
      </c>
      <c r="AN138" s="8" t="s">
        <v>109</v>
      </c>
      <c r="AO138" s="8" t="s">
        <v>211</v>
      </c>
      <c r="AP138" s="8"/>
      <c r="AQ138" s="8"/>
      <c r="AR138" s="8"/>
      <c r="AS138" s="8"/>
      <c r="AT138" s="95"/>
    </row>
    <row r="139" spans="1:46" s="96" customFormat="1" ht="373.5" customHeight="1" x14ac:dyDescent="0.25">
      <c r="A139" s="76">
        <v>935</v>
      </c>
      <c r="B139" s="76">
        <v>4</v>
      </c>
      <c r="C139" s="75" t="s">
        <v>1555</v>
      </c>
      <c r="D139" s="75" t="s">
        <v>1556</v>
      </c>
      <c r="E139" s="162" t="s">
        <v>342</v>
      </c>
      <c r="F139" s="77" t="s">
        <v>1557</v>
      </c>
      <c r="G139" s="77" t="s">
        <v>1558</v>
      </c>
      <c r="H139" s="77" t="s">
        <v>1559</v>
      </c>
      <c r="I139" s="77" t="s">
        <v>1560</v>
      </c>
      <c r="J139" s="74">
        <v>7</v>
      </c>
      <c r="K139" s="93">
        <v>42522</v>
      </c>
      <c r="L139" s="93">
        <v>43100</v>
      </c>
      <c r="M139" s="83" t="s">
        <v>1551</v>
      </c>
      <c r="N139" s="8" t="s">
        <v>89</v>
      </c>
      <c r="O139" s="8" t="s">
        <v>21</v>
      </c>
      <c r="P139" s="8" t="s">
        <v>1561</v>
      </c>
      <c r="Q139" s="94" t="s">
        <v>3965</v>
      </c>
      <c r="R139" s="94" t="s">
        <v>3860</v>
      </c>
      <c r="S139" s="70" t="s">
        <v>84</v>
      </c>
      <c r="T139" s="74">
        <v>7</v>
      </c>
      <c r="U139" s="85">
        <f t="shared" si="26"/>
        <v>1</v>
      </c>
      <c r="V139" s="71"/>
      <c r="W139" s="71"/>
      <c r="X139" s="71"/>
      <c r="Y139" s="71"/>
      <c r="Z139" s="71"/>
      <c r="AA139" s="71"/>
      <c r="AB139" s="88" t="s">
        <v>96</v>
      </c>
      <c r="AC139" s="198">
        <f t="shared" ref="AC139:AC202" si="27">IF(U139=100%,2,0)</f>
        <v>2</v>
      </c>
      <c r="AD139" s="199">
        <f t="shared" ref="AD139:AD202" si="28">IF(L139&lt;$AE$8,0,1)</f>
        <v>0</v>
      </c>
      <c r="AE139" s="72" t="str">
        <f t="shared" si="24"/>
        <v>CUMPLIDA</v>
      </c>
      <c r="AF139" s="72" t="str">
        <f t="shared" si="25"/>
        <v>CUMPLIDA</v>
      </c>
      <c r="AG139" s="70" t="s">
        <v>84</v>
      </c>
      <c r="AH139" s="91"/>
      <c r="AI139" s="92" t="s">
        <v>1564</v>
      </c>
      <c r="AJ139" s="73" t="s">
        <v>221</v>
      </c>
      <c r="AK139" s="73" t="s">
        <v>215</v>
      </c>
      <c r="AL139" s="8" t="s">
        <v>219</v>
      </c>
      <c r="AM139" s="8" t="s">
        <v>108</v>
      </c>
      <c r="AN139" s="8" t="s">
        <v>136</v>
      </c>
      <c r="AO139" s="8" t="s">
        <v>211</v>
      </c>
      <c r="AP139" s="8"/>
      <c r="AQ139" s="8"/>
      <c r="AR139" s="8"/>
      <c r="AS139" s="8"/>
      <c r="AT139" s="95"/>
    </row>
    <row r="140" spans="1:46" s="96" customFormat="1" ht="360.75" customHeight="1" x14ac:dyDescent="0.25">
      <c r="A140" s="76">
        <v>936</v>
      </c>
      <c r="B140" s="76">
        <v>5</v>
      </c>
      <c r="C140" s="137" t="s">
        <v>1565</v>
      </c>
      <c r="D140" s="77" t="s">
        <v>1566</v>
      </c>
      <c r="E140" s="162" t="s">
        <v>342</v>
      </c>
      <c r="F140" s="75" t="s">
        <v>1567</v>
      </c>
      <c r="G140" s="95" t="s">
        <v>1568</v>
      </c>
      <c r="H140" s="95" t="s">
        <v>1569</v>
      </c>
      <c r="I140" s="79" t="s">
        <v>1570</v>
      </c>
      <c r="J140" s="8">
        <v>6</v>
      </c>
      <c r="K140" s="93">
        <v>42522</v>
      </c>
      <c r="L140" s="118">
        <v>43100</v>
      </c>
      <c r="M140" s="83" t="s">
        <v>1551</v>
      </c>
      <c r="N140" s="8" t="s">
        <v>89</v>
      </c>
      <c r="O140" s="8" t="s">
        <v>21</v>
      </c>
      <c r="P140" s="8" t="s">
        <v>21</v>
      </c>
      <c r="Q140" s="94" t="s">
        <v>3965</v>
      </c>
      <c r="R140" s="94" t="s">
        <v>3860</v>
      </c>
      <c r="S140" s="70" t="s">
        <v>1541</v>
      </c>
      <c r="T140" s="74">
        <v>6</v>
      </c>
      <c r="U140" s="85">
        <f t="shared" si="26"/>
        <v>1</v>
      </c>
      <c r="V140" s="71"/>
      <c r="W140" s="71"/>
      <c r="X140" s="71"/>
      <c r="Y140" s="71"/>
      <c r="Z140" s="71"/>
      <c r="AA140" s="71"/>
      <c r="AB140" s="88" t="s">
        <v>96</v>
      </c>
      <c r="AC140" s="198">
        <f t="shared" si="27"/>
        <v>2</v>
      </c>
      <c r="AD140" s="199">
        <f t="shared" si="28"/>
        <v>0</v>
      </c>
      <c r="AE140" s="72" t="str">
        <f t="shared" si="24"/>
        <v>CUMPLIDA</v>
      </c>
      <c r="AF140" s="72" t="str">
        <f t="shared" si="25"/>
        <v>CUMPLIDA</v>
      </c>
      <c r="AG140" s="70" t="s">
        <v>85</v>
      </c>
      <c r="AH140" s="91"/>
      <c r="AI140" s="92" t="s">
        <v>1574</v>
      </c>
      <c r="AJ140" s="73" t="s">
        <v>25</v>
      </c>
      <c r="AK140" s="92" t="s">
        <v>217</v>
      </c>
      <c r="AL140" s="74" t="s">
        <v>105</v>
      </c>
      <c r="AM140" s="8" t="s">
        <v>111</v>
      </c>
      <c r="AN140" s="8" t="s">
        <v>137</v>
      </c>
      <c r="AO140" s="8" t="s">
        <v>211</v>
      </c>
      <c r="AP140" s="8"/>
      <c r="AQ140" s="8"/>
      <c r="AR140" s="8"/>
      <c r="AS140" s="8"/>
      <c r="AT140" s="95"/>
    </row>
    <row r="141" spans="1:46" s="96" customFormat="1" ht="225" customHeight="1" x14ac:dyDescent="0.25">
      <c r="A141" s="76">
        <v>937</v>
      </c>
      <c r="B141" s="76">
        <v>6</v>
      </c>
      <c r="C141" s="137" t="s">
        <v>1575</v>
      </c>
      <c r="D141" s="77" t="s">
        <v>1576</v>
      </c>
      <c r="E141" s="162" t="s">
        <v>342</v>
      </c>
      <c r="F141" s="95" t="s">
        <v>1577</v>
      </c>
      <c r="G141" s="95" t="s">
        <v>1578</v>
      </c>
      <c r="H141" s="95" t="s">
        <v>1579</v>
      </c>
      <c r="I141" s="95" t="s">
        <v>1580</v>
      </c>
      <c r="J141" s="8">
        <v>7</v>
      </c>
      <c r="K141" s="93">
        <v>42522</v>
      </c>
      <c r="L141" s="118">
        <v>43069</v>
      </c>
      <c r="M141" s="83" t="s">
        <v>1551</v>
      </c>
      <c r="N141" s="8" t="s">
        <v>89</v>
      </c>
      <c r="O141" s="8" t="s">
        <v>21</v>
      </c>
      <c r="P141" s="8" t="s">
        <v>21</v>
      </c>
      <c r="Q141" s="94" t="s">
        <v>3965</v>
      </c>
      <c r="R141" s="94" t="s">
        <v>3860</v>
      </c>
      <c r="S141" s="70" t="s">
        <v>84</v>
      </c>
      <c r="T141" s="74">
        <v>7</v>
      </c>
      <c r="U141" s="85">
        <f t="shared" si="26"/>
        <v>1</v>
      </c>
      <c r="V141" s="71"/>
      <c r="W141" s="71"/>
      <c r="X141" s="71"/>
      <c r="Y141" s="71"/>
      <c r="Z141" s="71"/>
      <c r="AA141" s="71"/>
      <c r="AB141" s="88" t="s">
        <v>96</v>
      </c>
      <c r="AC141" s="198">
        <f t="shared" si="27"/>
        <v>2</v>
      </c>
      <c r="AD141" s="199">
        <f t="shared" si="28"/>
        <v>0</v>
      </c>
      <c r="AE141" s="72" t="str">
        <f t="shared" si="24"/>
        <v>CUMPLIDA</v>
      </c>
      <c r="AF141" s="72" t="str">
        <f t="shared" si="25"/>
        <v>CUMPLIDA</v>
      </c>
      <c r="AG141" s="70" t="s">
        <v>84</v>
      </c>
      <c r="AH141" s="91"/>
      <c r="AI141" s="92" t="s">
        <v>1583</v>
      </c>
      <c r="AJ141" s="73" t="s">
        <v>221</v>
      </c>
      <c r="AK141" s="73" t="s">
        <v>215</v>
      </c>
      <c r="AL141" s="74" t="s">
        <v>105</v>
      </c>
      <c r="AM141" s="8" t="s">
        <v>108</v>
      </c>
      <c r="AN141" s="8" t="s">
        <v>138</v>
      </c>
      <c r="AO141" s="8" t="s">
        <v>211</v>
      </c>
      <c r="AP141" s="8"/>
      <c r="AQ141" s="8"/>
      <c r="AR141" s="8"/>
      <c r="AS141" s="8"/>
      <c r="AT141" s="95"/>
    </row>
    <row r="142" spans="1:46" s="96" customFormat="1" ht="234" customHeight="1" x14ac:dyDescent="0.25">
      <c r="A142" s="76">
        <v>938</v>
      </c>
      <c r="B142" s="76">
        <v>7</v>
      </c>
      <c r="C142" s="165" t="s">
        <v>1584</v>
      </c>
      <c r="D142" s="77" t="s">
        <v>1585</v>
      </c>
      <c r="E142" s="162" t="s">
        <v>342</v>
      </c>
      <c r="F142" s="95" t="s">
        <v>1586</v>
      </c>
      <c r="G142" s="95" t="s">
        <v>1587</v>
      </c>
      <c r="H142" s="95" t="s">
        <v>1588</v>
      </c>
      <c r="I142" s="95" t="s">
        <v>1589</v>
      </c>
      <c r="J142" s="8">
        <v>6</v>
      </c>
      <c r="K142" s="93">
        <v>42522</v>
      </c>
      <c r="L142" s="118">
        <v>43069</v>
      </c>
      <c r="M142" s="83" t="s">
        <v>1551</v>
      </c>
      <c r="N142" s="8" t="s">
        <v>89</v>
      </c>
      <c r="O142" s="8" t="s">
        <v>21</v>
      </c>
      <c r="P142" s="8" t="s">
        <v>21</v>
      </c>
      <c r="Q142" s="94" t="s">
        <v>3965</v>
      </c>
      <c r="R142" s="94" t="s">
        <v>3860</v>
      </c>
      <c r="S142" s="70" t="s">
        <v>84</v>
      </c>
      <c r="T142" s="74">
        <v>6</v>
      </c>
      <c r="U142" s="85">
        <f t="shared" si="26"/>
        <v>1</v>
      </c>
      <c r="V142" s="71"/>
      <c r="W142" s="71"/>
      <c r="X142" s="71"/>
      <c r="Y142" s="71"/>
      <c r="Z142" s="71"/>
      <c r="AA142" s="71"/>
      <c r="AB142" s="88" t="s">
        <v>96</v>
      </c>
      <c r="AC142" s="198">
        <f t="shared" si="27"/>
        <v>2</v>
      </c>
      <c r="AD142" s="199">
        <f t="shared" si="28"/>
        <v>0</v>
      </c>
      <c r="AE142" s="72" t="str">
        <f t="shared" si="24"/>
        <v>CUMPLIDA</v>
      </c>
      <c r="AF142" s="72" t="str">
        <f t="shared" si="25"/>
        <v>CUMPLIDA</v>
      </c>
      <c r="AG142" s="70" t="s">
        <v>84</v>
      </c>
      <c r="AH142" s="91"/>
      <c r="AI142" s="92" t="s">
        <v>1592</v>
      </c>
      <c r="AJ142" s="73" t="s">
        <v>221</v>
      </c>
      <c r="AK142" s="73" t="s">
        <v>215</v>
      </c>
      <c r="AL142" s="74" t="s">
        <v>105</v>
      </c>
      <c r="AM142" s="8" t="s">
        <v>108</v>
      </c>
      <c r="AN142" s="8" t="s">
        <v>753</v>
      </c>
      <c r="AO142" s="8" t="s">
        <v>211</v>
      </c>
      <c r="AP142" s="8"/>
      <c r="AQ142" s="8"/>
      <c r="AR142" s="8"/>
      <c r="AS142" s="8"/>
      <c r="AT142" s="95"/>
    </row>
    <row r="143" spans="1:46" s="96" customFormat="1" ht="234.75" customHeight="1" x14ac:dyDescent="0.25">
      <c r="A143" s="76">
        <v>940</v>
      </c>
      <c r="B143" s="76">
        <v>9</v>
      </c>
      <c r="C143" s="137" t="s">
        <v>1593</v>
      </c>
      <c r="D143" s="77" t="s">
        <v>1594</v>
      </c>
      <c r="E143" s="162" t="s">
        <v>342</v>
      </c>
      <c r="F143" s="77" t="s">
        <v>1547</v>
      </c>
      <c r="G143" s="77" t="s">
        <v>1548</v>
      </c>
      <c r="H143" s="77" t="s">
        <v>1549</v>
      </c>
      <c r="I143" s="77" t="s">
        <v>1595</v>
      </c>
      <c r="J143" s="74">
        <v>7</v>
      </c>
      <c r="K143" s="93">
        <v>42522</v>
      </c>
      <c r="L143" s="93">
        <v>42766</v>
      </c>
      <c r="M143" s="83" t="s">
        <v>1551</v>
      </c>
      <c r="N143" s="8" t="s">
        <v>89</v>
      </c>
      <c r="O143" s="8" t="s">
        <v>21</v>
      </c>
      <c r="P143" s="8" t="s">
        <v>21</v>
      </c>
      <c r="Q143" s="94" t="s">
        <v>3965</v>
      </c>
      <c r="R143" s="94" t="s">
        <v>3860</v>
      </c>
      <c r="S143" s="70" t="s">
        <v>84</v>
      </c>
      <c r="T143" s="74">
        <v>7</v>
      </c>
      <c r="U143" s="85">
        <f t="shared" si="26"/>
        <v>1</v>
      </c>
      <c r="V143" s="71"/>
      <c r="W143" s="71"/>
      <c r="X143" s="71"/>
      <c r="Y143" s="71"/>
      <c r="Z143" s="71"/>
      <c r="AA143" s="71"/>
      <c r="AB143" s="88" t="s">
        <v>96</v>
      </c>
      <c r="AC143" s="198">
        <f t="shared" si="27"/>
        <v>2</v>
      </c>
      <c r="AD143" s="199">
        <f t="shared" si="28"/>
        <v>0</v>
      </c>
      <c r="AE143" s="72" t="str">
        <f t="shared" ref="AE143:AE190" si="29">IF(AC143+AD143&gt;1,"CUMPLIDA",IF(AD143=1,"EN TERMINO","VENCIDA"))</f>
        <v>CUMPLIDA</v>
      </c>
      <c r="AF143" s="72" t="str">
        <f t="shared" ref="AF143:AF190" si="30">IF(AE143="CUMPLIDA","CUMPLIDA",IF(AE143="EN TERMINO","EN TERMINO","VENCIDA"))</f>
        <v>CUMPLIDA</v>
      </c>
      <c r="AG143" s="70" t="s">
        <v>84</v>
      </c>
      <c r="AH143" s="91"/>
      <c r="AI143" s="92" t="s">
        <v>1598</v>
      </c>
      <c r="AJ143" s="73" t="s">
        <v>221</v>
      </c>
      <c r="AK143" s="92" t="s">
        <v>215</v>
      </c>
      <c r="AL143" s="8" t="s">
        <v>219</v>
      </c>
      <c r="AM143" s="8" t="s">
        <v>108</v>
      </c>
      <c r="AN143" s="8" t="s">
        <v>139</v>
      </c>
      <c r="AO143" s="8" t="s">
        <v>211</v>
      </c>
      <c r="AP143" s="8"/>
      <c r="AQ143" s="8"/>
      <c r="AR143" s="8"/>
      <c r="AS143" s="8"/>
      <c r="AT143" s="95"/>
    </row>
    <row r="144" spans="1:46" s="96" customFormat="1" ht="250.5" customHeight="1" x14ac:dyDescent="0.25">
      <c r="A144" s="76">
        <v>941</v>
      </c>
      <c r="B144" s="76">
        <v>10</v>
      </c>
      <c r="C144" s="77" t="s">
        <v>1599</v>
      </c>
      <c r="D144" s="140" t="s">
        <v>1600</v>
      </c>
      <c r="E144" s="162" t="s">
        <v>342</v>
      </c>
      <c r="F144" s="95" t="s">
        <v>1601</v>
      </c>
      <c r="G144" s="95" t="s">
        <v>1602</v>
      </c>
      <c r="H144" s="95" t="s">
        <v>1603</v>
      </c>
      <c r="I144" s="95" t="s">
        <v>1604</v>
      </c>
      <c r="J144" s="8">
        <v>7</v>
      </c>
      <c r="K144" s="93">
        <v>42522</v>
      </c>
      <c r="L144" s="118">
        <v>43100</v>
      </c>
      <c r="M144" s="83" t="s">
        <v>1551</v>
      </c>
      <c r="N144" s="8" t="s">
        <v>89</v>
      </c>
      <c r="O144" s="8" t="s">
        <v>21</v>
      </c>
      <c r="P144" s="8" t="s">
        <v>21</v>
      </c>
      <c r="Q144" s="94" t="s">
        <v>3965</v>
      </c>
      <c r="R144" s="94" t="s">
        <v>3860</v>
      </c>
      <c r="S144" s="70" t="s">
        <v>84</v>
      </c>
      <c r="T144" s="74">
        <v>7</v>
      </c>
      <c r="U144" s="85">
        <f t="shared" si="26"/>
        <v>1</v>
      </c>
      <c r="V144" s="71"/>
      <c r="W144" s="71"/>
      <c r="X144" s="71"/>
      <c r="Y144" s="71"/>
      <c r="Z144" s="71"/>
      <c r="AA144" s="71"/>
      <c r="AB144" s="88" t="s">
        <v>96</v>
      </c>
      <c r="AC144" s="198">
        <f t="shared" si="27"/>
        <v>2</v>
      </c>
      <c r="AD144" s="199">
        <f t="shared" si="28"/>
        <v>0</v>
      </c>
      <c r="AE144" s="72" t="str">
        <f t="shared" si="29"/>
        <v>CUMPLIDA</v>
      </c>
      <c r="AF144" s="72" t="str">
        <f t="shared" si="30"/>
        <v>CUMPLIDA</v>
      </c>
      <c r="AG144" s="70" t="s">
        <v>84</v>
      </c>
      <c r="AH144" s="91"/>
      <c r="AI144" s="92" t="s">
        <v>1607</v>
      </c>
      <c r="AJ144" s="73" t="s">
        <v>221</v>
      </c>
      <c r="AK144" s="92" t="s">
        <v>215</v>
      </c>
      <c r="AL144" s="74" t="s">
        <v>105</v>
      </c>
      <c r="AM144" s="8" t="s">
        <v>108</v>
      </c>
      <c r="AN144" s="8" t="s">
        <v>140</v>
      </c>
      <c r="AO144" s="8" t="s">
        <v>211</v>
      </c>
      <c r="AP144" s="8"/>
      <c r="AQ144" s="8"/>
      <c r="AR144" s="8"/>
      <c r="AS144" s="8"/>
      <c r="AT144" s="95"/>
    </row>
    <row r="145" spans="1:46" s="96" customFormat="1" ht="184.5" customHeight="1" x14ac:dyDescent="0.25">
      <c r="A145" s="76">
        <v>942</v>
      </c>
      <c r="B145" s="76">
        <v>11</v>
      </c>
      <c r="C145" s="165" t="s">
        <v>1608</v>
      </c>
      <c r="D145" s="77" t="s">
        <v>1609</v>
      </c>
      <c r="E145" s="162" t="s">
        <v>342</v>
      </c>
      <c r="F145" s="77" t="s">
        <v>1610</v>
      </c>
      <c r="G145" s="77" t="s">
        <v>1611</v>
      </c>
      <c r="H145" s="77" t="s">
        <v>1612</v>
      </c>
      <c r="I145" s="77" t="s">
        <v>1613</v>
      </c>
      <c r="J145" s="74">
        <v>3</v>
      </c>
      <c r="K145" s="93">
        <v>42522</v>
      </c>
      <c r="L145" s="93">
        <v>42916</v>
      </c>
      <c r="M145" s="83" t="s">
        <v>1551</v>
      </c>
      <c r="N145" s="8" t="s">
        <v>89</v>
      </c>
      <c r="O145" s="8" t="s">
        <v>21</v>
      </c>
      <c r="P145" s="8" t="s">
        <v>21</v>
      </c>
      <c r="Q145" s="94" t="s">
        <v>3965</v>
      </c>
      <c r="R145" s="94" t="s">
        <v>3860</v>
      </c>
      <c r="S145" s="70" t="s">
        <v>84</v>
      </c>
      <c r="T145" s="74">
        <v>3</v>
      </c>
      <c r="U145" s="85">
        <f t="shared" si="26"/>
        <v>1</v>
      </c>
      <c r="V145" s="71"/>
      <c r="W145" s="71"/>
      <c r="X145" s="71"/>
      <c r="Y145" s="71"/>
      <c r="Z145" s="71"/>
      <c r="AA145" s="71"/>
      <c r="AB145" s="88" t="s">
        <v>96</v>
      </c>
      <c r="AC145" s="198">
        <f t="shared" si="27"/>
        <v>2</v>
      </c>
      <c r="AD145" s="199">
        <f t="shared" si="28"/>
        <v>0</v>
      </c>
      <c r="AE145" s="72" t="str">
        <f t="shared" si="29"/>
        <v>CUMPLIDA</v>
      </c>
      <c r="AF145" s="72" t="str">
        <f t="shared" si="30"/>
        <v>CUMPLIDA</v>
      </c>
      <c r="AG145" s="70" t="s">
        <v>84</v>
      </c>
      <c r="AH145" s="91"/>
      <c r="AI145" s="92" t="s">
        <v>1616</v>
      </c>
      <c r="AJ145" s="73" t="s">
        <v>221</v>
      </c>
      <c r="AK145" s="92" t="s">
        <v>215</v>
      </c>
      <c r="AL145" s="8" t="s">
        <v>219</v>
      </c>
      <c r="AM145" s="8" t="s">
        <v>108</v>
      </c>
      <c r="AN145" s="8" t="s">
        <v>138</v>
      </c>
      <c r="AO145" s="8" t="s">
        <v>211</v>
      </c>
      <c r="AP145" s="8"/>
      <c r="AQ145" s="8"/>
      <c r="AR145" s="8"/>
      <c r="AS145" s="8"/>
      <c r="AT145" s="95"/>
    </row>
    <row r="146" spans="1:46" s="96" customFormat="1" ht="262.5" customHeight="1" x14ac:dyDescent="0.25">
      <c r="A146" s="76">
        <v>943</v>
      </c>
      <c r="B146" s="76">
        <v>12</v>
      </c>
      <c r="C146" s="137" t="s">
        <v>1617</v>
      </c>
      <c r="D146" s="77" t="s">
        <v>1618</v>
      </c>
      <c r="E146" s="162" t="s">
        <v>342</v>
      </c>
      <c r="F146" s="95" t="s">
        <v>1619</v>
      </c>
      <c r="G146" s="95" t="s">
        <v>1620</v>
      </c>
      <c r="H146" s="95" t="s">
        <v>1621</v>
      </c>
      <c r="I146" s="95" t="s">
        <v>1622</v>
      </c>
      <c r="J146" s="8">
        <v>9</v>
      </c>
      <c r="K146" s="93">
        <v>42522</v>
      </c>
      <c r="L146" s="118">
        <v>43100</v>
      </c>
      <c r="M146" s="83" t="s">
        <v>1551</v>
      </c>
      <c r="N146" s="8" t="s">
        <v>89</v>
      </c>
      <c r="O146" s="8" t="s">
        <v>21</v>
      </c>
      <c r="P146" s="8" t="s">
        <v>21</v>
      </c>
      <c r="Q146" s="94" t="s">
        <v>3965</v>
      </c>
      <c r="R146" s="94" t="s">
        <v>3860</v>
      </c>
      <c r="S146" s="70" t="s">
        <v>84</v>
      </c>
      <c r="T146" s="74">
        <v>9</v>
      </c>
      <c r="U146" s="85">
        <f t="shared" si="26"/>
        <v>1</v>
      </c>
      <c r="V146" s="71"/>
      <c r="W146" s="71"/>
      <c r="X146" s="71"/>
      <c r="Y146" s="71"/>
      <c r="Z146" s="71"/>
      <c r="AA146" s="71"/>
      <c r="AB146" s="88" t="s">
        <v>96</v>
      </c>
      <c r="AC146" s="198">
        <f t="shared" si="27"/>
        <v>2</v>
      </c>
      <c r="AD146" s="199">
        <f t="shared" si="28"/>
        <v>0</v>
      </c>
      <c r="AE146" s="72" t="str">
        <f t="shared" si="29"/>
        <v>CUMPLIDA</v>
      </c>
      <c r="AF146" s="72" t="str">
        <f t="shared" si="30"/>
        <v>CUMPLIDA</v>
      </c>
      <c r="AG146" s="70" t="s">
        <v>84</v>
      </c>
      <c r="AH146" s="91"/>
      <c r="AI146" s="92" t="s">
        <v>1625</v>
      </c>
      <c r="AJ146" s="73" t="s">
        <v>221</v>
      </c>
      <c r="AK146" s="92" t="s">
        <v>215</v>
      </c>
      <c r="AL146" s="74" t="s">
        <v>105</v>
      </c>
      <c r="AM146" s="8" t="s">
        <v>108</v>
      </c>
      <c r="AN146" s="8" t="s">
        <v>753</v>
      </c>
      <c r="AO146" s="8" t="s">
        <v>211</v>
      </c>
      <c r="AP146" s="8"/>
      <c r="AQ146" s="8"/>
      <c r="AR146" s="8"/>
      <c r="AS146" s="8"/>
      <c r="AT146" s="95"/>
    </row>
    <row r="147" spans="1:46" s="96" customFormat="1" ht="213" customHeight="1" x14ac:dyDescent="0.25">
      <c r="A147" s="76">
        <v>944</v>
      </c>
      <c r="B147" s="76">
        <v>13</v>
      </c>
      <c r="C147" s="75" t="s">
        <v>1626</v>
      </c>
      <c r="D147" s="95" t="s">
        <v>1627</v>
      </c>
      <c r="E147" s="162" t="s">
        <v>342</v>
      </c>
      <c r="F147" s="77" t="s">
        <v>1628</v>
      </c>
      <c r="G147" s="77" t="s">
        <v>1629</v>
      </c>
      <c r="H147" s="77" t="s">
        <v>1630</v>
      </c>
      <c r="I147" s="77" t="s">
        <v>1631</v>
      </c>
      <c r="J147" s="74">
        <v>5</v>
      </c>
      <c r="K147" s="93">
        <v>42522</v>
      </c>
      <c r="L147" s="93">
        <v>43100</v>
      </c>
      <c r="M147" s="83" t="s">
        <v>1551</v>
      </c>
      <c r="N147" s="8" t="s">
        <v>89</v>
      </c>
      <c r="O147" s="8" t="s">
        <v>21</v>
      </c>
      <c r="P147" s="8" t="s">
        <v>1561</v>
      </c>
      <c r="Q147" s="94" t="s">
        <v>3965</v>
      </c>
      <c r="R147" s="94" t="s">
        <v>3860</v>
      </c>
      <c r="S147" s="70" t="s">
        <v>1541</v>
      </c>
      <c r="T147" s="74">
        <v>5</v>
      </c>
      <c r="U147" s="85">
        <f t="shared" si="26"/>
        <v>1</v>
      </c>
      <c r="V147" s="71"/>
      <c r="W147" s="71"/>
      <c r="X147" s="71"/>
      <c r="Y147" s="71"/>
      <c r="Z147" s="71"/>
      <c r="AA147" s="71"/>
      <c r="AB147" s="88" t="s">
        <v>96</v>
      </c>
      <c r="AC147" s="198">
        <f t="shared" si="27"/>
        <v>2</v>
      </c>
      <c r="AD147" s="199">
        <f t="shared" si="28"/>
        <v>0</v>
      </c>
      <c r="AE147" s="72" t="str">
        <f t="shared" si="29"/>
        <v>CUMPLIDA</v>
      </c>
      <c r="AF147" s="72" t="str">
        <f t="shared" si="30"/>
        <v>CUMPLIDA</v>
      </c>
      <c r="AG147" s="70" t="s">
        <v>85</v>
      </c>
      <c r="AH147" s="91"/>
      <c r="AI147" s="92" t="s">
        <v>1634</v>
      </c>
      <c r="AJ147" s="73" t="s">
        <v>221</v>
      </c>
      <c r="AK147" s="73" t="s">
        <v>215</v>
      </c>
      <c r="AL147" s="8" t="s">
        <v>219</v>
      </c>
      <c r="AM147" s="8" t="s">
        <v>111</v>
      </c>
      <c r="AN147" s="8" t="s">
        <v>200</v>
      </c>
      <c r="AO147" s="8" t="s">
        <v>211</v>
      </c>
      <c r="AP147" s="8"/>
      <c r="AQ147" s="8"/>
      <c r="AR147" s="8"/>
      <c r="AS147" s="8"/>
      <c r="AT147" s="95"/>
    </row>
    <row r="148" spans="1:46" s="96" customFormat="1" ht="360" customHeight="1" x14ac:dyDescent="0.25">
      <c r="A148" s="76">
        <v>945</v>
      </c>
      <c r="B148" s="76">
        <v>14</v>
      </c>
      <c r="C148" s="77" t="s">
        <v>1635</v>
      </c>
      <c r="D148" s="77" t="s">
        <v>1636</v>
      </c>
      <c r="E148" s="95" t="s">
        <v>342</v>
      </c>
      <c r="F148" s="95" t="s">
        <v>1637</v>
      </c>
      <c r="G148" s="95" t="s">
        <v>1638</v>
      </c>
      <c r="H148" s="95" t="s">
        <v>1639</v>
      </c>
      <c r="I148" s="79" t="s">
        <v>1640</v>
      </c>
      <c r="J148" s="8">
        <v>6</v>
      </c>
      <c r="K148" s="93">
        <v>42522</v>
      </c>
      <c r="L148" s="118">
        <v>43100</v>
      </c>
      <c r="M148" s="83" t="s">
        <v>1551</v>
      </c>
      <c r="N148" s="8" t="s">
        <v>89</v>
      </c>
      <c r="O148" s="8" t="s">
        <v>21</v>
      </c>
      <c r="P148" s="8" t="s">
        <v>21</v>
      </c>
      <c r="Q148" s="94" t="s">
        <v>3965</v>
      </c>
      <c r="R148" s="94" t="s">
        <v>3860</v>
      </c>
      <c r="S148" s="70" t="s">
        <v>1641</v>
      </c>
      <c r="T148" s="74">
        <v>6</v>
      </c>
      <c r="U148" s="85">
        <f t="shared" si="26"/>
        <v>1</v>
      </c>
      <c r="V148" s="71"/>
      <c r="W148" s="71"/>
      <c r="X148" s="8" t="s">
        <v>346</v>
      </c>
      <c r="Y148" s="70"/>
      <c r="Z148" s="71"/>
      <c r="AA148" s="70" t="s">
        <v>347</v>
      </c>
      <c r="AB148" s="88" t="s">
        <v>96</v>
      </c>
      <c r="AC148" s="198">
        <f t="shared" si="27"/>
        <v>2</v>
      </c>
      <c r="AD148" s="199">
        <f t="shared" si="28"/>
        <v>0</v>
      </c>
      <c r="AE148" s="72" t="str">
        <f t="shared" si="29"/>
        <v>CUMPLIDA</v>
      </c>
      <c r="AF148" s="72" t="str">
        <f t="shared" si="30"/>
        <v>CUMPLIDA</v>
      </c>
      <c r="AG148" s="70" t="s">
        <v>30</v>
      </c>
      <c r="AH148" s="91"/>
      <c r="AI148" s="92" t="s">
        <v>1645</v>
      </c>
      <c r="AJ148" s="73" t="s">
        <v>25</v>
      </c>
      <c r="AK148" s="92" t="s">
        <v>216</v>
      </c>
      <c r="AL148" s="74" t="s">
        <v>105</v>
      </c>
      <c r="AM148" s="8" t="s">
        <v>112</v>
      </c>
      <c r="AN148" s="8" t="s">
        <v>116</v>
      </c>
      <c r="AO148" s="8" t="s">
        <v>211</v>
      </c>
      <c r="AP148" s="8"/>
      <c r="AQ148" s="8"/>
      <c r="AR148" s="8"/>
      <c r="AS148" s="8"/>
      <c r="AT148" s="95"/>
    </row>
    <row r="149" spans="1:46" s="96" customFormat="1" ht="276.75" customHeight="1" x14ac:dyDescent="0.25">
      <c r="A149" s="76">
        <v>947</v>
      </c>
      <c r="B149" s="76">
        <v>16</v>
      </c>
      <c r="C149" s="137" t="s">
        <v>1646</v>
      </c>
      <c r="D149" s="77" t="s">
        <v>1647</v>
      </c>
      <c r="E149" s="162" t="s">
        <v>342</v>
      </c>
      <c r="F149" s="75" t="s">
        <v>1648</v>
      </c>
      <c r="G149" s="75" t="s">
        <v>1649</v>
      </c>
      <c r="H149" s="167" t="s">
        <v>1650</v>
      </c>
      <c r="I149" s="75" t="s">
        <v>1651</v>
      </c>
      <c r="J149" s="74">
        <v>6</v>
      </c>
      <c r="K149" s="93">
        <v>42309</v>
      </c>
      <c r="L149" s="93">
        <v>42916</v>
      </c>
      <c r="M149" s="83" t="s">
        <v>1652</v>
      </c>
      <c r="N149" s="8" t="s">
        <v>90</v>
      </c>
      <c r="O149" s="8" t="s">
        <v>21</v>
      </c>
      <c r="P149" s="8" t="s">
        <v>21</v>
      </c>
      <c r="Q149" s="94" t="s">
        <v>3965</v>
      </c>
      <c r="R149" s="94" t="s">
        <v>3860</v>
      </c>
      <c r="S149" s="70" t="s">
        <v>1541</v>
      </c>
      <c r="T149" s="74">
        <v>6</v>
      </c>
      <c r="U149" s="85">
        <f t="shared" si="26"/>
        <v>1</v>
      </c>
      <c r="V149" s="71"/>
      <c r="W149" s="71"/>
      <c r="X149" s="71"/>
      <c r="Y149" s="71"/>
      <c r="Z149" s="71"/>
      <c r="AA149" s="71"/>
      <c r="AB149" s="88" t="s">
        <v>96</v>
      </c>
      <c r="AC149" s="198">
        <f t="shared" si="27"/>
        <v>2</v>
      </c>
      <c r="AD149" s="199">
        <f t="shared" si="28"/>
        <v>0</v>
      </c>
      <c r="AE149" s="72" t="str">
        <f t="shared" si="29"/>
        <v>CUMPLIDA</v>
      </c>
      <c r="AF149" s="72" t="str">
        <f t="shared" si="30"/>
        <v>CUMPLIDA</v>
      </c>
      <c r="AG149" s="70" t="s">
        <v>85</v>
      </c>
      <c r="AH149" s="91"/>
      <c r="AI149" s="92" t="s">
        <v>1655</v>
      </c>
      <c r="AJ149" s="73" t="s">
        <v>25</v>
      </c>
      <c r="AK149" s="92" t="s">
        <v>217</v>
      </c>
      <c r="AL149" s="8" t="s">
        <v>219</v>
      </c>
      <c r="AM149" s="8" t="s">
        <v>109</v>
      </c>
      <c r="AN149" s="8" t="s">
        <v>109</v>
      </c>
      <c r="AO149" s="8" t="s">
        <v>208</v>
      </c>
      <c r="AP149" s="8"/>
      <c r="AQ149" s="8"/>
      <c r="AR149" s="8"/>
      <c r="AS149" s="8"/>
      <c r="AT149" s="95"/>
    </row>
    <row r="150" spans="1:46" s="96" customFormat="1" ht="292.5" customHeight="1" x14ac:dyDescent="0.25">
      <c r="A150" s="76">
        <v>948</v>
      </c>
      <c r="B150" s="76">
        <v>17</v>
      </c>
      <c r="C150" s="95" t="s">
        <v>1656</v>
      </c>
      <c r="D150" s="8" t="s">
        <v>1657</v>
      </c>
      <c r="E150" s="162" t="s">
        <v>342</v>
      </c>
      <c r="F150" s="75" t="s">
        <v>1658</v>
      </c>
      <c r="G150" s="75" t="s">
        <v>1659</v>
      </c>
      <c r="H150" s="167" t="s">
        <v>1660</v>
      </c>
      <c r="I150" s="75" t="s">
        <v>1661</v>
      </c>
      <c r="J150" s="74">
        <v>7</v>
      </c>
      <c r="K150" s="93">
        <v>42522</v>
      </c>
      <c r="L150" s="93">
        <v>43008</v>
      </c>
      <c r="M150" s="83" t="s">
        <v>1652</v>
      </c>
      <c r="N150" s="8" t="s">
        <v>90</v>
      </c>
      <c r="O150" s="8" t="s">
        <v>21</v>
      </c>
      <c r="P150" s="8" t="s">
        <v>21</v>
      </c>
      <c r="Q150" s="94" t="s">
        <v>3965</v>
      </c>
      <c r="R150" s="94" t="s">
        <v>3860</v>
      </c>
      <c r="S150" s="70" t="s">
        <v>84</v>
      </c>
      <c r="T150" s="74">
        <v>7</v>
      </c>
      <c r="U150" s="85">
        <f t="shared" si="26"/>
        <v>1</v>
      </c>
      <c r="V150" s="71"/>
      <c r="W150" s="71"/>
      <c r="X150" s="71"/>
      <c r="Y150" s="71"/>
      <c r="Z150" s="71"/>
      <c r="AA150" s="71"/>
      <c r="AB150" s="88" t="s">
        <v>96</v>
      </c>
      <c r="AC150" s="198">
        <f t="shared" si="27"/>
        <v>2</v>
      </c>
      <c r="AD150" s="199">
        <f t="shared" si="28"/>
        <v>0</v>
      </c>
      <c r="AE150" s="72" t="str">
        <f t="shared" si="29"/>
        <v>CUMPLIDA</v>
      </c>
      <c r="AF150" s="72" t="str">
        <f t="shared" si="30"/>
        <v>CUMPLIDA</v>
      </c>
      <c r="AG150" s="70" t="s">
        <v>84</v>
      </c>
      <c r="AH150" s="91"/>
      <c r="AI150" s="92" t="s">
        <v>1665</v>
      </c>
      <c r="AJ150" s="73" t="s">
        <v>18</v>
      </c>
      <c r="AK150" s="92" t="s">
        <v>217</v>
      </c>
      <c r="AL150" s="8" t="s">
        <v>219</v>
      </c>
      <c r="AM150" s="8" t="s">
        <v>113</v>
      </c>
      <c r="AN150" s="8" t="s">
        <v>143</v>
      </c>
      <c r="AO150" s="8" t="s">
        <v>208</v>
      </c>
      <c r="AP150" s="8"/>
      <c r="AQ150" s="8"/>
      <c r="AR150" s="8"/>
      <c r="AS150" s="8"/>
      <c r="AT150" s="95"/>
    </row>
    <row r="151" spans="1:46" s="96" customFormat="1" ht="281.25" customHeight="1" x14ac:dyDescent="0.25">
      <c r="A151" s="76">
        <v>949</v>
      </c>
      <c r="B151" s="76">
        <v>18</v>
      </c>
      <c r="C151" s="168" t="s">
        <v>1666</v>
      </c>
      <c r="D151" s="169" t="s">
        <v>1667</v>
      </c>
      <c r="E151" s="169" t="s">
        <v>1668</v>
      </c>
      <c r="F151" s="170" t="s">
        <v>1669</v>
      </c>
      <c r="G151" s="75" t="s">
        <v>1670</v>
      </c>
      <c r="H151" s="75" t="s">
        <v>1671</v>
      </c>
      <c r="I151" s="75" t="s">
        <v>1672</v>
      </c>
      <c r="J151" s="74">
        <v>4</v>
      </c>
      <c r="K151" s="93">
        <v>42522</v>
      </c>
      <c r="L151" s="93">
        <v>42916</v>
      </c>
      <c r="M151" s="83" t="s">
        <v>1652</v>
      </c>
      <c r="N151" s="8" t="s">
        <v>90</v>
      </c>
      <c r="O151" s="8" t="s">
        <v>21</v>
      </c>
      <c r="P151" s="8" t="s">
        <v>1134</v>
      </c>
      <c r="Q151" s="94" t="s">
        <v>3965</v>
      </c>
      <c r="R151" s="94" t="s">
        <v>3860</v>
      </c>
      <c r="S151" s="70" t="s">
        <v>1541</v>
      </c>
      <c r="T151" s="74">
        <v>4</v>
      </c>
      <c r="U151" s="85">
        <f t="shared" si="26"/>
        <v>1</v>
      </c>
      <c r="V151" s="71"/>
      <c r="W151" s="71"/>
      <c r="X151" s="71"/>
      <c r="Y151" s="71"/>
      <c r="Z151" s="71"/>
      <c r="AA151" s="71"/>
      <c r="AB151" s="88" t="s">
        <v>96</v>
      </c>
      <c r="AC151" s="198">
        <f t="shared" si="27"/>
        <v>2</v>
      </c>
      <c r="AD151" s="199">
        <f t="shared" si="28"/>
        <v>0</v>
      </c>
      <c r="AE151" s="72" t="str">
        <f t="shared" si="29"/>
        <v>CUMPLIDA</v>
      </c>
      <c r="AF151" s="72" t="str">
        <f t="shared" si="30"/>
        <v>CUMPLIDA</v>
      </c>
      <c r="AG151" s="70" t="s">
        <v>85</v>
      </c>
      <c r="AH151" s="91"/>
      <c r="AI151" s="92" t="s">
        <v>1675</v>
      </c>
      <c r="AJ151" s="73" t="s">
        <v>18</v>
      </c>
      <c r="AK151" s="92" t="s">
        <v>217</v>
      </c>
      <c r="AL151" s="8" t="s">
        <v>219</v>
      </c>
      <c r="AM151" s="8" t="s">
        <v>113</v>
      </c>
      <c r="AN151" s="8" t="s">
        <v>131</v>
      </c>
      <c r="AO151" s="8" t="s">
        <v>208</v>
      </c>
      <c r="AP151" s="8"/>
      <c r="AQ151" s="8"/>
      <c r="AR151" s="8"/>
      <c r="AS151" s="8"/>
      <c r="AT151" s="95"/>
    </row>
    <row r="152" spans="1:46" s="96" customFormat="1" ht="234.75" customHeight="1" x14ac:dyDescent="0.25">
      <c r="A152" s="76">
        <v>950</v>
      </c>
      <c r="B152" s="76">
        <v>19</v>
      </c>
      <c r="C152" s="168" t="s">
        <v>1676</v>
      </c>
      <c r="D152" s="169" t="s">
        <v>1677</v>
      </c>
      <c r="E152" s="170" t="s">
        <v>1678</v>
      </c>
      <c r="F152" s="170" t="s">
        <v>1679</v>
      </c>
      <c r="G152" s="75" t="s">
        <v>1680</v>
      </c>
      <c r="H152" s="170" t="s">
        <v>1681</v>
      </c>
      <c r="I152" s="170" t="s">
        <v>1682</v>
      </c>
      <c r="J152" s="74">
        <v>4</v>
      </c>
      <c r="K152" s="93">
        <v>42522</v>
      </c>
      <c r="L152" s="93">
        <v>42886</v>
      </c>
      <c r="M152" s="83" t="s">
        <v>1652</v>
      </c>
      <c r="N152" s="8" t="s">
        <v>90</v>
      </c>
      <c r="O152" s="8" t="s">
        <v>21</v>
      </c>
      <c r="P152" s="8" t="s">
        <v>1134</v>
      </c>
      <c r="Q152" s="94" t="s">
        <v>3965</v>
      </c>
      <c r="R152" s="94" t="s">
        <v>3860</v>
      </c>
      <c r="S152" s="70" t="s">
        <v>84</v>
      </c>
      <c r="T152" s="74">
        <v>4</v>
      </c>
      <c r="U152" s="85">
        <f t="shared" si="26"/>
        <v>1</v>
      </c>
      <c r="V152" s="71"/>
      <c r="W152" s="71"/>
      <c r="X152" s="71"/>
      <c r="Y152" s="71"/>
      <c r="Z152" s="71"/>
      <c r="AA152" s="71"/>
      <c r="AB152" s="88" t="s">
        <v>96</v>
      </c>
      <c r="AC152" s="198">
        <f t="shared" si="27"/>
        <v>2</v>
      </c>
      <c r="AD152" s="199">
        <f t="shared" si="28"/>
        <v>0</v>
      </c>
      <c r="AE152" s="72" t="str">
        <f t="shared" si="29"/>
        <v>CUMPLIDA</v>
      </c>
      <c r="AF152" s="72" t="str">
        <f t="shared" si="30"/>
        <v>CUMPLIDA</v>
      </c>
      <c r="AG152" s="70" t="s">
        <v>84</v>
      </c>
      <c r="AH152" s="91"/>
      <c r="AI152" s="92" t="s">
        <v>1685</v>
      </c>
      <c r="AJ152" s="73" t="s">
        <v>25</v>
      </c>
      <c r="AK152" s="92" t="s">
        <v>217</v>
      </c>
      <c r="AL152" s="8" t="s">
        <v>219</v>
      </c>
      <c r="AM152" s="8" t="s">
        <v>113</v>
      </c>
      <c r="AN152" s="8" t="s">
        <v>123</v>
      </c>
      <c r="AO152" s="8" t="s">
        <v>208</v>
      </c>
      <c r="AP152" s="8"/>
      <c r="AQ152" s="8"/>
      <c r="AR152" s="8"/>
      <c r="AS152" s="8"/>
      <c r="AT152" s="95"/>
    </row>
    <row r="153" spans="1:46" s="96" customFormat="1" ht="227.25" customHeight="1" x14ac:dyDescent="0.25">
      <c r="A153" s="76">
        <v>951</v>
      </c>
      <c r="B153" s="76">
        <v>20</v>
      </c>
      <c r="C153" s="95" t="s">
        <v>1686</v>
      </c>
      <c r="D153" s="169" t="s">
        <v>1687</v>
      </c>
      <c r="E153" s="95" t="s">
        <v>1688</v>
      </c>
      <c r="F153" s="75" t="s">
        <v>1689</v>
      </c>
      <c r="G153" s="75" t="s">
        <v>1690</v>
      </c>
      <c r="H153" s="170" t="s">
        <v>1691</v>
      </c>
      <c r="I153" s="75" t="s">
        <v>1692</v>
      </c>
      <c r="J153" s="74">
        <v>4</v>
      </c>
      <c r="K153" s="93">
        <v>42522</v>
      </c>
      <c r="L153" s="93">
        <v>43281</v>
      </c>
      <c r="M153" s="83" t="s">
        <v>1652</v>
      </c>
      <c r="N153" s="8" t="s">
        <v>90</v>
      </c>
      <c r="O153" s="8" t="s">
        <v>21</v>
      </c>
      <c r="P153" s="8" t="s">
        <v>1134</v>
      </c>
      <c r="Q153" s="94" t="s">
        <v>3965</v>
      </c>
      <c r="R153" s="94" t="s">
        <v>3860</v>
      </c>
      <c r="S153" s="70" t="s">
        <v>84</v>
      </c>
      <c r="T153" s="74">
        <v>4</v>
      </c>
      <c r="U153" s="85">
        <f t="shared" si="26"/>
        <v>1</v>
      </c>
      <c r="V153" s="71"/>
      <c r="W153" s="71"/>
      <c r="X153" s="71"/>
      <c r="Y153" s="71"/>
      <c r="Z153" s="71"/>
      <c r="AA153" s="71"/>
      <c r="AB153" s="88" t="s">
        <v>96</v>
      </c>
      <c r="AC153" s="198">
        <f t="shared" si="27"/>
        <v>2</v>
      </c>
      <c r="AD153" s="199">
        <f t="shared" si="28"/>
        <v>0</v>
      </c>
      <c r="AE153" s="72" t="str">
        <f t="shared" si="29"/>
        <v>CUMPLIDA</v>
      </c>
      <c r="AF153" s="72" t="str">
        <f t="shared" si="30"/>
        <v>CUMPLIDA</v>
      </c>
      <c r="AG153" s="70" t="s">
        <v>84</v>
      </c>
      <c r="AH153" s="91"/>
      <c r="AI153" s="92" t="s">
        <v>1696</v>
      </c>
      <c r="AJ153" s="73" t="s">
        <v>18</v>
      </c>
      <c r="AK153" s="92" t="s">
        <v>217</v>
      </c>
      <c r="AL153" s="8" t="s">
        <v>219</v>
      </c>
      <c r="AM153" s="8" t="s">
        <v>113</v>
      </c>
      <c r="AN153" s="8" t="s">
        <v>129</v>
      </c>
      <c r="AO153" s="8" t="s">
        <v>208</v>
      </c>
      <c r="AP153" s="8"/>
      <c r="AQ153" s="8"/>
      <c r="AR153" s="8"/>
      <c r="AS153" s="8"/>
      <c r="AT153" s="95"/>
    </row>
    <row r="154" spans="1:46" s="96" customFormat="1" ht="333" customHeight="1" x14ac:dyDescent="0.25">
      <c r="A154" s="76">
        <v>952</v>
      </c>
      <c r="B154" s="76">
        <v>21</v>
      </c>
      <c r="C154" s="77" t="s">
        <v>1697</v>
      </c>
      <c r="D154" s="77" t="s">
        <v>1698</v>
      </c>
      <c r="E154" s="171" t="s">
        <v>1699</v>
      </c>
      <c r="F154" s="75" t="s">
        <v>1700</v>
      </c>
      <c r="G154" s="75" t="s">
        <v>1701</v>
      </c>
      <c r="H154" s="75" t="s">
        <v>1702</v>
      </c>
      <c r="I154" s="75" t="s">
        <v>1703</v>
      </c>
      <c r="J154" s="74">
        <v>6</v>
      </c>
      <c r="K154" s="93">
        <v>42522</v>
      </c>
      <c r="L154" s="93">
        <v>42886</v>
      </c>
      <c r="M154" s="83" t="s">
        <v>1652</v>
      </c>
      <c r="N154" s="81" t="s">
        <v>90</v>
      </c>
      <c r="O154" s="8" t="s">
        <v>21</v>
      </c>
      <c r="P154" s="8" t="s">
        <v>1134</v>
      </c>
      <c r="Q154" s="94" t="s">
        <v>3965</v>
      </c>
      <c r="R154" s="94" t="s">
        <v>3860</v>
      </c>
      <c r="S154" s="70" t="s">
        <v>1541</v>
      </c>
      <c r="T154" s="74">
        <v>6</v>
      </c>
      <c r="U154" s="85">
        <f t="shared" si="26"/>
        <v>1</v>
      </c>
      <c r="V154" s="71"/>
      <c r="W154" s="71"/>
      <c r="X154" s="71"/>
      <c r="Y154" s="71"/>
      <c r="Z154" s="71"/>
      <c r="AA154" s="71"/>
      <c r="AB154" s="88" t="s">
        <v>96</v>
      </c>
      <c r="AC154" s="198">
        <f t="shared" si="27"/>
        <v>2</v>
      </c>
      <c r="AD154" s="199">
        <f t="shared" si="28"/>
        <v>0</v>
      </c>
      <c r="AE154" s="72" t="str">
        <f t="shared" si="29"/>
        <v>CUMPLIDA</v>
      </c>
      <c r="AF154" s="72" t="str">
        <f t="shared" si="30"/>
        <v>CUMPLIDA</v>
      </c>
      <c r="AG154" s="70" t="s">
        <v>85</v>
      </c>
      <c r="AH154" s="91"/>
      <c r="AI154" s="92" t="s">
        <v>1706</v>
      </c>
      <c r="AJ154" s="73" t="s">
        <v>25</v>
      </c>
      <c r="AK154" s="92" t="s">
        <v>217</v>
      </c>
      <c r="AL154" s="8" t="s">
        <v>219</v>
      </c>
      <c r="AM154" s="8" t="s">
        <v>113</v>
      </c>
      <c r="AN154" s="8" t="s">
        <v>122</v>
      </c>
      <c r="AO154" s="8" t="s">
        <v>208</v>
      </c>
      <c r="AP154" s="8"/>
      <c r="AQ154" s="8"/>
      <c r="AR154" s="8"/>
      <c r="AS154" s="8"/>
      <c r="AT154" s="95"/>
    </row>
    <row r="155" spans="1:46" s="96" customFormat="1" ht="216.75" customHeight="1" x14ac:dyDescent="0.25">
      <c r="A155" s="76">
        <v>953</v>
      </c>
      <c r="B155" s="76">
        <v>22</v>
      </c>
      <c r="C155" s="77" t="s">
        <v>1707</v>
      </c>
      <c r="D155" s="77" t="s">
        <v>1708</v>
      </c>
      <c r="E155" s="170" t="s">
        <v>1709</v>
      </c>
      <c r="F155" s="75" t="s">
        <v>1710</v>
      </c>
      <c r="G155" s="75" t="s">
        <v>1711</v>
      </c>
      <c r="H155" s="75" t="s">
        <v>1712</v>
      </c>
      <c r="I155" s="75" t="s">
        <v>1713</v>
      </c>
      <c r="J155" s="74">
        <v>7</v>
      </c>
      <c r="K155" s="93">
        <v>42522</v>
      </c>
      <c r="L155" s="93">
        <v>42886</v>
      </c>
      <c r="M155" s="83" t="s">
        <v>1652</v>
      </c>
      <c r="N155" s="81" t="s">
        <v>90</v>
      </c>
      <c r="O155" s="8" t="s">
        <v>21</v>
      </c>
      <c r="P155" s="8" t="s">
        <v>1134</v>
      </c>
      <c r="Q155" s="94" t="s">
        <v>3965</v>
      </c>
      <c r="R155" s="94" t="s">
        <v>3860</v>
      </c>
      <c r="S155" s="70" t="s">
        <v>1541</v>
      </c>
      <c r="T155" s="74">
        <v>7</v>
      </c>
      <c r="U155" s="85">
        <f t="shared" si="26"/>
        <v>1</v>
      </c>
      <c r="V155" s="71"/>
      <c r="W155" s="71"/>
      <c r="X155" s="71"/>
      <c r="Y155" s="71"/>
      <c r="Z155" s="71"/>
      <c r="AA155" s="71"/>
      <c r="AB155" s="88" t="s">
        <v>96</v>
      </c>
      <c r="AC155" s="198">
        <f t="shared" si="27"/>
        <v>2</v>
      </c>
      <c r="AD155" s="199">
        <f t="shared" si="28"/>
        <v>0</v>
      </c>
      <c r="AE155" s="72" t="str">
        <f t="shared" si="29"/>
        <v>CUMPLIDA</v>
      </c>
      <c r="AF155" s="72" t="str">
        <f t="shared" si="30"/>
        <v>CUMPLIDA</v>
      </c>
      <c r="AG155" s="70" t="s">
        <v>85</v>
      </c>
      <c r="AH155" s="91"/>
      <c r="AI155" s="92" t="s">
        <v>1716</v>
      </c>
      <c r="AJ155" s="73" t="s">
        <v>25</v>
      </c>
      <c r="AK155" s="92" t="s">
        <v>217</v>
      </c>
      <c r="AL155" s="8" t="s">
        <v>219</v>
      </c>
      <c r="AM155" s="8" t="s">
        <v>111</v>
      </c>
      <c r="AN155" s="8" t="s">
        <v>200</v>
      </c>
      <c r="AO155" s="8" t="s">
        <v>208</v>
      </c>
      <c r="AP155" s="8"/>
      <c r="AQ155" s="8"/>
      <c r="AR155" s="8"/>
      <c r="AS155" s="8"/>
      <c r="AT155" s="95"/>
    </row>
    <row r="156" spans="1:46" s="96" customFormat="1" ht="187.15" customHeight="1" x14ac:dyDescent="0.25">
      <c r="A156" s="76">
        <v>954</v>
      </c>
      <c r="B156" s="76">
        <v>23</v>
      </c>
      <c r="C156" s="77" t="s">
        <v>1717</v>
      </c>
      <c r="D156" s="77" t="s">
        <v>1718</v>
      </c>
      <c r="E156" s="171" t="s">
        <v>1719</v>
      </c>
      <c r="F156" s="75" t="s">
        <v>1720</v>
      </c>
      <c r="G156" s="75" t="s">
        <v>1721</v>
      </c>
      <c r="H156" s="75" t="s">
        <v>1722</v>
      </c>
      <c r="I156" s="75" t="s">
        <v>1723</v>
      </c>
      <c r="J156" s="74">
        <v>5</v>
      </c>
      <c r="K156" s="93">
        <v>42522</v>
      </c>
      <c r="L156" s="93">
        <v>43585</v>
      </c>
      <c r="M156" s="83" t="s">
        <v>1652</v>
      </c>
      <c r="N156" s="81" t="s">
        <v>90</v>
      </c>
      <c r="O156" s="8" t="s">
        <v>21</v>
      </c>
      <c r="P156" s="8" t="s">
        <v>1134</v>
      </c>
      <c r="Q156" s="94" t="s">
        <v>3965</v>
      </c>
      <c r="R156" s="94" t="s">
        <v>3860</v>
      </c>
      <c r="S156" s="70" t="s">
        <v>84</v>
      </c>
      <c r="T156" s="74">
        <v>2</v>
      </c>
      <c r="U156" s="85">
        <f t="shared" si="26"/>
        <v>0.4</v>
      </c>
      <c r="V156" s="71"/>
      <c r="W156" s="71"/>
      <c r="X156" s="71"/>
      <c r="Y156" s="71"/>
      <c r="Z156" s="71"/>
      <c r="AA156" s="71"/>
      <c r="AB156" s="88" t="s">
        <v>96</v>
      </c>
      <c r="AC156" s="198">
        <f t="shared" si="27"/>
        <v>0</v>
      </c>
      <c r="AD156" s="199">
        <f t="shared" si="28"/>
        <v>1</v>
      </c>
      <c r="AE156" s="72" t="str">
        <f t="shared" si="29"/>
        <v>EN TERMINO</v>
      </c>
      <c r="AF156" s="72" t="str">
        <f t="shared" si="30"/>
        <v>EN TERMINO</v>
      </c>
      <c r="AG156" s="70" t="s">
        <v>84</v>
      </c>
      <c r="AH156" s="91"/>
      <c r="AI156" s="92" t="s">
        <v>1727</v>
      </c>
      <c r="AJ156" s="73" t="s">
        <v>25</v>
      </c>
      <c r="AK156" s="92" t="s">
        <v>217</v>
      </c>
      <c r="AL156" s="8" t="s">
        <v>219</v>
      </c>
      <c r="AM156" s="8" t="s">
        <v>113</v>
      </c>
      <c r="AN156" s="8" t="s">
        <v>131</v>
      </c>
      <c r="AO156" s="8" t="s">
        <v>208</v>
      </c>
      <c r="AP156" s="8" t="s">
        <v>3919</v>
      </c>
      <c r="AQ156" s="8"/>
      <c r="AR156" s="8"/>
      <c r="AS156" s="8"/>
      <c r="AT156" s="95"/>
    </row>
    <row r="157" spans="1:46" s="96" customFormat="1" ht="348.75" customHeight="1" x14ac:dyDescent="0.25">
      <c r="A157" s="76">
        <v>955</v>
      </c>
      <c r="B157" s="76">
        <v>24</v>
      </c>
      <c r="C157" s="77" t="s">
        <v>1728</v>
      </c>
      <c r="D157" s="77" t="s">
        <v>1729</v>
      </c>
      <c r="E157" s="162" t="s">
        <v>342</v>
      </c>
      <c r="F157" s="75" t="s">
        <v>1730</v>
      </c>
      <c r="G157" s="75" t="s">
        <v>1731</v>
      </c>
      <c r="H157" s="75" t="s">
        <v>1732</v>
      </c>
      <c r="I157" s="75" t="s">
        <v>1733</v>
      </c>
      <c r="J157" s="74">
        <v>5</v>
      </c>
      <c r="K157" s="93">
        <v>42522</v>
      </c>
      <c r="L157" s="93">
        <v>42886</v>
      </c>
      <c r="M157" s="83" t="s">
        <v>1652</v>
      </c>
      <c r="N157" s="8" t="s">
        <v>90</v>
      </c>
      <c r="O157" s="8" t="s">
        <v>21</v>
      </c>
      <c r="P157" s="8" t="s">
        <v>21</v>
      </c>
      <c r="Q157" s="94" t="s">
        <v>3965</v>
      </c>
      <c r="R157" s="94" t="s">
        <v>3860</v>
      </c>
      <c r="S157" s="70" t="s">
        <v>84</v>
      </c>
      <c r="T157" s="74">
        <v>5</v>
      </c>
      <c r="U157" s="85">
        <f t="shared" si="26"/>
        <v>1</v>
      </c>
      <c r="V157" s="71"/>
      <c r="W157" s="71"/>
      <c r="X157" s="71"/>
      <c r="Y157" s="71"/>
      <c r="Z157" s="71"/>
      <c r="AA157" s="71"/>
      <c r="AB157" s="88" t="s">
        <v>96</v>
      </c>
      <c r="AC157" s="198">
        <f t="shared" si="27"/>
        <v>2</v>
      </c>
      <c r="AD157" s="199">
        <f t="shared" si="28"/>
        <v>0</v>
      </c>
      <c r="AE157" s="72" t="str">
        <f t="shared" si="29"/>
        <v>CUMPLIDA</v>
      </c>
      <c r="AF157" s="72" t="str">
        <f t="shared" si="30"/>
        <v>CUMPLIDA</v>
      </c>
      <c r="AG157" s="70" t="s">
        <v>84</v>
      </c>
      <c r="AH157" s="91"/>
      <c r="AI157" s="92" t="s">
        <v>1736</v>
      </c>
      <c r="AJ157" s="73" t="s">
        <v>18</v>
      </c>
      <c r="AK157" s="92" t="s">
        <v>217</v>
      </c>
      <c r="AL157" s="8" t="s">
        <v>219</v>
      </c>
      <c r="AM157" s="8" t="s">
        <v>108</v>
      </c>
      <c r="AN157" s="8" t="s">
        <v>753</v>
      </c>
      <c r="AO157" s="8" t="s">
        <v>208</v>
      </c>
      <c r="AP157" s="8"/>
      <c r="AQ157" s="8"/>
      <c r="AR157" s="8"/>
      <c r="AS157" s="8"/>
      <c r="AT157" s="95"/>
    </row>
    <row r="158" spans="1:46" s="96" customFormat="1" ht="256.5" customHeight="1" x14ac:dyDescent="0.25">
      <c r="A158" s="76">
        <v>956</v>
      </c>
      <c r="B158" s="76">
        <v>25</v>
      </c>
      <c r="C158" s="77" t="s">
        <v>1737</v>
      </c>
      <c r="D158" s="77" t="s">
        <v>1738</v>
      </c>
      <c r="E158" s="162" t="s">
        <v>342</v>
      </c>
      <c r="F158" s="75" t="s">
        <v>1739</v>
      </c>
      <c r="G158" s="75" t="s">
        <v>1740</v>
      </c>
      <c r="H158" s="75" t="s">
        <v>1741</v>
      </c>
      <c r="I158" s="75" t="s">
        <v>1742</v>
      </c>
      <c r="J158" s="74">
        <v>2</v>
      </c>
      <c r="K158" s="93">
        <v>42522</v>
      </c>
      <c r="L158" s="93">
        <v>42916</v>
      </c>
      <c r="M158" s="83" t="s">
        <v>1652</v>
      </c>
      <c r="N158" s="8" t="s">
        <v>90</v>
      </c>
      <c r="O158" s="8" t="s">
        <v>21</v>
      </c>
      <c r="P158" s="8" t="s">
        <v>21</v>
      </c>
      <c r="Q158" s="94" t="s">
        <v>3965</v>
      </c>
      <c r="R158" s="94" t="s">
        <v>3860</v>
      </c>
      <c r="S158" s="70" t="s">
        <v>84</v>
      </c>
      <c r="T158" s="74">
        <v>2</v>
      </c>
      <c r="U158" s="85">
        <f t="shared" si="26"/>
        <v>1</v>
      </c>
      <c r="V158" s="71"/>
      <c r="W158" s="71"/>
      <c r="X158" s="71"/>
      <c r="Y158" s="71"/>
      <c r="Z158" s="71"/>
      <c r="AA158" s="71"/>
      <c r="AB158" s="88" t="s">
        <v>96</v>
      </c>
      <c r="AC158" s="198">
        <f t="shared" si="27"/>
        <v>2</v>
      </c>
      <c r="AD158" s="199">
        <f t="shared" si="28"/>
        <v>0</v>
      </c>
      <c r="AE158" s="72" t="str">
        <f t="shared" si="29"/>
        <v>CUMPLIDA</v>
      </c>
      <c r="AF158" s="72" t="str">
        <f t="shared" si="30"/>
        <v>CUMPLIDA</v>
      </c>
      <c r="AG158" s="70" t="s">
        <v>84</v>
      </c>
      <c r="AH158" s="91"/>
      <c r="AI158" s="92" t="s">
        <v>1745</v>
      </c>
      <c r="AJ158" s="73" t="s">
        <v>18</v>
      </c>
      <c r="AK158" s="92" t="s">
        <v>217</v>
      </c>
      <c r="AL158" s="8" t="s">
        <v>219</v>
      </c>
      <c r="AM158" s="8" t="s">
        <v>108</v>
      </c>
      <c r="AN158" s="8" t="s">
        <v>153</v>
      </c>
      <c r="AO158" s="8" t="s">
        <v>208</v>
      </c>
      <c r="AP158" s="8"/>
      <c r="AQ158" s="8"/>
      <c r="AR158" s="8"/>
      <c r="AS158" s="8"/>
      <c r="AT158" s="95"/>
    </row>
    <row r="159" spans="1:46" s="96" customFormat="1" ht="308.25" customHeight="1" x14ac:dyDescent="0.25">
      <c r="A159" s="76">
        <v>957</v>
      </c>
      <c r="B159" s="76">
        <v>26</v>
      </c>
      <c r="C159" s="77" t="s">
        <v>1746</v>
      </c>
      <c r="D159" s="77" t="s">
        <v>1747</v>
      </c>
      <c r="E159" s="75" t="s">
        <v>1748</v>
      </c>
      <c r="F159" s="77" t="s">
        <v>1749</v>
      </c>
      <c r="G159" s="75" t="s">
        <v>1750</v>
      </c>
      <c r="H159" s="75" t="s">
        <v>1751</v>
      </c>
      <c r="I159" s="75" t="s">
        <v>1752</v>
      </c>
      <c r="J159" s="74">
        <v>5</v>
      </c>
      <c r="K159" s="93">
        <v>42522</v>
      </c>
      <c r="L159" s="93">
        <v>42916</v>
      </c>
      <c r="M159" s="83" t="s">
        <v>1753</v>
      </c>
      <c r="N159" s="8" t="s">
        <v>91</v>
      </c>
      <c r="O159" s="8" t="s">
        <v>21</v>
      </c>
      <c r="P159" s="8" t="s">
        <v>21</v>
      </c>
      <c r="Q159" s="94" t="s">
        <v>3965</v>
      </c>
      <c r="R159" s="94" t="s">
        <v>3860</v>
      </c>
      <c r="S159" s="70" t="s">
        <v>1641</v>
      </c>
      <c r="T159" s="74">
        <v>5</v>
      </c>
      <c r="U159" s="85">
        <f t="shared" si="26"/>
        <v>1</v>
      </c>
      <c r="V159" s="71"/>
      <c r="W159" s="71"/>
      <c r="X159" s="71"/>
      <c r="Y159" s="71"/>
      <c r="Z159" s="71"/>
      <c r="AA159" s="71"/>
      <c r="AB159" s="88" t="s">
        <v>96</v>
      </c>
      <c r="AC159" s="198">
        <f t="shared" si="27"/>
        <v>2</v>
      </c>
      <c r="AD159" s="199">
        <f t="shared" si="28"/>
        <v>0</v>
      </c>
      <c r="AE159" s="72" t="str">
        <f t="shared" si="29"/>
        <v>CUMPLIDA</v>
      </c>
      <c r="AF159" s="72" t="str">
        <f t="shared" si="30"/>
        <v>CUMPLIDA</v>
      </c>
      <c r="AG159" s="70" t="s">
        <v>30</v>
      </c>
      <c r="AH159" s="91"/>
      <c r="AI159" s="92" t="s">
        <v>1757</v>
      </c>
      <c r="AJ159" s="73" t="s">
        <v>25</v>
      </c>
      <c r="AK159" s="92" t="s">
        <v>215</v>
      </c>
      <c r="AL159" s="8" t="s">
        <v>219</v>
      </c>
      <c r="AM159" s="8" t="s">
        <v>108</v>
      </c>
      <c r="AN159" s="8" t="s">
        <v>147</v>
      </c>
      <c r="AO159" s="8" t="s">
        <v>208</v>
      </c>
      <c r="AP159" s="8"/>
      <c r="AQ159" s="8"/>
      <c r="AR159" s="8"/>
      <c r="AS159" s="8"/>
      <c r="AT159" s="95"/>
    </row>
    <row r="160" spans="1:46" s="96" customFormat="1" ht="252" customHeight="1" x14ac:dyDescent="0.25">
      <c r="A160" s="76">
        <v>958</v>
      </c>
      <c r="B160" s="76">
        <v>27</v>
      </c>
      <c r="C160" s="137" t="s">
        <v>1758</v>
      </c>
      <c r="D160" s="77" t="s">
        <v>1759</v>
      </c>
      <c r="E160" s="77" t="s">
        <v>1760</v>
      </c>
      <c r="F160" s="77" t="s">
        <v>1761</v>
      </c>
      <c r="G160" s="75" t="s">
        <v>1750</v>
      </c>
      <c r="H160" s="75" t="s">
        <v>1762</v>
      </c>
      <c r="I160" s="75" t="s">
        <v>1752</v>
      </c>
      <c r="J160" s="74">
        <v>5</v>
      </c>
      <c r="K160" s="93">
        <v>42522</v>
      </c>
      <c r="L160" s="93">
        <v>42916</v>
      </c>
      <c r="M160" s="83" t="s">
        <v>1753</v>
      </c>
      <c r="N160" s="8" t="s">
        <v>91</v>
      </c>
      <c r="O160" s="8" t="s">
        <v>21</v>
      </c>
      <c r="P160" s="8" t="s">
        <v>21</v>
      </c>
      <c r="Q160" s="94" t="s">
        <v>3965</v>
      </c>
      <c r="R160" s="94" t="s">
        <v>3860</v>
      </c>
      <c r="S160" s="70" t="s">
        <v>1641</v>
      </c>
      <c r="T160" s="74">
        <v>5</v>
      </c>
      <c r="U160" s="85">
        <f t="shared" si="26"/>
        <v>1</v>
      </c>
      <c r="V160" s="71"/>
      <c r="W160" s="71"/>
      <c r="X160" s="71"/>
      <c r="Y160" s="71"/>
      <c r="Z160" s="71"/>
      <c r="AA160" s="71"/>
      <c r="AB160" s="88" t="s">
        <v>96</v>
      </c>
      <c r="AC160" s="198">
        <f t="shared" si="27"/>
        <v>2</v>
      </c>
      <c r="AD160" s="199">
        <f t="shared" si="28"/>
        <v>0</v>
      </c>
      <c r="AE160" s="72" t="str">
        <f t="shared" si="29"/>
        <v>CUMPLIDA</v>
      </c>
      <c r="AF160" s="72" t="str">
        <f t="shared" si="30"/>
        <v>CUMPLIDA</v>
      </c>
      <c r="AG160" s="70" t="s">
        <v>30</v>
      </c>
      <c r="AH160" s="91"/>
      <c r="AI160" s="92" t="s">
        <v>1765</v>
      </c>
      <c r="AJ160" s="73" t="s">
        <v>221</v>
      </c>
      <c r="AK160" s="92" t="s">
        <v>215</v>
      </c>
      <c r="AL160" s="8" t="s">
        <v>219</v>
      </c>
      <c r="AM160" s="8" t="s">
        <v>111</v>
      </c>
      <c r="AN160" s="8" t="s">
        <v>200</v>
      </c>
      <c r="AO160" s="8" t="s">
        <v>208</v>
      </c>
      <c r="AP160" s="8"/>
      <c r="AQ160" s="8"/>
      <c r="AR160" s="8"/>
      <c r="AS160" s="8"/>
      <c r="AT160" s="95"/>
    </row>
    <row r="161" spans="1:46" s="96" customFormat="1" ht="255" customHeight="1" x14ac:dyDescent="0.25">
      <c r="A161" s="76">
        <v>959</v>
      </c>
      <c r="B161" s="76">
        <v>28</v>
      </c>
      <c r="C161" s="137" t="s">
        <v>1766</v>
      </c>
      <c r="D161" s="77" t="s">
        <v>1767</v>
      </c>
      <c r="E161" s="77" t="s">
        <v>1768</v>
      </c>
      <c r="F161" s="77" t="s">
        <v>1769</v>
      </c>
      <c r="G161" s="77" t="s">
        <v>1770</v>
      </c>
      <c r="H161" s="75" t="s">
        <v>1771</v>
      </c>
      <c r="I161" s="75" t="s">
        <v>1772</v>
      </c>
      <c r="J161" s="74">
        <v>4</v>
      </c>
      <c r="K161" s="93">
        <v>42522</v>
      </c>
      <c r="L161" s="93">
        <v>43039</v>
      </c>
      <c r="M161" s="83" t="s">
        <v>1753</v>
      </c>
      <c r="N161" s="8" t="s">
        <v>91</v>
      </c>
      <c r="O161" s="8" t="s">
        <v>21</v>
      </c>
      <c r="P161" s="8" t="s">
        <v>21</v>
      </c>
      <c r="Q161" s="94" t="s">
        <v>3965</v>
      </c>
      <c r="R161" s="94" t="s">
        <v>3860</v>
      </c>
      <c r="S161" s="70" t="s">
        <v>1541</v>
      </c>
      <c r="T161" s="74">
        <v>4</v>
      </c>
      <c r="U161" s="85">
        <f t="shared" si="26"/>
        <v>1</v>
      </c>
      <c r="V161" s="71"/>
      <c r="W161" s="71"/>
      <c r="X161" s="71"/>
      <c r="Y161" s="71"/>
      <c r="Z161" s="71"/>
      <c r="AA161" s="71"/>
      <c r="AB161" s="88" t="s">
        <v>96</v>
      </c>
      <c r="AC161" s="198">
        <f t="shared" si="27"/>
        <v>2</v>
      </c>
      <c r="AD161" s="199">
        <f t="shared" si="28"/>
        <v>0</v>
      </c>
      <c r="AE161" s="72" t="str">
        <f t="shared" si="29"/>
        <v>CUMPLIDA</v>
      </c>
      <c r="AF161" s="72" t="str">
        <f t="shared" si="30"/>
        <v>CUMPLIDA</v>
      </c>
      <c r="AG161" s="70" t="s">
        <v>85</v>
      </c>
      <c r="AH161" s="91"/>
      <c r="AI161" s="92" t="s">
        <v>1776</v>
      </c>
      <c r="AJ161" s="73" t="s">
        <v>25</v>
      </c>
      <c r="AK161" s="92" t="s">
        <v>217</v>
      </c>
      <c r="AL161" s="8" t="s">
        <v>219</v>
      </c>
      <c r="AM161" s="8" t="s">
        <v>111</v>
      </c>
      <c r="AN161" s="8" t="s">
        <v>172</v>
      </c>
      <c r="AO161" s="8" t="s">
        <v>208</v>
      </c>
      <c r="AP161" s="8"/>
      <c r="AQ161" s="8"/>
      <c r="AR161" s="8"/>
      <c r="AS161" s="8"/>
      <c r="AT161" s="95"/>
    </row>
    <row r="162" spans="1:46" s="96" customFormat="1" ht="243.75" customHeight="1" x14ac:dyDescent="0.25">
      <c r="A162" s="76">
        <v>962</v>
      </c>
      <c r="B162" s="76">
        <v>31</v>
      </c>
      <c r="C162" s="77" t="s">
        <v>1777</v>
      </c>
      <c r="D162" s="140" t="s">
        <v>1778</v>
      </c>
      <c r="E162" s="95" t="s">
        <v>1779</v>
      </c>
      <c r="F162" s="131" t="s">
        <v>1780</v>
      </c>
      <c r="G162" s="75" t="s">
        <v>1781</v>
      </c>
      <c r="H162" s="75" t="s">
        <v>1782</v>
      </c>
      <c r="I162" s="75" t="s">
        <v>1782</v>
      </c>
      <c r="J162" s="74">
        <v>8</v>
      </c>
      <c r="K162" s="93">
        <v>42522</v>
      </c>
      <c r="L162" s="93">
        <v>43190</v>
      </c>
      <c r="M162" s="83" t="s">
        <v>381</v>
      </c>
      <c r="N162" s="70" t="s">
        <v>33</v>
      </c>
      <c r="O162" s="70" t="s">
        <v>28</v>
      </c>
      <c r="P162" s="70" t="s">
        <v>28</v>
      </c>
      <c r="Q162" s="8" t="s">
        <v>3966</v>
      </c>
      <c r="R162" s="8" t="s">
        <v>3883</v>
      </c>
      <c r="S162" s="70" t="s">
        <v>1641</v>
      </c>
      <c r="T162" s="74">
        <v>8</v>
      </c>
      <c r="U162" s="85">
        <f t="shared" si="26"/>
        <v>1</v>
      </c>
      <c r="V162" s="71"/>
      <c r="W162" s="71"/>
      <c r="X162" s="71"/>
      <c r="Y162" s="71"/>
      <c r="Z162" s="71"/>
      <c r="AA162" s="71"/>
      <c r="AB162" s="88" t="s">
        <v>96</v>
      </c>
      <c r="AC162" s="198">
        <f t="shared" si="27"/>
        <v>2</v>
      </c>
      <c r="AD162" s="199">
        <f t="shared" si="28"/>
        <v>0</v>
      </c>
      <c r="AE162" s="72" t="str">
        <f t="shared" si="29"/>
        <v>CUMPLIDA</v>
      </c>
      <c r="AF162" s="72" t="str">
        <f t="shared" si="30"/>
        <v>CUMPLIDA</v>
      </c>
      <c r="AG162" s="70" t="s">
        <v>30</v>
      </c>
      <c r="AH162" s="91"/>
      <c r="AI162" s="92" t="s">
        <v>1785</v>
      </c>
      <c r="AJ162" s="73" t="s">
        <v>18</v>
      </c>
      <c r="AK162" s="92" t="s">
        <v>217</v>
      </c>
      <c r="AL162" s="74" t="s">
        <v>105</v>
      </c>
      <c r="AM162" s="8" t="s">
        <v>110</v>
      </c>
      <c r="AN162" s="8" t="s">
        <v>126</v>
      </c>
      <c r="AO162" s="8" t="s">
        <v>208</v>
      </c>
      <c r="AP162" s="8"/>
      <c r="AQ162" s="8"/>
      <c r="AR162" s="8"/>
      <c r="AS162" s="8"/>
      <c r="AT162" s="95"/>
    </row>
    <row r="163" spans="1:46" s="96" customFormat="1" ht="178.5" customHeight="1" x14ac:dyDescent="0.25">
      <c r="A163" s="76">
        <v>963</v>
      </c>
      <c r="B163" s="76">
        <v>32</v>
      </c>
      <c r="C163" s="137" t="s">
        <v>1786</v>
      </c>
      <c r="D163" s="140" t="s">
        <v>1787</v>
      </c>
      <c r="E163" s="162" t="s">
        <v>342</v>
      </c>
      <c r="F163" s="131" t="s">
        <v>1780</v>
      </c>
      <c r="G163" s="75" t="s">
        <v>1781</v>
      </c>
      <c r="H163" s="75" t="s">
        <v>1782</v>
      </c>
      <c r="I163" s="75" t="s">
        <v>1782</v>
      </c>
      <c r="J163" s="74">
        <v>8</v>
      </c>
      <c r="K163" s="93">
        <v>42522</v>
      </c>
      <c r="L163" s="93">
        <v>43190</v>
      </c>
      <c r="M163" s="83" t="s">
        <v>381</v>
      </c>
      <c r="N163" s="70" t="s">
        <v>33</v>
      </c>
      <c r="O163" s="8" t="s">
        <v>28</v>
      </c>
      <c r="P163" s="8" t="s">
        <v>28</v>
      </c>
      <c r="Q163" s="8" t="s">
        <v>3966</v>
      </c>
      <c r="R163" s="8" t="s">
        <v>3883</v>
      </c>
      <c r="S163" s="70" t="s">
        <v>84</v>
      </c>
      <c r="T163" s="74">
        <v>8</v>
      </c>
      <c r="U163" s="85">
        <f t="shared" si="26"/>
        <v>1</v>
      </c>
      <c r="V163" s="71"/>
      <c r="W163" s="71"/>
      <c r="X163" s="71"/>
      <c r="Y163" s="71"/>
      <c r="Z163" s="71"/>
      <c r="AA163" s="71"/>
      <c r="AB163" s="88" t="s">
        <v>96</v>
      </c>
      <c r="AC163" s="198">
        <f t="shared" si="27"/>
        <v>2</v>
      </c>
      <c r="AD163" s="199">
        <f t="shared" si="28"/>
        <v>0</v>
      </c>
      <c r="AE163" s="72" t="str">
        <f t="shared" si="29"/>
        <v>CUMPLIDA</v>
      </c>
      <c r="AF163" s="72" t="str">
        <f t="shared" si="30"/>
        <v>CUMPLIDA</v>
      </c>
      <c r="AG163" s="70" t="s">
        <v>84</v>
      </c>
      <c r="AH163" s="91"/>
      <c r="AI163" s="92" t="s">
        <v>1789</v>
      </c>
      <c r="AJ163" s="73" t="s">
        <v>18</v>
      </c>
      <c r="AK163" s="92" t="s">
        <v>217</v>
      </c>
      <c r="AL163" s="74" t="s">
        <v>105</v>
      </c>
      <c r="AM163" s="8" t="s">
        <v>108</v>
      </c>
      <c r="AN163" s="8" t="s">
        <v>168</v>
      </c>
      <c r="AO163" s="8" t="s">
        <v>208</v>
      </c>
      <c r="AP163" s="8"/>
      <c r="AQ163" s="8"/>
      <c r="AR163" s="8"/>
      <c r="AS163" s="8"/>
      <c r="AT163" s="95"/>
    </row>
    <row r="164" spans="1:46" s="96" customFormat="1" ht="335.25" customHeight="1" x14ac:dyDescent="0.25">
      <c r="A164" s="76">
        <v>964</v>
      </c>
      <c r="B164" s="76">
        <v>33</v>
      </c>
      <c r="C164" s="137" t="s">
        <v>1790</v>
      </c>
      <c r="D164" s="140" t="s">
        <v>1791</v>
      </c>
      <c r="E164" s="162" t="s">
        <v>342</v>
      </c>
      <c r="F164" s="131" t="s">
        <v>1792</v>
      </c>
      <c r="G164" s="75" t="s">
        <v>1793</v>
      </c>
      <c r="H164" s="75" t="s">
        <v>3552</v>
      </c>
      <c r="I164" s="75" t="s">
        <v>3552</v>
      </c>
      <c r="J164" s="74">
        <v>8</v>
      </c>
      <c r="K164" s="93">
        <v>42522</v>
      </c>
      <c r="L164" s="93">
        <v>43434</v>
      </c>
      <c r="M164" s="83" t="s">
        <v>381</v>
      </c>
      <c r="N164" s="70" t="s">
        <v>33</v>
      </c>
      <c r="O164" s="8" t="s">
        <v>28</v>
      </c>
      <c r="P164" s="8" t="s">
        <v>28</v>
      </c>
      <c r="Q164" s="8" t="s">
        <v>3966</v>
      </c>
      <c r="R164" s="8" t="s">
        <v>3883</v>
      </c>
      <c r="S164" s="70" t="s">
        <v>1541</v>
      </c>
      <c r="T164" s="74">
        <v>8</v>
      </c>
      <c r="U164" s="85">
        <f t="shared" si="26"/>
        <v>1</v>
      </c>
      <c r="V164" s="71"/>
      <c r="W164" s="71"/>
      <c r="X164" s="71"/>
      <c r="Y164" s="71"/>
      <c r="Z164" s="71"/>
      <c r="AA164" s="71"/>
      <c r="AB164" s="88" t="s">
        <v>96</v>
      </c>
      <c r="AC164" s="198">
        <f t="shared" si="27"/>
        <v>2</v>
      </c>
      <c r="AD164" s="199">
        <f t="shared" si="28"/>
        <v>0</v>
      </c>
      <c r="AE164" s="72" t="str">
        <f t="shared" si="29"/>
        <v>CUMPLIDA</v>
      </c>
      <c r="AF164" s="72" t="str">
        <f t="shared" si="30"/>
        <v>CUMPLIDA</v>
      </c>
      <c r="AG164" s="70" t="s">
        <v>85</v>
      </c>
      <c r="AH164" s="91"/>
      <c r="AI164" s="92" t="s">
        <v>1796</v>
      </c>
      <c r="AJ164" s="73" t="s">
        <v>18</v>
      </c>
      <c r="AK164" s="92" t="s">
        <v>217</v>
      </c>
      <c r="AL164" s="74" t="s">
        <v>105</v>
      </c>
      <c r="AM164" s="8" t="s">
        <v>113</v>
      </c>
      <c r="AN164" s="8" t="s">
        <v>198</v>
      </c>
      <c r="AO164" s="8" t="s">
        <v>208</v>
      </c>
      <c r="AP164" s="8" t="s">
        <v>3919</v>
      </c>
      <c r="AQ164" s="8"/>
      <c r="AR164" s="8"/>
      <c r="AS164" s="8"/>
      <c r="AT164" s="95"/>
    </row>
    <row r="165" spans="1:46" s="96" customFormat="1" ht="188.25" customHeight="1" x14ac:dyDescent="0.25">
      <c r="A165" s="76">
        <v>965</v>
      </c>
      <c r="B165" s="76">
        <v>34</v>
      </c>
      <c r="C165" s="137" t="s">
        <v>1797</v>
      </c>
      <c r="D165" s="140" t="s">
        <v>1798</v>
      </c>
      <c r="E165" s="162" t="s">
        <v>342</v>
      </c>
      <c r="F165" s="75" t="s">
        <v>1799</v>
      </c>
      <c r="G165" s="162"/>
      <c r="H165" s="131" t="s">
        <v>1800</v>
      </c>
      <c r="I165" s="131" t="s">
        <v>1800</v>
      </c>
      <c r="J165" s="8">
        <v>6</v>
      </c>
      <c r="K165" s="93">
        <v>42522</v>
      </c>
      <c r="L165" s="93">
        <v>42825</v>
      </c>
      <c r="M165" s="83" t="s">
        <v>381</v>
      </c>
      <c r="N165" s="70" t="s">
        <v>33</v>
      </c>
      <c r="O165" s="8" t="s">
        <v>28</v>
      </c>
      <c r="P165" s="8" t="s">
        <v>28</v>
      </c>
      <c r="Q165" s="8" t="s">
        <v>3966</v>
      </c>
      <c r="R165" s="8" t="s">
        <v>3883</v>
      </c>
      <c r="S165" s="70" t="s">
        <v>1641</v>
      </c>
      <c r="T165" s="74">
        <v>6</v>
      </c>
      <c r="U165" s="85">
        <f t="shared" si="26"/>
        <v>1</v>
      </c>
      <c r="V165" s="71"/>
      <c r="W165" s="71"/>
      <c r="X165" s="71"/>
      <c r="Y165" s="71"/>
      <c r="Z165" s="71"/>
      <c r="AA165" s="71"/>
      <c r="AB165" s="88" t="s">
        <v>96</v>
      </c>
      <c r="AC165" s="198">
        <f t="shared" si="27"/>
        <v>2</v>
      </c>
      <c r="AD165" s="199">
        <f t="shared" si="28"/>
        <v>0</v>
      </c>
      <c r="AE165" s="72" t="str">
        <f t="shared" si="29"/>
        <v>CUMPLIDA</v>
      </c>
      <c r="AF165" s="72" t="str">
        <f t="shared" si="30"/>
        <v>CUMPLIDA</v>
      </c>
      <c r="AG165" s="70" t="s">
        <v>30</v>
      </c>
      <c r="AH165" s="91"/>
      <c r="AI165" s="92" t="s">
        <v>1804</v>
      </c>
      <c r="AJ165" s="73" t="s">
        <v>18</v>
      </c>
      <c r="AK165" s="92" t="s">
        <v>217</v>
      </c>
      <c r="AL165" s="8" t="s">
        <v>219</v>
      </c>
      <c r="AM165" s="8" t="s">
        <v>108</v>
      </c>
      <c r="AN165" s="8" t="s">
        <v>1805</v>
      </c>
      <c r="AO165" s="8" t="s">
        <v>208</v>
      </c>
      <c r="AP165" s="8"/>
      <c r="AQ165" s="8"/>
      <c r="AR165" s="8"/>
      <c r="AS165" s="8"/>
      <c r="AT165" s="95"/>
    </row>
    <row r="166" spans="1:46" s="96" customFormat="1" ht="179.25" customHeight="1" x14ac:dyDescent="0.25">
      <c r="A166" s="76">
        <v>967</v>
      </c>
      <c r="B166" s="76">
        <v>36</v>
      </c>
      <c r="C166" s="77" t="s">
        <v>1806</v>
      </c>
      <c r="D166" s="140" t="s">
        <v>1807</v>
      </c>
      <c r="E166" s="162" t="s">
        <v>342</v>
      </c>
      <c r="F166" s="75" t="s">
        <v>1799</v>
      </c>
      <c r="G166" s="75" t="s">
        <v>1808</v>
      </c>
      <c r="H166" s="80" t="s">
        <v>1809</v>
      </c>
      <c r="I166" s="80" t="s">
        <v>1809</v>
      </c>
      <c r="J166" s="8">
        <v>7</v>
      </c>
      <c r="K166" s="93">
        <v>42522</v>
      </c>
      <c r="L166" s="93">
        <v>42825</v>
      </c>
      <c r="M166" s="83" t="s">
        <v>381</v>
      </c>
      <c r="N166" s="70" t="s">
        <v>33</v>
      </c>
      <c r="O166" s="8" t="s">
        <v>28</v>
      </c>
      <c r="P166" s="8" t="s">
        <v>28</v>
      </c>
      <c r="Q166" s="8" t="s">
        <v>3966</v>
      </c>
      <c r="R166" s="8" t="s">
        <v>3883</v>
      </c>
      <c r="S166" s="70" t="s">
        <v>1541</v>
      </c>
      <c r="T166" s="74">
        <v>7</v>
      </c>
      <c r="U166" s="85">
        <f t="shared" si="26"/>
        <v>1</v>
      </c>
      <c r="V166" s="71"/>
      <c r="W166" s="71"/>
      <c r="X166" s="8" t="s">
        <v>346</v>
      </c>
      <c r="Y166" s="70"/>
      <c r="Z166" s="71"/>
      <c r="AA166" s="70" t="s">
        <v>347</v>
      </c>
      <c r="AB166" s="88" t="s">
        <v>96</v>
      </c>
      <c r="AC166" s="198">
        <f t="shared" si="27"/>
        <v>2</v>
      </c>
      <c r="AD166" s="199">
        <f t="shared" si="28"/>
        <v>0</v>
      </c>
      <c r="AE166" s="72" t="str">
        <f t="shared" si="29"/>
        <v>CUMPLIDA</v>
      </c>
      <c r="AF166" s="72" t="str">
        <f t="shared" si="30"/>
        <v>CUMPLIDA</v>
      </c>
      <c r="AG166" s="70" t="s">
        <v>85</v>
      </c>
      <c r="AH166" s="91"/>
      <c r="AI166" s="92" t="s">
        <v>1812</v>
      </c>
      <c r="AJ166" s="73" t="s">
        <v>25</v>
      </c>
      <c r="AK166" s="92" t="s">
        <v>217</v>
      </c>
      <c r="AL166" s="8" t="s">
        <v>219</v>
      </c>
      <c r="AM166" s="8" t="s">
        <v>112</v>
      </c>
      <c r="AN166" s="8" t="s">
        <v>382</v>
      </c>
      <c r="AO166" s="8" t="s">
        <v>208</v>
      </c>
      <c r="AP166" s="8"/>
      <c r="AQ166" s="8"/>
      <c r="AR166" s="8"/>
      <c r="AS166" s="8"/>
      <c r="AT166" s="95"/>
    </row>
    <row r="167" spans="1:46" s="96" customFormat="1" ht="167.25" customHeight="1" x14ac:dyDescent="0.25">
      <c r="A167" s="76">
        <v>968</v>
      </c>
      <c r="B167" s="76">
        <v>37</v>
      </c>
      <c r="C167" s="77" t="s">
        <v>1813</v>
      </c>
      <c r="D167" s="140" t="s">
        <v>1814</v>
      </c>
      <c r="E167" s="162" t="s">
        <v>342</v>
      </c>
      <c r="F167" s="131" t="s">
        <v>1815</v>
      </c>
      <c r="G167" s="75" t="s">
        <v>1816</v>
      </c>
      <c r="H167" s="75" t="s">
        <v>1817</v>
      </c>
      <c r="I167" s="75" t="s">
        <v>1818</v>
      </c>
      <c r="J167" s="74">
        <v>7</v>
      </c>
      <c r="K167" s="93">
        <v>42522</v>
      </c>
      <c r="L167" s="93">
        <v>43190</v>
      </c>
      <c r="M167" s="83" t="s">
        <v>381</v>
      </c>
      <c r="N167" s="70" t="s">
        <v>33</v>
      </c>
      <c r="O167" s="8" t="s">
        <v>28</v>
      </c>
      <c r="P167" s="8" t="s">
        <v>28</v>
      </c>
      <c r="Q167" s="8" t="s">
        <v>3966</v>
      </c>
      <c r="R167" s="8" t="s">
        <v>3883</v>
      </c>
      <c r="S167" s="70" t="s">
        <v>84</v>
      </c>
      <c r="T167" s="74">
        <v>7</v>
      </c>
      <c r="U167" s="85">
        <f t="shared" si="26"/>
        <v>1</v>
      </c>
      <c r="V167" s="71"/>
      <c r="W167" s="71"/>
      <c r="X167" s="71"/>
      <c r="Y167" s="71"/>
      <c r="Z167" s="71"/>
      <c r="AA167" s="71"/>
      <c r="AB167" s="88" t="s">
        <v>96</v>
      </c>
      <c r="AC167" s="198">
        <f t="shared" si="27"/>
        <v>2</v>
      </c>
      <c r="AD167" s="199">
        <f t="shared" si="28"/>
        <v>0</v>
      </c>
      <c r="AE167" s="72" t="str">
        <f t="shared" si="29"/>
        <v>CUMPLIDA</v>
      </c>
      <c r="AF167" s="72" t="str">
        <f t="shared" si="30"/>
        <v>CUMPLIDA</v>
      </c>
      <c r="AG167" s="70" t="s">
        <v>84</v>
      </c>
      <c r="AH167" s="91"/>
      <c r="AI167" s="92" t="s">
        <v>1820</v>
      </c>
      <c r="AJ167" s="73" t="s">
        <v>221</v>
      </c>
      <c r="AK167" s="92" t="s">
        <v>215</v>
      </c>
      <c r="AL167" s="74" t="s">
        <v>105</v>
      </c>
      <c r="AM167" s="8" t="s">
        <v>108</v>
      </c>
      <c r="AN167" s="8" t="s">
        <v>168</v>
      </c>
      <c r="AO167" s="8" t="s">
        <v>208</v>
      </c>
      <c r="AP167" s="8"/>
      <c r="AQ167" s="8"/>
      <c r="AR167" s="8"/>
      <c r="AS167" s="8"/>
      <c r="AT167" s="95"/>
    </row>
    <row r="168" spans="1:46" s="96" customFormat="1" ht="188.25" customHeight="1" x14ac:dyDescent="0.25">
      <c r="A168" s="76">
        <v>969</v>
      </c>
      <c r="B168" s="76">
        <v>38</v>
      </c>
      <c r="C168" s="75" t="s">
        <v>1821</v>
      </c>
      <c r="D168" s="140" t="s">
        <v>1822</v>
      </c>
      <c r="E168" s="162" t="s">
        <v>342</v>
      </c>
      <c r="F168" s="75" t="s">
        <v>1823</v>
      </c>
      <c r="G168" s="162"/>
      <c r="H168" s="131" t="s">
        <v>1800</v>
      </c>
      <c r="I168" s="131" t="s">
        <v>1800</v>
      </c>
      <c r="J168" s="8">
        <v>6</v>
      </c>
      <c r="K168" s="93">
        <v>42522</v>
      </c>
      <c r="L168" s="93">
        <v>42825</v>
      </c>
      <c r="M168" s="83" t="s">
        <v>381</v>
      </c>
      <c r="N168" s="70" t="s">
        <v>33</v>
      </c>
      <c r="O168" s="8" t="s">
        <v>28</v>
      </c>
      <c r="P168" s="8" t="s">
        <v>28</v>
      </c>
      <c r="Q168" s="8" t="s">
        <v>3966</v>
      </c>
      <c r="R168" s="8" t="s">
        <v>3883</v>
      </c>
      <c r="S168" s="70" t="s">
        <v>84</v>
      </c>
      <c r="T168" s="74">
        <v>6</v>
      </c>
      <c r="U168" s="85">
        <f t="shared" si="26"/>
        <v>1</v>
      </c>
      <c r="V168" s="71"/>
      <c r="W168" s="71"/>
      <c r="X168" s="8" t="s">
        <v>346</v>
      </c>
      <c r="Y168" s="70"/>
      <c r="Z168" s="71"/>
      <c r="AA168" s="70" t="s">
        <v>347</v>
      </c>
      <c r="AB168" s="88" t="s">
        <v>96</v>
      </c>
      <c r="AC168" s="198">
        <f t="shared" si="27"/>
        <v>2</v>
      </c>
      <c r="AD168" s="199">
        <f t="shared" si="28"/>
        <v>0</v>
      </c>
      <c r="AE168" s="72" t="str">
        <f t="shared" si="29"/>
        <v>CUMPLIDA</v>
      </c>
      <c r="AF168" s="72" t="str">
        <f t="shared" si="30"/>
        <v>CUMPLIDA</v>
      </c>
      <c r="AG168" s="70" t="s">
        <v>84</v>
      </c>
      <c r="AH168" s="91"/>
      <c r="AI168" s="92" t="s">
        <v>1826</v>
      </c>
      <c r="AJ168" s="73" t="s">
        <v>18</v>
      </c>
      <c r="AK168" s="92" t="s">
        <v>217</v>
      </c>
      <c r="AL168" s="8" t="s">
        <v>219</v>
      </c>
      <c r="AM168" s="8" t="s">
        <v>112</v>
      </c>
      <c r="AN168" s="8" t="s">
        <v>382</v>
      </c>
      <c r="AO168" s="8" t="s">
        <v>208</v>
      </c>
      <c r="AP168" s="8"/>
      <c r="AQ168" s="8"/>
      <c r="AR168" s="8"/>
      <c r="AS168" s="8"/>
      <c r="AT168" s="95"/>
    </row>
    <row r="169" spans="1:46" s="96" customFormat="1" ht="175.5" customHeight="1" x14ac:dyDescent="0.25">
      <c r="A169" s="76">
        <v>972</v>
      </c>
      <c r="B169" s="76">
        <v>41</v>
      </c>
      <c r="C169" s="77" t="s">
        <v>1827</v>
      </c>
      <c r="D169" s="78" t="s">
        <v>1828</v>
      </c>
      <c r="E169" s="162" t="s">
        <v>342</v>
      </c>
      <c r="F169" s="75" t="s">
        <v>1829</v>
      </c>
      <c r="G169" s="162"/>
      <c r="H169" s="80" t="s">
        <v>1830</v>
      </c>
      <c r="I169" s="80" t="s">
        <v>1831</v>
      </c>
      <c r="J169" s="8">
        <v>7</v>
      </c>
      <c r="K169" s="93">
        <v>42522</v>
      </c>
      <c r="L169" s="93">
        <v>42825</v>
      </c>
      <c r="M169" s="83" t="s">
        <v>381</v>
      </c>
      <c r="N169" s="70" t="s">
        <v>33</v>
      </c>
      <c r="O169" s="70" t="s">
        <v>28</v>
      </c>
      <c r="P169" s="70" t="s">
        <v>28</v>
      </c>
      <c r="Q169" s="8" t="s">
        <v>3966</v>
      </c>
      <c r="R169" s="8" t="s">
        <v>3883</v>
      </c>
      <c r="S169" s="70" t="s">
        <v>1541</v>
      </c>
      <c r="T169" s="74">
        <v>7</v>
      </c>
      <c r="U169" s="85">
        <f t="shared" ref="U169:U208" si="31">+T169/J169</f>
        <v>1</v>
      </c>
      <c r="V169" s="71"/>
      <c r="W169" s="71"/>
      <c r="X169" s="8" t="s">
        <v>346</v>
      </c>
      <c r="Y169" s="70"/>
      <c r="Z169" s="71"/>
      <c r="AA169" s="70" t="s">
        <v>347</v>
      </c>
      <c r="AB169" s="88" t="s">
        <v>96</v>
      </c>
      <c r="AC169" s="198">
        <f t="shared" si="27"/>
        <v>2</v>
      </c>
      <c r="AD169" s="199">
        <f t="shared" si="28"/>
        <v>0</v>
      </c>
      <c r="AE169" s="72" t="str">
        <f t="shared" si="29"/>
        <v>CUMPLIDA</v>
      </c>
      <c r="AF169" s="72" t="str">
        <f t="shared" si="30"/>
        <v>CUMPLIDA</v>
      </c>
      <c r="AG169" s="70" t="s">
        <v>85</v>
      </c>
      <c r="AH169" s="91"/>
      <c r="AI169" s="92" t="s">
        <v>1834</v>
      </c>
      <c r="AJ169" s="73" t="s">
        <v>18</v>
      </c>
      <c r="AK169" s="92" t="s">
        <v>217</v>
      </c>
      <c r="AL169" s="8" t="s">
        <v>219</v>
      </c>
      <c r="AM169" s="8" t="s">
        <v>112</v>
      </c>
      <c r="AN169" s="8" t="s">
        <v>382</v>
      </c>
      <c r="AO169" s="8" t="s">
        <v>208</v>
      </c>
      <c r="AP169" s="8"/>
      <c r="AQ169" s="8"/>
      <c r="AR169" s="8"/>
      <c r="AS169" s="8"/>
      <c r="AT169" s="95"/>
    </row>
    <row r="170" spans="1:46" s="96" customFormat="1" ht="201" customHeight="1" x14ac:dyDescent="0.25">
      <c r="A170" s="76">
        <v>973</v>
      </c>
      <c r="B170" s="76">
        <v>42</v>
      </c>
      <c r="C170" s="77" t="s">
        <v>1835</v>
      </c>
      <c r="D170" s="77" t="s">
        <v>1836</v>
      </c>
      <c r="E170" s="162" t="s">
        <v>342</v>
      </c>
      <c r="F170" s="140" t="s">
        <v>1837</v>
      </c>
      <c r="G170" s="75" t="s">
        <v>1808</v>
      </c>
      <c r="H170" s="80" t="s">
        <v>1838</v>
      </c>
      <c r="I170" s="80" t="s">
        <v>1838</v>
      </c>
      <c r="J170" s="8">
        <v>6</v>
      </c>
      <c r="K170" s="93">
        <v>42522</v>
      </c>
      <c r="L170" s="93">
        <v>42825</v>
      </c>
      <c r="M170" s="83" t="s">
        <v>381</v>
      </c>
      <c r="N170" s="70" t="s">
        <v>33</v>
      </c>
      <c r="O170" s="70" t="s">
        <v>28</v>
      </c>
      <c r="P170" s="70" t="s">
        <v>28</v>
      </c>
      <c r="Q170" s="8" t="s">
        <v>3966</v>
      </c>
      <c r="R170" s="8" t="s">
        <v>3883</v>
      </c>
      <c r="S170" s="70" t="s">
        <v>1641</v>
      </c>
      <c r="T170" s="74">
        <v>6</v>
      </c>
      <c r="U170" s="85">
        <f t="shared" si="31"/>
        <v>1</v>
      </c>
      <c r="V170" s="71"/>
      <c r="W170" s="71"/>
      <c r="X170" s="71"/>
      <c r="Y170" s="71"/>
      <c r="Z170" s="71"/>
      <c r="AA170" s="71"/>
      <c r="AB170" s="88" t="s">
        <v>96</v>
      </c>
      <c r="AC170" s="198">
        <f t="shared" si="27"/>
        <v>2</v>
      </c>
      <c r="AD170" s="199">
        <f t="shared" si="28"/>
        <v>0</v>
      </c>
      <c r="AE170" s="72" t="str">
        <f t="shared" si="29"/>
        <v>CUMPLIDA</v>
      </c>
      <c r="AF170" s="72" t="str">
        <f t="shared" si="30"/>
        <v>CUMPLIDA</v>
      </c>
      <c r="AG170" s="70" t="s">
        <v>30</v>
      </c>
      <c r="AH170" s="91"/>
      <c r="AI170" s="92" t="s">
        <v>1841</v>
      </c>
      <c r="AJ170" s="73" t="s">
        <v>221</v>
      </c>
      <c r="AK170" s="92" t="s">
        <v>215</v>
      </c>
      <c r="AL170" s="8" t="s">
        <v>219</v>
      </c>
      <c r="AM170" s="8" t="s">
        <v>109</v>
      </c>
      <c r="AN170" s="8" t="s">
        <v>109</v>
      </c>
      <c r="AO170" s="8" t="s">
        <v>208</v>
      </c>
      <c r="AP170" s="8"/>
      <c r="AQ170" s="8"/>
      <c r="AR170" s="8"/>
      <c r="AS170" s="8"/>
      <c r="AT170" s="95"/>
    </row>
    <row r="171" spans="1:46" s="96" customFormat="1" ht="243" customHeight="1" x14ac:dyDescent="0.25">
      <c r="A171" s="76">
        <v>975</v>
      </c>
      <c r="B171" s="76">
        <v>44</v>
      </c>
      <c r="C171" s="77" t="s">
        <v>1843</v>
      </c>
      <c r="D171" s="77" t="s">
        <v>1844</v>
      </c>
      <c r="E171" s="162" t="s">
        <v>342</v>
      </c>
      <c r="F171" s="75" t="s">
        <v>1845</v>
      </c>
      <c r="G171" s="75" t="s">
        <v>1846</v>
      </c>
      <c r="H171" s="95" t="s">
        <v>1847</v>
      </c>
      <c r="I171" s="95" t="s">
        <v>1848</v>
      </c>
      <c r="J171" s="8">
        <v>9</v>
      </c>
      <c r="K171" s="93">
        <v>42522</v>
      </c>
      <c r="L171" s="93">
        <v>43100</v>
      </c>
      <c r="M171" s="83" t="s">
        <v>1842</v>
      </c>
      <c r="N171" s="8" t="s">
        <v>92</v>
      </c>
      <c r="O171" s="8" t="s">
        <v>21</v>
      </c>
      <c r="P171" s="8" t="s">
        <v>21</v>
      </c>
      <c r="Q171" s="94" t="s">
        <v>3965</v>
      </c>
      <c r="R171" s="94" t="s">
        <v>3860</v>
      </c>
      <c r="S171" s="70" t="s">
        <v>1541</v>
      </c>
      <c r="T171" s="74">
        <v>9</v>
      </c>
      <c r="U171" s="85">
        <f t="shared" si="31"/>
        <v>1</v>
      </c>
      <c r="V171" s="71"/>
      <c r="W171" s="71"/>
      <c r="X171" s="71"/>
      <c r="Y171" s="71"/>
      <c r="Z171" s="71"/>
      <c r="AA171" s="71"/>
      <c r="AB171" s="88" t="s">
        <v>96</v>
      </c>
      <c r="AC171" s="198">
        <f t="shared" si="27"/>
        <v>2</v>
      </c>
      <c r="AD171" s="199">
        <f t="shared" si="28"/>
        <v>0</v>
      </c>
      <c r="AE171" s="72" t="str">
        <f t="shared" si="29"/>
        <v>CUMPLIDA</v>
      </c>
      <c r="AF171" s="72" t="str">
        <f t="shared" si="30"/>
        <v>CUMPLIDA</v>
      </c>
      <c r="AG171" s="70" t="s">
        <v>85</v>
      </c>
      <c r="AH171" s="91"/>
      <c r="AI171" s="92" t="s">
        <v>1851</v>
      </c>
      <c r="AJ171" s="73" t="s">
        <v>25</v>
      </c>
      <c r="AK171" s="92" t="s">
        <v>217</v>
      </c>
      <c r="AL171" s="74" t="s">
        <v>105</v>
      </c>
      <c r="AM171" s="8" t="s">
        <v>111</v>
      </c>
      <c r="AN171" s="8" t="s">
        <v>200</v>
      </c>
      <c r="AO171" s="8" t="s">
        <v>208</v>
      </c>
      <c r="AP171" s="8"/>
      <c r="AQ171" s="8"/>
      <c r="AR171" s="8"/>
      <c r="AS171" s="8"/>
      <c r="AT171" s="95"/>
    </row>
    <row r="172" spans="1:46" s="96" customFormat="1" ht="288" customHeight="1" x14ac:dyDescent="0.25">
      <c r="A172" s="76">
        <v>977</v>
      </c>
      <c r="B172" s="76">
        <v>46</v>
      </c>
      <c r="C172" s="77" t="s">
        <v>1852</v>
      </c>
      <c r="D172" s="77" t="s">
        <v>1853</v>
      </c>
      <c r="E172" s="172" t="s">
        <v>1854</v>
      </c>
      <c r="F172" s="77" t="s">
        <v>1855</v>
      </c>
      <c r="G172" s="75" t="s">
        <v>1856</v>
      </c>
      <c r="H172" s="95" t="s">
        <v>1857</v>
      </c>
      <c r="I172" s="95" t="s">
        <v>1858</v>
      </c>
      <c r="J172" s="74">
        <v>9</v>
      </c>
      <c r="K172" s="93">
        <v>42522</v>
      </c>
      <c r="L172" s="93">
        <v>43100</v>
      </c>
      <c r="M172" s="83" t="s">
        <v>1842</v>
      </c>
      <c r="N172" s="8" t="s">
        <v>92</v>
      </c>
      <c r="O172" s="8" t="s">
        <v>21</v>
      </c>
      <c r="P172" s="8" t="s">
        <v>21</v>
      </c>
      <c r="Q172" s="94" t="s">
        <v>3965</v>
      </c>
      <c r="R172" s="94" t="s">
        <v>3860</v>
      </c>
      <c r="S172" s="70" t="s">
        <v>1541</v>
      </c>
      <c r="T172" s="74">
        <v>9</v>
      </c>
      <c r="U172" s="85">
        <f t="shared" si="31"/>
        <v>1</v>
      </c>
      <c r="V172" s="71"/>
      <c r="W172" s="71"/>
      <c r="X172" s="71"/>
      <c r="Y172" s="71"/>
      <c r="Z172" s="71"/>
      <c r="AA172" s="71"/>
      <c r="AB172" s="88" t="s">
        <v>96</v>
      </c>
      <c r="AC172" s="198">
        <f t="shared" si="27"/>
        <v>2</v>
      </c>
      <c r="AD172" s="199">
        <f t="shared" si="28"/>
        <v>0</v>
      </c>
      <c r="AE172" s="72" t="str">
        <f t="shared" si="29"/>
        <v>CUMPLIDA</v>
      </c>
      <c r="AF172" s="72" t="str">
        <f t="shared" si="30"/>
        <v>CUMPLIDA</v>
      </c>
      <c r="AG172" s="70" t="s">
        <v>85</v>
      </c>
      <c r="AH172" s="91"/>
      <c r="AI172" s="92" t="s">
        <v>1862</v>
      </c>
      <c r="AJ172" s="73" t="s">
        <v>25</v>
      </c>
      <c r="AK172" s="92" t="s">
        <v>217</v>
      </c>
      <c r="AL172" s="74" t="s">
        <v>105</v>
      </c>
      <c r="AM172" s="8" t="s">
        <v>113</v>
      </c>
      <c r="AN172" s="8" t="s">
        <v>198</v>
      </c>
      <c r="AO172" s="8" t="s">
        <v>208</v>
      </c>
      <c r="AP172" s="8"/>
      <c r="AQ172" s="8"/>
      <c r="AR172" s="8"/>
      <c r="AS172" s="8"/>
      <c r="AT172" s="95"/>
    </row>
    <row r="173" spans="1:46" s="96" customFormat="1" ht="187.5" customHeight="1" x14ac:dyDescent="0.25">
      <c r="A173" s="76">
        <v>981</v>
      </c>
      <c r="B173" s="76">
        <v>50</v>
      </c>
      <c r="C173" s="77" t="s">
        <v>1863</v>
      </c>
      <c r="D173" s="140" t="s">
        <v>1864</v>
      </c>
      <c r="E173" s="162" t="s">
        <v>342</v>
      </c>
      <c r="F173" s="95" t="s">
        <v>1865</v>
      </c>
      <c r="G173" s="75" t="s">
        <v>1866</v>
      </c>
      <c r="H173" s="95" t="s">
        <v>1867</v>
      </c>
      <c r="I173" s="95" t="s">
        <v>1868</v>
      </c>
      <c r="J173" s="74">
        <v>6</v>
      </c>
      <c r="K173" s="93">
        <v>42522</v>
      </c>
      <c r="L173" s="93">
        <v>43190</v>
      </c>
      <c r="M173" s="83" t="s">
        <v>1842</v>
      </c>
      <c r="N173" s="8" t="s">
        <v>92</v>
      </c>
      <c r="O173" s="8" t="s">
        <v>21</v>
      </c>
      <c r="P173" s="8" t="s">
        <v>21</v>
      </c>
      <c r="Q173" s="94" t="s">
        <v>3965</v>
      </c>
      <c r="R173" s="94" t="s">
        <v>3860</v>
      </c>
      <c r="S173" s="70" t="s">
        <v>84</v>
      </c>
      <c r="T173" s="74">
        <v>6</v>
      </c>
      <c r="U173" s="85">
        <f t="shared" si="31"/>
        <v>1</v>
      </c>
      <c r="V173" s="71"/>
      <c r="W173" s="71"/>
      <c r="X173" s="71"/>
      <c r="Y173" s="71"/>
      <c r="Z173" s="71"/>
      <c r="AA173" s="71"/>
      <c r="AB173" s="88" t="s">
        <v>96</v>
      </c>
      <c r="AC173" s="198">
        <f t="shared" si="27"/>
        <v>2</v>
      </c>
      <c r="AD173" s="199">
        <f t="shared" si="28"/>
        <v>0</v>
      </c>
      <c r="AE173" s="72" t="str">
        <f t="shared" si="29"/>
        <v>CUMPLIDA</v>
      </c>
      <c r="AF173" s="72" t="str">
        <f t="shared" si="30"/>
        <v>CUMPLIDA</v>
      </c>
      <c r="AG173" s="70" t="s">
        <v>84</v>
      </c>
      <c r="AH173" s="91"/>
      <c r="AI173" s="92" t="s">
        <v>1870</v>
      </c>
      <c r="AJ173" s="73" t="s">
        <v>25</v>
      </c>
      <c r="AK173" s="92" t="s">
        <v>217</v>
      </c>
      <c r="AL173" s="74" t="s">
        <v>105</v>
      </c>
      <c r="AM173" s="8" t="s">
        <v>108</v>
      </c>
      <c r="AN173" s="8" t="s">
        <v>753</v>
      </c>
      <c r="AO173" s="8" t="s">
        <v>208</v>
      </c>
      <c r="AP173" s="8"/>
      <c r="AQ173" s="8"/>
      <c r="AR173" s="8"/>
      <c r="AS173" s="8"/>
      <c r="AT173" s="95"/>
    </row>
    <row r="174" spans="1:46" s="96" customFormat="1" ht="172.9" customHeight="1" x14ac:dyDescent="0.25">
      <c r="A174" s="76">
        <v>982</v>
      </c>
      <c r="B174" s="76">
        <v>51</v>
      </c>
      <c r="C174" s="77" t="s">
        <v>1871</v>
      </c>
      <c r="D174" s="140" t="s">
        <v>1872</v>
      </c>
      <c r="E174" s="162" t="s">
        <v>342</v>
      </c>
      <c r="F174" s="77" t="s">
        <v>1873</v>
      </c>
      <c r="G174" s="75" t="s">
        <v>1874</v>
      </c>
      <c r="H174" s="75" t="s">
        <v>1875</v>
      </c>
      <c r="I174" s="75" t="s">
        <v>1876</v>
      </c>
      <c r="J174" s="74">
        <v>2</v>
      </c>
      <c r="K174" s="93">
        <v>42522</v>
      </c>
      <c r="L174" s="118">
        <v>42643</v>
      </c>
      <c r="M174" s="83" t="s">
        <v>1842</v>
      </c>
      <c r="N174" s="8" t="s">
        <v>92</v>
      </c>
      <c r="O174" s="8" t="s">
        <v>21</v>
      </c>
      <c r="P174" s="8" t="s">
        <v>21</v>
      </c>
      <c r="Q174" s="94" t="s">
        <v>3965</v>
      </c>
      <c r="R174" s="94" t="s">
        <v>3860</v>
      </c>
      <c r="S174" s="70" t="s">
        <v>1541</v>
      </c>
      <c r="T174" s="8">
        <v>2</v>
      </c>
      <c r="U174" s="85">
        <f t="shared" si="31"/>
        <v>1</v>
      </c>
      <c r="V174" s="71"/>
      <c r="W174" s="71"/>
      <c r="X174" s="71"/>
      <c r="Y174" s="71"/>
      <c r="Z174" s="71"/>
      <c r="AA174" s="71"/>
      <c r="AB174" s="88" t="s">
        <v>96</v>
      </c>
      <c r="AC174" s="198">
        <f t="shared" si="27"/>
        <v>2</v>
      </c>
      <c r="AD174" s="199">
        <f t="shared" si="28"/>
        <v>0</v>
      </c>
      <c r="AE174" s="72" t="str">
        <f t="shared" si="29"/>
        <v>CUMPLIDA</v>
      </c>
      <c r="AF174" s="72" t="str">
        <f t="shared" si="30"/>
        <v>CUMPLIDA</v>
      </c>
      <c r="AG174" s="70" t="s">
        <v>85</v>
      </c>
      <c r="AH174" s="91"/>
      <c r="AI174" s="92" t="s">
        <v>1879</v>
      </c>
      <c r="AJ174" s="73" t="s">
        <v>18</v>
      </c>
      <c r="AK174" s="92" t="s">
        <v>217</v>
      </c>
      <c r="AL174" s="74" t="s">
        <v>105</v>
      </c>
      <c r="AM174" s="8" t="s">
        <v>108</v>
      </c>
      <c r="AN174" s="8" t="s">
        <v>154</v>
      </c>
      <c r="AO174" s="8" t="s">
        <v>208</v>
      </c>
      <c r="AP174" s="8"/>
      <c r="AQ174" s="8"/>
      <c r="AR174" s="8"/>
      <c r="AS174" s="8"/>
      <c r="AT174" s="95"/>
    </row>
    <row r="175" spans="1:46" s="96" customFormat="1" ht="409.6" customHeight="1" x14ac:dyDescent="0.25">
      <c r="A175" s="76">
        <v>984</v>
      </c>
      <c r="B175" s="76">
        <v>53</v>
      </c>
      <c r="C175" s="77" t="s">
        <v>1880</v>
      </c>
      <c r="D175" s="140" t="s">
        <v>342</v>
      </c>
      <c r="E175" s="162" t="s">
        <v>342</v>
      </c>
      <c r="F175" s="79" t="s">
        <v>1881</v>
      </c>
      <c r="G175" s="95" t="s">
        <v>1638</v>
      </c>
      <c r="H175" s="80" t="s">
        <v>1882</v>
      </c>
      <c r="I175" s="80" t="s">
        <v>1883</v>
      </c>
      <c r="J175" s="8">
        <v>5</v>
      </c>
      <c r="K175" s="93">
        <v>42522</v>
      </c>
      <c r="L175" s="93">
        <v>42916</v>
      </c>
      <c r="M175" s="83" t="s">
        <v>1096</v>
      </c>
      <c r="N175" s="8" t="s">
        <v>61</v>
      </c>
      <c r="O175" s="8" t="s">
        <v>28</v>
      </c>
      <c r="P175" s="8" t="s">
        <v>28</v>
      </c>
      <c r="Q175" s="8" t="s">
        <v>3966</v>
      </c>
      <c r="R175" s="8" t="s">
        <v>3883</v>
      </c>
      <c r="S175" s="70" t="s">
        <v>1641</v>
      </c>
      <c r="T175" s="74">
        <v>5</v>
      </c>
      <c r="U175" s="85">
        <f t="shared" si="31"/>
        <v>1</v>
      </c>
      <c r="V175" s="70" t="s">
        <v>30</v>
      </c>
      <c r="W175" s="70" t="s">
        <v>25</v>
      </c>
      <c r="X175" s="8" t="s">
        <v>883</v>
      </c>
      <c r="Y175" s="70" t="s">
        <v>1886</v>
      </c>
      <c r="Z175" s="8" t="s">
        <v>1887</v>
      </c>
      <c r="AA175" s="70" t="s">
        <v>846</v>
      </c>
      <c r="AB175" s="88" t="s">
        <v>96</v>
      </c>
      <c r="AC175" s="198">
        <f t="shared" si="27"/>
        <v>2</v>
      </c>
      <c r="AD175" s="199">
        <f t="shared" si="28"/>
        <v>0</v>
      </c>
      <c r="AE175" s="72" t="str">
        <f t="shared" si="29"/>
        <v>CUMPLIDA</v>
      </c>
      <c r="AF175" s="72" t="str">
        <f t="shared" si="30"/>
        <v>CUMPLIDA</v>
      </c>
      <c r="AG175" s="70" t="s">
        <v>30</v>
      </c>
      <c r="AH175" s="91"/>
      <c r="AI175" s="92" t="s">
        <v>1888</v>
      </c>
      <c r="AJ175" s="73" t="s">
        <v>18</v>
      </c>
      <c r="AK175" s="92" t="s">
        <v>216</v>
      </c>
      <c r="AL175" s="8" t="s">
        <v>219</v>
      </c>
      <c r="AM175" s="8" t="s">
        <v>116</v>
      </c>
      <c r="AN175" s="8" t="s">
        <v>116</v>
      </c>
      <c r="AO175" s="8" t="s">
        <v>208</v>
      </c>
      <c r="AP175" s="8"/>
      <c r="AQ175" s="8"/>
      <c r="AR175" s="8"/>
      <c r="AS175" s="8"/>
      <c r="AT175" s="95"/>
    </row>
    <row r="176" spans="1:46" s="96" customFormat="1" ht="293.25" customHeight="1" x14ac:dyDescent="0.25">
      <c r="A176" s="76">
        <v>985</v>
      </c>
      <c r="B176" s="76">
        <v>54</v>
      </c>
      <c r="C176" s="165" t="s">
        <v>1889</v>
      </c>
      <c r="D176" s="140" t="s">
        <v>1890</v>
      </c>
      <c r="E176" s="162" t="s">
        <v>342</v>
      </c>
      <c r="F176" s="75" t="s">
        <v>1891</v>
      </c>
      <c r="G176" s="75" t="s">
        <v>1892</v>
      </c>
      <c r="H176" s="80" t="s">
        <v>1893</v>
      </c>
      <c r="I176" s="80" t="s">
        <v>1894</v>
      </c>
      <c r="J176" s="74">
        <v>3</v>
      </c>
      <c r="K176" s="93">
        <v>42522</v>
      </c>
      <c r="L176" s="93">
        <v>43100</v>
      </c>
      <c r="M176" s="83" t="s">
        <v>1096</v>
      </c>
      <c r="N176" s="8" t="s">
        <v>61</v>
      </c>
      <c r="O176" s="8" t="s">
        <v>28</v>
      </c>
      <c r="P176" s="8" t="s">
        <v>28</v>
      </c>
      <c r="Q176" s="8" t="s">
        <v>3966</v>
      </c>
      <c r="R176" s="8" t="s">
        <v>3883</v>
      </c>
      <c r="S176" s="70" t="s">
        <v>1641</v>
      </c>
      <c r="T176" s="74">
        <v>3</v>
      </c>
      <c r="U176" s="85">
        <f t="shared" si="31"/>
        <v>1</v>
      </c>
      <c r="V176" s="74" t="s">
        <v>30</v>
      </c>
      <c r="W176" s="74" t="s">
        <v>25</v>
      </c>
      <c r="X176" s="8" t="s">
        <v>1896</v>
      </c>
      <c r="Y176" s="8" t="s">
        <v>1897</v>
      </c>
      <c r="Z176" s="8" t="s">
        <v>1898</v>
      </c>
      <c r="AA176" s="74" t="s">
        <v>377</v>
      </c>
      <c r="AB176" s="88" t="s">
        <v>96</v>
      </c>
      <c r="AC176" s="198">
        <f t="shared" si="27"/>
        <v>2</v>
      </c>
      <c r="AD176" s="199">
        <f t="shared" si="28"/>
        <v>0</v>
      </c>
      <c r="AE176" s="72" t="str">
        <f t="shared" si="29"/>
        <v>CUMPLIDA</v>
      </c>
      <c r="AF176" s="72" t="str">
        <f t="shared" si="30"/>
        <v>CUMPLIDA</v>
      </c>
      <c r="AG176" s="70" t="s">
        <v>30</v>
      </c>
      <c r="AH176" s="91"/>
      <c r="AI176" s="92" t="s">
        <v>1899</v>
      </c>
      <c r="AJ176" s="73" t="s">
        <v>18</v>
      </c>
      <c r="AK176" s="92" t="s">
        <v>217</v>
      </c>
      <c r="AL176" s="74" t="s">
        <v>105</v>
      </c>
      <c r="AM176" s="8" t="s">
        <v>111</v>
      </c>
      <c r="AN176" s="8" t="s">
        <v>120</v>
      </c>
      <c r="AO176" s="8" t="s">
        <v>208</v>
      </c>
      <c r="AP176" s="8"/>
      <c r="AQ176" s="8"/>
      <c r="AR176" s="8"/>
      <c r="AS176" s="8"/>
      <c r="AT176" s="95"/>
    </row>
    <row r="177" spans="1:46" s="96" customFormat="1" ht="198.75" customHeight="1" x14ac:dyDescent="0.25">
      <c r="A177" s="76">
        <v>986</v>
      </c>
      <c r="B177" s="76">
        <v>55</v>
      </c>
      <c r="C177" s="77" t="s">
        <v>1900</v>
      </c>
      <c r="D177" s="77" t="s">
        <v>1901</v>
      </c>
      <c r="E177" s="162" t="s">
        <v>342</v>
      </c>
      <c r="F177" s="75" t="s">
        <v>1902</v>
      </c>
      <c r="G177" s="162"/>
      <c r="H177" s="80" t="s">
        <v>1903</v>
      </c>
      <c r="I177" s="80" t="s">
        <v>1904</v>
      </c>
      <c r="J177" s="8">
        <v>5</v>
      </c>
      <c r="K177" s="93">
        <v>42522</v>
      </c>
      <c r="L177" s="93">
        <v>42916</v>
      </c>
      <c r="M177" s="83" t="s">
        <v>1096</v>
      </c>
      <c r="N177" s="8" t="s">
        <v>61</v>
      </c>
      <c r="O177" s="8" t="s">
        <v>28</v>
      </c>
      <c r="P177" s="8" t="s">
        <v>28</v>
      </c>
      <c r="Q177" s="8" t="s">
        <v>3966</v>
      </c>
      <c r="R177" s="8" t="s">
        <v>3883</v>
      </c>
      <c r="S177" s="70" t="s">
        <v>1641</v>
      </c>
      <c r="T177" s="74">
        <v>5</v>
      </c>
      <c r="U177" s="85">
        <f t="shared" si="31"/>
        <v>1</v>
      </c>
      <c r="V177" s="71"/>
      <c r="W177" s="71"/>
      <c r="X177" s="71"/>
      <c r="Y177" s="71"/>
      <c r="Z177" s="71"/>
      <c r="AA177" s="71"/>
      <c r="AB177" s="88" t="s">
        <v>96</v>
      </c>
      <c r="AC177" s="198">
        <f t="shared" si="27"/>
        <v>2</v>
      </c>
      <c r="AD177" s="199">
        <f t="shared" si="28"/>
        <v>0</v>
      </c>
      <c r="AE177" s="72" t="str">
        <f t="shared" si="29"/>
        <v>CUMPLIDA</v>
      </c>
      <c r="AF177" s="72" t="str">
        <f t="shared" si="30"/>
        <v>CUMPLIDA</v>
      </c>
      <c r="AG177" s="70" t="s">
        <v>30</v>
      </c>
      <c r="AH177" s="91"/>
      <c r="AI177" s="92" t="s">
        <v>1907</v>
      </c>
      <c r="AJ177" s="73" t="s">
        <v>25</v>
      </c>
      <c r="AK177" s="92" t="s">
        <v>217</v>
      </c>
      <c r="AL177" s="8" t="s">
        <v>219</v>
      </c>
      <c r="AM177" s="8" t="s">
        <v>117</v>
      </c>
      <c r="AN177" s="8" t="s">
        <v>117</v>
      </c>
      <c r="AO177" s="8" t="s">
        <v>208</v>
      </c>
      <c r="AP177" s="8"/>
      <c r="AQ177" s="8"/>
      <c r="AR177" s="8"/>
      <c r="AS177" s="8"/>
      <c r="AT177" s="95"/>
    </row>
    <row r="178" spans="1:46" s="96" customFormat="1" ht="238.5" customHeight="1" x14ac:dyDescent="0.25">
      <c r="A178" s="76">
        <v>987</v>
      </c>
      <c r="B178" s="76">
        <v>56</v>
      </c>
      <c r="C178" s="77" t="s">
        <v>1908</v>
      </c>
      <c r="D178" s="77" t="s">
        <v>1909</v>
      </c>
      <c r="E178" s="162" t="s">
        <v>342</v>
      </c>
      <c r="F178" s="75" t="s">
        <v>1910</v>
      </c>
      <c r="G178" s="162"/>
      <c r="H178" s="80" t="s">
        <v>1911</v>
      </c>
      <c r="I178" s="80" t="s">
        <v>1912</v>
      </c>
      <c r="J178" s="8">
        <v>5</v>
      </c>
      <c r="K178" s="93">
        <v>42522</v>
      </c>
      <c r="L178" s="93">
        <v>42916</v>
      </c>
      <c r="M178" s="83" t="s">
        <v>1096</v>
      </c>
      <c r="N178" s="8" t="s">
        <v>61</v>
      </c>
      <c r="O178" s="8" t="s">
        <v>28</v>
      </c>
      <c r="P178" s="8" t="s">
        <v>28</v>
      </c>
      <c r="Q178" s="8" t="s">
        <v>3966</v>
      </c>
      <c r="R178" s="8" t="s">
        <v>3883</v>
      </c>
      <c r="S178" s="70" t="s">
        <v>1641</v>
      </c>
      <c r="T178" s="74">
        <v>5</v>
      </c>
      <c r="U178" s="85">
        <f t="shared" si="31"/>
        <v>1</v>
      </c>
      <c r="V178" s="71"/>
      <c r="W178" s="71"/>
      <c r="X178" s="71"/>
      <c r="Y178" s="71"/>
      <c r="Z178" s="71"/>
      <c r="AA178" s="71"/>
      <c r="AB178" s="88" t="s">
        <v>96</v>
      </c>
      <c r="AC178" s="198">
        <f t="shared" si="27"/>
        <v>2</v>
      </c>
      <c r="AD178" s="199">
        <f t="shared" si="28"/>
        <v>0</v>
      </c>
      <c r="AE178" s="72" t="str">
        <f t="shared" si="29"/>
        <v>CUMPLIDA</v>
      </c>
      <c r="AF178" s="72" t="str">
        <f t="shared" si="30"/>
        <v>CUMPLIDA</v>
      </c>
      <c r="AG178" s="70" t="s">
        <v>30</v>
      </c>
      <c r="AH178" s="91"/>
      <c r="AI178" s="92" t="s">
        <v>1915</v>
      </c>
      <c r="AJ178" s="73" t="s">
        <v>18</v>
      </c>
      <c r="AK178" s="92" t="s">
        <v>217</v>
      </c>
      <c r="AL178" s="8" t="s">
        <v>219</v>
      </c>
      <c r="AM178" s="8" t="s">
        <v>110</v>
      </c>
      <c r="AN178" s="8" t="s">
        <v>126</v>
      </c>
      <c r="AO178" s="8" t="s">
        <v>208</v>
      </c>
      <c r="AP178" s="8"/>
      <c r="AQ178" s="8"/>
      <c r="AR178" s="8"/>
      <c r="AS178" s="8"/>
      <c r="AT178" s="95"/>
    </row>
    <row r="179" spans="1:46" s="96" customFormat="1" ht="193.5" customHeight="1" x14ac:dyDescent="0.25">
      <c r="A179" s="76">
        <v>988</v>
      </c>
      <c r="B179" s="76">
        <v>57</v>
      </c>
      <c r="C179" s="77" t="s">
        <v>1916</v>
      </c>
      <c r="D179" s="140" t="s">
        <v>1917</v>
      </c>
      <c r="E179" s="162" t="s">
        <v>342</v>
      </c>
      <c r="F179" s="75" t="s">
        <v>1918</v>
      </c>
      <c r="G179" s="162"/>
      <c r="H179" s="80" t="s">
        <v>1919</v>
      </c>
      <c r="I179" s="80" t="s">
        <v>1920</v>
      </c>
      <c r="J179" s="173">
        <v>6</v>
      </c>
      <c r="K179" s="93">
        <v>42522</v>
      </c>
      <c r="L179" s="93">
        <v>42916</v>
      </c>
      <c r="M179" s="83" t="s">
        <v>1921</v>
      </c>
      <c r="N179" s="8" t="s">
        <v>93</v>
      </c>
      <c r="O179" s="8" t="s">
        <v>28</v>
      </c>
      <c r="P179" s="8" t="s">
        <v>28</v>
      </c>
      <c r="Q179" s="8" t="s">
        <v>3966</v>
      </c>
      <c r="R179" s="8" t="s">
        <v>3883</v>
      </c>
      <c r="S179" s="70" t="s">
        <v>1541</v>
      </c>
      <c r="T179" s="74">
        <v>6</v>
      </c>
      <c r="U179" s="85">
        <f t="shared" si="31"/>
        <v>1</v>
      </c>
      <c r="V179" s="71"/>
      <c r="W179" s="71"/>
      <c r="X179" s="71"/>
      <c r="Y179" s="71"/>
      <c r="Z179" s="71"/>
      <c r="AA179" s="71"/>
      <c r="AB179" s="88" t="s">
        <v>96</v>
      </c>
      <c r="AC179" s="198">
        <f t="shared" si="27"/>
        <v>2</v>
      </c>
      <c r="AD179" s="199">
        <f t="shared" si="28"/>
        <v>0</v>
      </c>
      <c r="AE179" s="72" t="str">
        <f t="shared" si="29"/>
        <v>CUMPLIDA</v>
      </c>
      <c r="AF179" s="72" t="str">
        <f t="shared" si="30"/>
        <v>CUMPLIDA</v>
      </c>
      <c r="AG179" s="70" t="s">
        <v>85</v>
      </c>
      <c r="AH179" s="91"/>
      <c r="AI179" s="92" t="s">
        <v>1924</v>
      </c>
      <c r="AJ179" s="73" t="s">
        <v>221</v>
      </c>
      <c r="AK179" s="92" t="s">
        <v>215</v>
      </c>
      <c r="AL179" s="8" t="s">
        <v>219</v>
      </c>
      <c r="AM179" s="8" t="s">
        <v>111</v>
      </c>
      <c r="AN179" s="8" t="s">
        <v>201</v>
      </c>
      <c r="AO179" s="8" t="s">
        <v>208</v>
      </c>
      <c r="AP179" s="8"/>
      <c r="AQ179" s="8"/>
      <c r="AR179" s="8"/>
      <c r="AS179" s="8"/>
      <c r="AT179" s="95"/>
    </row>
    <row r="180" spans="1:46" s="96" customFormat="1" ht="198" customHeight="1" x14ac:dyDescent="0.25">
      <c r="A180" s="76">
        <v>989</v>
      </c>
      <c r="B180" s="76">
        <v>58</v>
      </c>
      <c r="C180" s="77" t="s">
        <v>1925</v>
      </c>
      <c r="D180" s="140" t="s">
        <v>1926</v>
      </c>
      <c r="E180" s="162" t="s">
        <v>342</v>
      </c>
      <c r="F180" s="75" t="s">
        <v>1927</v>
      </c>
      <c r="G180" s="95" t="s">
        <v>1928</v>
      </c>
      <c r="H180" s="79" t="s">
        <v>1929</v>
      </c>
      <c r="I180" s="79" t="s">
        <v>1930</v>
      </c>
      <c r="J180" s="74">
        <v>5</v>
      </c>
      <c r="K180" s="93">
        <v>42522</v>
      </c>
      <c r="L180" s="93">
        <v>43281</v>
      </c>
      <c r="M180" s="83" t="s">
        <v>1931</v>
      </c>
      <c r="N180" s="8" t="s">
        <v>88</v>
      </c>
      <c r="O180" s="105" t="s">
        <v>28</v>
      </c>
      <c r="P180" s="8" t="s">
        <v>1932</v>
      </c>
      <c r="Q180" s="8" t="s">
        <v>3966</v>
      </c>
      <c r="R180" s="8" t="s">
        <v>3883</v>
      </c>
      <c r="S180" s="70" t="s">
        <v>1541</v>
      </c>
      <c r="T180" s="74">
        <v>5</v>
      </c>
      <c r="U180" s="85">
        <f t="shared" si="31"/>
        <v>1</v>
      </c>
      <c r="V180" s="71"/>
      <c r="W180" s="71"/>
      <c r="X180" s="71"/>
      <c r="Y180" s="71"/>
      <c r="Z180" s="71"/>
      <c r="AA180" s="71"/>
      <c r="AB180" s="88" t="s">
        <v>96</v>
      </c>
      <c r="AC180" s="198">
        <f t="shared" si="27"/>
        <v>2</v>
      </c>
      <c r="AD180" s="199">
        <f t="shared" si="28"/>
        <v>0</v>
      </c>
      <c r="AE180" s="72" t="str">
        <f t="shared" si="29"/>
        <v>CUMPLIDA</v>
      </c>
      <c r="AF180" s="72" t="str">
        <f t="shared" si="30"/>
        <v>CUMPLIDA</v>
      </c>
      <c r="AG180" s="70" t="s">
        <v>85</v>
      </c>
      <c r="AH180" s="91"/>
      <c r="AI180" s="73"/>
      <c r="AJ180" s="73"/>
      <c r="AK180" s="73"/>
      <c r="AL180" s="74" t="s">
        <v>105</v>
      </c>
      <c r="AM180" s="8" t="s">
        <v>111</v>
      </c>
      <c r="AN180" s="8" t="s">
        <v>197</v>
      </c>
      <c r="AO180" s="8" t="s">
        <v>208</v>
      </c>
      <c r="AP180" s="8"/>
      <c r="AQ180" s="8"/>
      <c r="AR180" s="8"/>
      <c r="AS180" s="8"/>
      <c r="AT180" s="95"/>
    </row>
    <row r="181" spans="1:46" s="96" customFormat="1" ht="312.75" customHeight="1" x14ac:dyDescent="0.25">
      <c r="A181" s="76">
        <v>991</v>
      </c>
      <c r="B181" s="76">
        <v>60</v>
      </c>
      <c r="C181" s="77" t="s">
        <v>1935</v>
      </c>
      <c r="D181" s="140" t="s">
        <v>342</v>
      </c>
      <c r="E181" s="162" t="s">
        <v>342</v>
      </c>
      <c r="F181" s="79" t="s">
        <v>1936</v>
      </c>
      <c r="G181" s="95" t="s">
        <v>1937</v>
      </c>
      <c r="H181" s="174" t="s">
        <v>1938</v>
      </c>
      <c r="I181" s="79" t="s">
        <v>1939</v>
      </c>
      <c r="J181" s="149">
        <v>7</v>
      </c>
      <c r="K181" s="93">
        <v>42522</v>
      </c>
      <c r="L181" s="93">
        <v>42916</v>
      </c>
      <c r="M181" s="83" t="s">
        <v>1106</v>
      </c>
      <c r="N181" s="8" t="s">
        <v>62</v>
      </c>
      <c r="O181" s="105" t="s">
        <v>28</v>
      </c>
      <c r="P181" s="105" t="s">
        <v>28</v>
      </c>
      <c r="Q181" s="105" t="s">
        <v>3966</v>
      </c>
      <c r="R181" s="8" t="s">
        <v>3883</v>
      </c>
      <c r="S181" s="70" t="s">
        <v>1641</v>
      </c>
      <c r="T181" s="74">
        <v>7</v>
      </c>
      <c r="U181" s="85">
        <f t="shared" si="31"/>
        <v>1</v>
      </c>
      <c r="V181" s="70" t="s">
        <v>30</v>
      </c>
      <c r="W181" s="70" t="s">
        <v>25</v>
      </c>
      <c r="X181" s="8" t="s">
        <v>883</v>
      </c>
      <c r="Y181" s="70" t="s">
        <v>1886</v>
      </c>
      <c r="Z181" s="8" t="s">
        <v>1887</v>
      </c>
      <c r="AA181" s="70" t="s">
        <v>846</v>
      </c>
      <c r="AB181" s="88" t="s">
        <v>96</v>
      </c>
      <c r="AC181" s="198">
        <f t="shared" si="27"/>
        <v>2</v>
      </c>
      <c r="AD181" s="199">
        <f t="shared" si="28"/>
        <v>0</v>
      </c>
      <c r="AE181" s="72" t="str">
        <f t="shared" si="29"/>
        <v>CUMPLIDA</v>
      </c>
      <c r="AF181" s="72" t="str">
        <f t="shared" si="30"/>
        <v>CUMPLIDA</v>
      </c>
      <c r="AG181" s="70" t="s">
        <v>30</v>
      </c>
      <c r="AH181" s="91"/>
      <c r="AI181" s="92" t="s">
        <v>1942</v>
      </c>
      <c r="AJ181" s="73" t="s">
        <v>25</v>
      </c>
      <c r="AK181" s="92" t="s">
        <v>216</v>
      </c>
      <c r="AL181" s="8" t="s">
        <v>219</v>
      </c>
      <c r="AM181" s="8" t="s">
        <v>116</v>
      </c>
      <c r="AN181" s="8" t="s">
        <v>116</v>
      </c>
      <c r="AO181" s="8" t="s">
        <v>208</v>
      </c>
      <c r="AP181" s="8"/>
      <c r="AQ181" s="8"/>
      <c r="AR181" s="8"/>
      <c r="AS181" s="8"/>
      <c r="AT181" s="95"/>
    </row>
    <row r="182" spans="1:46" s="96" customFormat="1" ht="409.6" customHeight="1" x14ac:dyDescent="0.25">
      <c r="A182" s="76">
        <v>992</v>
      </c>
      <c r="B182" s="76">
        <v>61</v>
      </c>
      <c r="C182" s="77" t="s">
        <v>1943</v>
      </c>
      <c r="D182" s="70" t="s">
        <v>1944</v>
      </c>
      <c r="E182" s="162" t="s">
        <v>342</v>
      </c>
      <c r="F182" s="95" t="s">
        <v>1945</v>
      </c>
      <c r="G182" s="75" t="s">
        <v>1946</v>
      </c>
      <c r="H182" s="95" t="s">
        <v>1947</v>
      </c>
      <c r="I182" s="95" t="s">
        <v>1948</v>
      </c>
      <c r="J182" s="8">
        <v>4</v>
      </c>
      <c r="K182" s="93">
        <v>42522</v>
      </c>
      <c r="L182" s="93">
        <v>42916</v>
      </c>
      <c r="M182" s="83" t="s">
        <v>1106</v>
      </c>
      <c r="N182" s="8" t="s">
        <v>62</v>
      </c>
      <c r="O182" s="105" t="s">
        <v>28</v>
      </c>
      <c r="P182" s="105" t="s">
        <v>28</v>
      </c>
      <c r="Q182" s="105" t="s">
        <v>3966</v>
      </c>
      <c r="R182" s="8" t="s">
        <v>3883</v>
      </c>
      <c r="S182" s="70" t="s">
        <v>1641</v>
      </c>
      <c r="T182" s="74">
        <v>4</v>
      </c>
      <c r="U182" s="85">
        <f t="shared" si="31"/>
        <v>1</v>
      </c>
      <c r="V182" s="71"/>
      <c r="W182" s="71"/>
      <c r="X182" s="71"/>
      <c r="Y182" s="71"/>
      <c r="Z182" s="71"/>
      <c r="AA182" s="71"/>
      <c r="AB182" s="88" t="s">
        <v>96</v>
      </c>
      <c r="AC182" s="198">
        <f t="shared" si="27"/>
        <v>2</v>
      </c>
      <c r="AD182" s="199">
        <f t="shared" si="28"/>
        <v>0</v>
      </c>
      <c r="AE182" s="72" t="str">
        <f t="shared" si="29"/>
        <v>CUMPLIDA</v>
      </c>
      <c r="AF182" s="72" t="str">
        <f t="shared" si="30"/>
        <v>CUMPLIDA</v>
      </c>
      <c r="AG182" s="70" t="s">
        <v>30</v>
      </c>
      <c r="AH182" s="91"/>
      <c r="AI182" s="92" t="s">
        <v>1952</v>
      </c>
      <c r="AJ182" s="73" t="s">
        <v>18</v>
      </c>
      <c r="AK182" s="92" t="s">
        <v>216</v>
      </c>
      <c r="AL182" s="8" t="s">
        <v>219</v>
      </c>
      <c r="AM182" s="8" t="s">
        <v>117</v>
      </c>
      <c r="AN182" s="8" t="s">
        <v>117</v>
      </c>
      <c r="AO182" s="8" t="s">
        <v>208</v>
      </c>
      <c r="AP182" s="8"/>
      <c r="AQ182" s="8"/>
      <c r="AR182" s="8"/>
      <c r="AS182" s="8"/>
      <c r="AT182" s="95"/>
    </row>
    <row r="183" spans="1:46" s="96" customFormat="1" ht="301.5" customHeight="1" x14ac:dyDescent="0.25">
      <c r="A183" s="76">
        <v>993</v>
      </c>
      <c r="B183" s="76">
        <v>62</v>
      </c>
      <c r="C183" s="77" t="s">
        <v>1953</v>
      </c>
      <c r="D183" s="77" t="s">
        <v>1954</v>
      </c>
      <c r="E183" s="75" t="s">
        <v>342</v>
      </c>
      <c r="F183" s="77" t="s">
        <v>1955</v>
      </c>
      <c r="G183" s="95" t="s">
        <v>1956</v>
      </c>
      <c r="H183" s="77" t="s">
        <v>3944</v>
      </c>
      <c r="I183" s="77" t="s">
        <v>3943</v>
      </c>
      <c r="J183" s="8">
        <v>7</v>
      </c>
      <c r="K183" s="93">
        <v>42522</v>
      </c>
      <c r="L183" s="82">
        <v>43646</v>
      </c>
      <c r="M183" s="83" t="s">
        <v>1106</v>
      </c>
      <c r="N183" s="8" t="s">
        <v>62</v>
      </c>
      <c r="O183" s="105" t="s">
        <v>28</v>
      </c>
      <c r="P183" s="105" t="s">
        <v>28</v>
      </c>
      <c r="Q183" s="105" t="s">
        <v>3966</v>
      </c>
      <c r="R183" s="8" t="s">
        <v>3883</v>
      </c>
      <c r="S183" s="70" t="s">
        <v>1641</v>
      </c>
      <c r="T183" s="74">
        <v>2</v>
      </c>
      <c r="U183" s="85">
        <f t="shared" si="31"/>
        <v>0.2857142857142857</v>
      </c>
      <c r="V183" s="74" t="s">
        <v>1958</v>
      </c>
      <c r="W183" s="74" t="s">
        <v>18</v>
      </c>
      <c r="X183" s="8" t="s">
        <v>1959</v>
      </c>
      <c r="Y183" s="71"/>
      <c r="Z183" s="71"/>
      <c r="AA183" s="71"/>
      <c r="AB183" s="88" t="s">
        <v>96</v>
      </c>
      <c r="AC183" s="198">
        <f t="shared" si="27"/>
        <v>0</v>
      </c>
      <c r="AD183" s="199">
        <f t="shared" si="28"/>
        <v>1</v>
      </c>
      <c r="AE183" s="72" t="str">
        <f t="shared" si="29"/>
        <v>EN TERMINO</v>
      </c>
      <c r="AF183" s="72" t="str">
        <f t="shared" si="30"/>
        <v>EN TERMINO</v>
      </c>
      <c r="AG183" s="70" t="s">
        <v>30</v>
      </c>
      <c r="AH183" s="91"/>
      <c r="AI183" s="92" t="s">
        <v>1960</v>
      </c>
      <c r="AJ183" s="73" t="s">
        <v>18</v>
      </c>
      <c r="AK183" s="92" t="s">
        <v>217</v>
      </c>
      <c r="AL183" s="74" t="s">
        <v>105</v>
      </c>
      <c r="AM183" s="8" t="s">
        <v>110</v>
      </c>
      <c r="AN183" s="8" t="s">
        <v>126</v>
      </c>
      <c r="AO183" s="8" t="s">
        <v>208</v>
      </c>
      <c r="AP183" s="8"/>
      <c r="AQ183" s="8"/>
      <c r="AR183" s="8"/>
      <c r="AS183" s="8"/>
      <c r="AT183" s="95"/>
    </row>
    <row r="184" spans="1:46" s="96" customFormat="1" ht="243.75" customHeight="1" x14ac:dyDescent="0.25">
      <c r="A184" s="76">
        <v>996</v>
      </c>
      <c r="B184" s="76">
        <v>65</v>
      </c>
      <c r="C184" s="137" t="s">
        <v>1963</v>
      </c>
      <c r="D184" s="77" t="s">
        <v>1964</v>
      </c>
      <c r="E184" s="162" t="s">
        <v>342</v>
      </c>
      <c r="F184" s="75" t="s">
        <v>1965</v>
      </c>
      <c r="G184" s="162"/>
      <c r="H184" s="79" t="s">
        <v>1966</v>
      </c>
      <c r="I184" s="80" t="s">
        <v>1967</v>
      </c>
      <c r="J184" s="8">
        <v>5</v>
      </c>
      <c r="K184" s="93">
        <v>42522</v>
      </c>
      <c r="L184" s="93">
        <v>42916</v>
      </c>
      <c r="M184" s="83" t="s">
        <v>1961</v>
      </c>
      <c r="N184" s="8" t="s">
        <v>94</v>
      </c>
      <c r="O184" s="8" t="s">
        <v>28</v>
      </c>
      <c r="P184" s="8" t="s">
        <v>28</v>
      </c>
      <c r="Q184" s="8" t="s">
        <v>3966</v>
      </c>
      <c r="R184" s="8" t="s">
        <v>3883</v>
      </c>
      <c r="S184" s="70" t="s">
        <v>1641</v>
      </c>
      <c r="T184" s="74">
        <v>5</v>
      </c>
      <c r="U184" s="85">
        <f t="shared" si="31"/>
        <v>1</v>
      </c>
      <c r="V184" s="71"/>
      <c r="W184" s="71"/>
      <c r="X184" s="71"/>
      <c r="Y184" s="71"/>
      <c r="Z184" s="71"/>
      <c r="AA184" s="71"/>
      <c r="AB184" s="88" t="s">
        <v>96</v>
      </c>
      <c r="AC184" s="198">
        <f t="shared" si="27"/>
        <v>2</v>
      </c>
      <c r="AD184" s="199">
        <f t="shared" si="28"/>
        <v>0</v>
      </c>
      <c r="AE184" s="72" t="str">
        <f t="shared" si="29"/>
        <v>CUMPLIDA</v>
      </c>
      <c r="AF184" s="72" t="str">
        <f t="shared" si="30"/>
        <v>CUMPLIDA</v>
      </c>
      <c r="AG184" s="70" t="s">
        <v>30</v>
      </c>
      <c r="AH184" s="91"/>
      <c r="AI184" s="92" t="s">
        <v>1970</v>
      </c>
      <c r="AJ184" s="73" t="s">
        <v>18</v>
      </c>
      <c r="AK184" s="92" t="s">
        <v>217</v>
      </c>
      <c r="AL184" s="8" t="s">
        <v>219</v>
      </c>
      <c r="AM184" s="8" t="s">
        <v>110</v>
      </c>
      <c r="AN184" s="8" t="s">
        <v>126</v>
      </c>
      <c r="AO184" s="8" t="s">
        <v>208</v>
      </c>
      <c r="AP184" s="8"/>
      <c r="AQ184" s="8"/>
      <c r="AR184" s="8"/>
      <c r="AS184" s="8"/>
      <c r="AT184" s="95"/>
    </row>
    <row r="185" spans="1:46" s="96" customFormat="1" ht="250.5" customHeight="1" x14ac:dyDescent="0.25">
      <c r="A185" s="76">
        <v>997</v>
      </c>
      <c r="B185" s="76">
        <v>66</v>
      </c>
      <c r="C185" s="137" t="s">
        <v>1971</v>
      </c>
      <c r="D185" s="77" t="s">
        <v>1972</v>
      </c>
      <c r="E185" s="162" t="s">
        <v>342</v>
      </c>
      <c r="F185" s="75" t="s">
        <v>1973</v>
      </c>
      <c r="G185" s="162"/>
      <c r="H185" s="75" t="s">
        <v>1974</v>
      </c>
      <c r="I185" s="80" t="s">
        <v>1975</v>
      </c>
      <c r="J185" s="8">
        <v>4</v>
      </c>
      <c r="K185" s="93">
        <v>42522</v>
      </c>
      <c r="L185" s="93">
        <v>43100</v>
      </c>
      <c r="M185" s="83" t="s">
        <v>1961</v>
      </c>
      <c r="N185" s="8" t="s">
        <v>94</v>
      </c>
      <c r="O185" s="8" t="s">
        <v>28</v>
      </c>
      <c r="P185" s="8" t="s">
        <v>28</v>
      </c>
      <c r="Q185" s="8" t="s">
        <v>3966</v>
      </c>
      <c r="R185" s="8" t="s">
        <v>3883</v>
      </c>
      <c r="S185" s="70" t="s">
        <v>1541</v>
      </c>
      <c r="T185" s="74">
        <v>4</v>
      </c>
      <c r="U185" s="85">
        <f t="shared" si="31"/>
        <v>1</v>
      </c>
      <c r="V185" s="71"/>
      <c r="W185" s="71"/>
      <c r="X185" s="71"/>
      <c r="Y185" s="71"/>
      <c r="Z185" s="71"/>
      <c r="AA185" s="71"/>
      <c r="AB185" s="88" t="s">
        <v>96</v>
      </c>
      <c r="AC185" s="198">
        <f t="shared" si="27"/>
        <v>2</v>
      </c>
      <c r="AD185" s="199">
        <f t="shared" si="28"/>
        <v>0</v>
      </c>
      <c r="AE185" s="72" t="str">
        <f t="shared" si="29"/>
        <v>CUMPLIDA</v>
      </c>
      <c r="AF185" s="72" t="str">
        <f t="shared" si="30"/>
        <v>CUMPLIDA</v>
      </c>
      <c r="AG185" s="70" t="s">
        <v>85</v>
      </c>
      <c r="AH185" s="91"/>
      <c r="AI185" s="92" t="s">
        <v>1979</v>
      </c>
      <c r="AJ185" s="73" t="s">
        <v>25</v>
      </c>
      <c r="AK185" s="92" t="s">
        <v>217</v>
      </c>
      <c r="AL185" s="8" t="s">
        <v>219</v>
      </c>
      <c r="AM185" s="8" t="s">
        <v>117</v>
      </c>
      <c r="AN185" s="8" t="s">
        <v>117</v>
      </c>
      <c r="AO185" s="8" t="s">
        <v>208</v>
      </c>
      <c r="AP185" s="8"/>
      <c r="AQ185" s="8"/>
      <c r="AR185" s="8"/>
      <c r="AS185" s="8"/>
      <c r="AT185" s="95"/>
    </row>
    <row r="186" spans="1:46" s="96" customFormat="1" ht="201" customHeight="1" x14ac:dyDescent="0.25">
      <c r="A186" s="76">
        <v>998</v>
      </c>
      <c r="B186" s="76">
        <v>67</v>
      </c>
      <c r="C186" s="137" t="s">
        <v>1980</v>
      </c>
      <c r="D186" s="77" t="s">
        <v>1981</v>
      </c>
      <c r="E186" s="162" t="s">
        <v>342</v>
      </c>
      <c r="F186" s="77" t="s">
        <v>1982</v>
      </c>
      <c r="G186" s="175" t="s">
        <v>1983</v>
      </c>
      <c r="H186" s="77" t="s">
        <v>1984</v>
      </c>
      <c r="I186" s="77" t="s">
        <v>1985</v>
      </c>
      <c r="J186" s="74">
        <v>4</v>
      </c>
      <c r="K186" s="118">
        <v>42522</v>
      </c>
      <c r="L186" s="118">
        <v>42794</v>
      </c>
      <c r="M186" s="83" t="s">
        <v>356</v>
      </c>
      <c r="N186" s="8" t="s">
        <v>23</v>
      </c>
      <c r="O186" s="8" t="s">
        <v>28</v>
      </c>
      <c r="P186" s="8" t="s">
        <v>28</v>
      </c>
      <c r="Q186" s="94" t="s">
        <v>3966</v>
      </c>
      <c r="R186" s="94" t="s">
        <v>3883</v>
      </c>
      <c r="S186" s="70" t="s">
        <v>84</v>
      </c>
      <c r="T186" s="74">
        <v>4</v>
      </c>
      <c r="U186" s="85">
        <f t="shared" si="31"/>
        <v>1</v>
      </c>
      <c r="V186" s="71"/>
      <c r="W186" s="71"/>
      <c r="X186" s="71"/>
      <c r="Y186" s="71"/>
      <c r="Z186" s="71"/>
      <c r="AA186" s="71"/>
      <c r="AB186" s="88" t="s">
        <v>96</v>
      </c>
      <c r="AC186" s="198">
        <f t="shared" si="27"/>
        <v>2</v>
      </c>
      <c r="AD186" s="199">
        <f t="shared" si="28"/>
        <v>0</v>
      </c>
      <c r="AE186" s="72" t="str">
        <f t="shared" si="29"/>
        <v>CUMPLIDA</v>
      </c>
      <c r="AF186" s="72" t="str">
        <f t="shared" si="30"/>
        <v>CUMPLIDA</v>
      </c>
      <c r="AG186" s="70" t="s">
        <v>84</v>
      </c>
      <c r="AH186" s="91"/>
      <c r="AI186" s="73"/>
      <c r="AJ186" s="73"/>
      <c r="AK186" s="73"/>
      <c r="AL186" s="8" t="s">
        <v>219</v>
      </c>
      <c r="AM186" s="8" t="s">
        <v>111</v>
      </c>
      <c r="AN186" s="8" t="s">
        <v>200</v>
      </c>
      <c r="AO186" s="8" t="s">
        <v>209</v>
      </c>
      <c r="AP186" s="8"/>
      <c r="AQ186" s="8"/>
      <c r="AR186" s="8"/>
      <c r="AS186" s="8"/>
      <c r="AT186" s="95"/>
    </row>
    <row r="187" spans="1:46" s="96" customFormat="1" ht="197.25" customHeight="1" x14ac:dyDescent="0.25">
      <c r="A187" s="76">
        <v>999</v>
      </c>
      <c r="B187" s="76">
        <v>68</v>
      </c>
      <c r="C187" s="137" t="s">
        <v>1987</v>
      </c>
      <c r="D187" s="77" t="s">
        <v>1988</v>
      </c>
      <c r="E187" s="162" t="s">
        <v>342</v>
      </c>
      <c r="F187" s="77" t="s">
        <v>1989</v>
      </c>
      <c r="G187" s="175" t="s">
        <v>1990</v>
      </c>
      <c r="H187" s="77" t="s">
        <v>1991</v>
      </c>
      <c r="I187" s="77" t="s">
        <v>1992</v>
      </c>
      <c r="J187" s="74">
        <v>3</v>
      </c>
      <c r="K187" s="118">
        <v>42522</v>
      </c>
      <c r="L187" s="118">
        <v>42794</v>
      </c>
      <c r="M187" s="83" t="s">
        <v>356</v>
      </c>
      <c r="N187" s="8" t="s">
        <v>23</v>
      </c>
      <c r="O187" s="8" t="s">
        <v>28</v>
      </c>
      <c r="P187" s="8" t="s">
        <v>28</v>
      </c>
      <c r="Q187" s="94" t="s">
        <v>3966</v>
      </c>
      <c r="R187" s="94" t="s">
        <v>3883</v>
      </c>
      <c r="S187" s="70" t="s">
        <v>84</v>
      </c>
      <c r="T187" s="74">
        <v>3</v>
      </c>
      <c r="U187" s="85">
        <f t="shared" si="31"/>
        <v>1</v>
      </c>
      <c r="V187" s="71"/>
      <c r="W187" s="71"/>
      <c r="X187" s="71"/>
      <c r="Y187" s="71"/>
      <c r="Z187" s="71"/>
      <c r="AA187" s="71"/>
      <c r="AB187" s="88" t="s">
        <v>96</v>
      </c>
      <c r="AC187" s="198">
        <f t="shared" si="27"/>
        <v>2</v>
      </c>
      <c r="AD187" s="199">
        <f t="shared" si="28"/>
        <v>0</v>
      </c>
      <c r="AE187" s="72" t="str">
        <f t="shared" si="29"/>
        <v>CUMPLIDA</v>
      </c>
      <c r="AF187" s="72" t="str">
        <f t="shared" si="30"/>
        <v>CUMPLIDA</v>
      </c>
      <c r="AG187" s="70" t="s">
        <v>84</v>
      </c>
      <c r="AH187" s="91"/>
      <c r="AI187" s="73"/>
      <c r="AJ187" s="73"/>
      <c r="AK187" s="73"/>
      <c r="AL187" s="8" t="s">
        <v>219</v>
      </c>
      <c r="AM187" s="8" t="s">
        <v>111</v>
      </c>
      <c r="AN187" s="8" t="s">
        <v>200</v>
      </c>
      <c r="AO187" s="8" t="s">
        <v>209</v>
      </c>
      <c r="AP187" s="8"/>
      <c r="AQ187" s="8"/>
      <c r="AR187" s="8"/>
      <c r="AS187" s="8"/>
      <c r="AT187" s="95"/>
    </row>
    <row r="188" spans="1:46" s="96" customFormat="1" ht="254.25" customHeight="1" x14ac:dyDescent="0.25">
      <c r="A188" s="76">
        <v>1000</v>
      </c>
      <c r="B188" s="76">
        <v>69</v>
      </c>
      <c r="C188" s="137" t="s">
        <v>1994</v>
      </c>
      <c r="D188" s="77" t="s">
        <v>1995</v>
      </c>
      <c r="E188" s="162" t="s">
        <v>342</v>
      </c>
      <c r="F188" s="77" t="s">
        <v>1996</v>
      </c>
      <c r="G188" s="95" t="s">
        <v>1997</v>
      </c>
      <c r="H188" s="77" t="s">
        <v>1998</v>
      </c>
      <c r="I188" s="95" t="s">
        <v>1999</v>
      </c>
      <c r="J188" s="74">
        <v>4</v>
      </c>
      <c r="K188" s="118">
        <v>42522</v>
      </c>
      <c r="L188" s="118">
        <v>42794</v>
      </c>
      <c r="M188" s="83" t="s">
        <v>356</v>
      </c>
      <c r="N188" s="8" t="s">
        <v>23</v>
      </c>
      <c r="O188" s="8" t="s">
        <v>28</v>
      </c>
      <c r="P188" s="8" t="s">
        <v>28</v>
      </c>
      <c r="Q188" s="94" t="s">
        <v>3966</v>
      </c>
      <c r="R188" s="94" t="s">
        <v>3883</v>
      </c>
      <c r="S188" s="70" t="s">
        <v>1641</v>
      </c>
      <c r="T188" s="74">
        <v>4</v>
      </c>
      <c r="U188" s="85">
        <f t="shared" si="31"/>
        <v>1</v>
      </c>
      <c r="V188" s="74"/>
      <c r="W188" s="71"/>
      <c r="X188" s="8"/>
      <c r="Y188" s="71"/>
      <c r="Z188" s="8"/>
      <c r="AA188" s="71"/>
      <c r="AB188" s="88" t="s">
        <v>96</v>
      </c>
      <c r="AC188" s="198">
        <f t="shared" si="27"/>
        <v>2</v>
      </c>
      <c r="AD188" s="199">
        <f t="shared" si="28"/>
        <v>0</v>
      </c>
      <c r="AE188" s="72" t="str">
        <f t="shared" si="29"/>
        <v>CUMPLIDA</v>
      </c>
      <c r="AF188" s="72" t="str">
        <f t="shared" si="30"/>
        <v>CUMPLIDA</v>
      </c>
      <c r="AG188" s="70" t="s">
        <v>30</v>
      </c>
      <c r="AH188" s="91"/>
      <c r="AI188" s="92" t="s">
        <v>2002</v>
      </c>
      <c r="AJ188" s="73" t="s">
        <v>221</v>
      </c>
      <c r="AK188" s="92" t="s">
        <v>215</v>
      </c>
      <c r="AL188" s="8" t="s">
        <v>219</v>
      </c>
      <c r="AM188" s="8" t="s">
        <v>108</v>
      </c>
      <c r="AN188" s="8" t="s">
        <v>127</v>
      </c>
      <c r="AO188" s="8" t="s">
        <v>209</v>
      </c>
      <c r="AP188" s="8"/>
      <c r="AQ188" s="8"/>
      <c r="AR188" s="8"/>
      <c r="AS188" s="8"/>
      <c r="AT188" s="95"/>
    </row>
    <row r="189" spans="1:46" s="96" customFormat="1" ht="187.5" customHeight="1" x14ac:dyDescent="0.25">
      <c r="A189" s="76">
        <v>1001</v>
      </c>
      <c r="B189" s="76">
        <v>70</v>
      </c>
      <c r="C189" s="77" t="s">
        <v>2003</v>
      </c>
      <c r="D189" s="77" t="s">
        <v>2004</v>
      </c>
      <c r="E189" s="162" t="s">
        <v>342</v>
      </c>
      <c r="F189" s="77" t="s">
        <v>2005</v>
      </c>
      <c r="G189" s="95" t="s">
        <v>2006</v>
      </c>
      <c r="H189" s="77" t="s">
        <v>2007</v>
      </c>
      <c r="I189" s="95" t="s">
        <v>2008</v>
      </c>
      <c r="J189" s="74">
        <v>3</v>
      </c>
      <c r="K189" s="118">
        <v>42522</v>
      </c>
      <c r="L189" s="118">
        <v>42794</v>
      </c>
      <c r="M189" s="83" t="s">
        <v>356</v>
      </c>
      <c r="N189" s="8" t="s">
        <v>23</v>
      </c>
      <c r="O189" s="8" t="s">
        <v>28</v>
      </c>
      <c r="P189" s="8" t="s">
        <v>28</v>
      </c>
      <c r="Q189" s="94" t="s">
        <v>3966</v>
      </c>
      <c r="R189" s="94" t="s">
        <v>3883</v>
      </c>
      <c r="S189" s="70" t="s">
        <v>1541</v>
      </c>
      <c r="T189" s="74">
        <v>3</v>
      </c>
      <c r="U189" s="85">
        <f t="shared" si="31"/>
        <v>1</v>
      </c>
      <c r="V189" s="71"/>
      <c r="W189" s="71"/>
      <c r="X189" s="71"/>
      <c r="Y189" s="71"/>
      <c r="Z189" s="71"/>
      <c r="AA189" s="71"/>
      <c r="AB189" s="88" t="s">
        <v>96</v>
      </c>
      <c r="AC189" s="198">
        <f t="shared" si="27"/>
        <v>2</v>
      </c>
      <c r="AD189" s="199">
        <f t="shared" si="28"/>
        <v>0</v>
      </c>
      <c r="AE189" s="72" t="str">
        <f t="shared" si="29"/>
        <v>CUMPLIDA</v>
      </c>
      <c r="AF189" s="72" t="str">
        <f t="shared" si="30"/>
        <v>CUMPLIDA</v>
      </c>
      <c r="AG189" s="70" t="s">
        <v>85</v>
      </c>
      <c r="AH189" s="91"/>
      <c r="AI189" s="73"/>
      <c r="AJ189" s="73"/>
      <c r="AK189" s="73"/>
      <c r="AL189" s="8" t="s">
        <v>219</v>
      </c>
      <c r="AM189" s="8" t="s">
        <v>111</v>
      </c>
      <c r="AN189" s="8" t="s">
        <v>200</v>
      </c>
      <c r="AO189" s="8" t="s">
        <v>209</v>
      </c>
      <c r="AP189" s="8"/>
      <c r="AQ189" s="8"/>
      <c r="AR189" s="8"/>
      <c r="AS189" s="8"/>
      <c r="AT189" s="95"/>
    </row>
    <row r="190" spans="1:46" s="96" customFormat="1" ht="216.75" customHeight="1" x14ac:dyDescent="0.25">
      <c r="A190" s="76">
        <v>1002</v>
      </c>
      <c r="B190" s="76">
        <v>71</v>
      </c>
      <c r="C190" s="77" t="s">
        <v>2010</v>
      </c>
      <c r="D190" s="77" t="s">
        <v>2011</v>
      </c>
      <c r="E190" s="162" t="s">
        <v>342</v>
      </c>
      <c r="F190" s="77" t="s">
        <v>2012</v>
      </c>
      <c r="G190" s="75" t="s">
        <v>2013</v>
      </c>
      <c r="H190" s="77" t="s">
        <v>2014</v>
      </c>
      <c r="I190" s="95" t="s">
        <v>2015</v>
      </c>
      <c r="J190" s="74">
        <v>3</v>
      </c>
      <c r="K190" s="118">
        <v>42522</v>
      </c>
      <c r="L190" s="118">
        <v>42794</v>
      </c>
      <c r="M190" s="83" t="s">
        <v>356</v>
      </c>
      <c r="N190" s="8" t="s">
        <v>23</v>
      </c>
      <c r="O190" s="8" t="s">
        <v>28</v>
      </c>
      <c r="P190" s="8" t="s">
        <v>28</v>
      </c>
      <c r="Q190" s="94" t="s">
        <v>3966</v>
      </c>
      <c r="R190" s="94" t="s">
        <v>3883</v>
      </c>
      <c r="S190" s="70" t="s">
        <v>84</v>
      </c>
      <c r="T190" s="74">
        <v>3</v>
      </c>
      <c r="U190" s="85">
        <f t="shared" si="31"/>
        <v>1</v>
      </c>
      <c r="V190" s="71"/>
      <c r="W190" s="71"/>
      <c r="X190" s="71"/>
      <c r="Y190" s="71"/>
      <c r="Z190" s="71"/>
      <c r="AA190" s="71"/>
      <c r="AB190" s="88" t="s">
        <v>96</v>
      </c>
      <c r="AC190" s="198">
        <f t="shared" si="27"/>
        <v>2</v>
      </c>
      <c r="AD190" s="199">
        <f t="shared" si="28"/>
        <v>0</v>
      </c>
      <c r="AE190" s="72" t="str">
        <f t="shared" si="29"/>
        <v>CUMPLIDA</v>
      </c>
      <c r="AF190" s="72" t="str">
        <f t="shared" si="30"/>
        <v>CUMPLIDA</v>
      </c>
      <c r="AG190" s="70" t="s">
        <v>84</v>
      </c>
      <c r="AH190" s="91"/>
      <c r="AI190" s="73"/>
      <c r="AJ190" s="73"/>
      <c r="AK190" s="73"/>
      <c r="AL190" s="8" t="s">
        <v>219</v>
      </c>
      <c r="AM190" s="8" t="s">
        <v>111</v>
      </c>
      <c r="AN190" s="8" t="s">
        <v>200</v>
      </c>
      <c r="AO190" s="8" t="s">
        <v>209</v>
      </c>
      <c r="AP190" s="8"/>
      <c r="AQ190" s="8"/>
      <c r="AR190" s="8"/>
      <c r="AS190" s="8"/>
      <c r="AT190" s="95"/>
    </row>
    <row r="191" spans="1:46" s="96" customFormat="1" ht="288" customHeight="1" x14ac:dyDescent="0.25">
      <c r="A191" s="76">
        <v>1004</v>
      </c>
      <c r="B191" s="76">
        <v>73</v>
      </c>
      <c r="C191" s="137" t="s">
        <v>2017</v>
      </c>
      <c r="D191" s="77" t="s">
        <v>2018</v>
      </c>
      <c r="E191" s="162" t="s">
        <v>342</v>
      </c>
      <c r="F191" s="77" t="s">
        <v>2019</v>
      </c>
      <c r="G191" s="75" t="s">
        <v>2020</v>
      </c>
      <c r="H191" s="77" t="s">
        <v>2021</v>
      </c>
      <c r="I191" s="77" t="s">
        <v>2022</v>
      </c>
      <c r="J191" s="74">
        <v>2</v>
      </c>
      <c r="K191" s="118">
        <v>42522</v>
      </c>
      <c r="L191" s="118">
        <v>42794</v>
      </c>
      <c r="M191" s="83" t="s">
        <v>356</v>
      </c>
      <c r="N191" s="8" t="s">
        <v>23</v>
      </c>
      <c r="O191" s="8" t="s">
        <v>28</v>
      </c>
      <c r="P191" s="8" t="s">
        <v>28</v>
      </c>
      <c r="Q191" s="94" t="s">
        <v>3966</v>
      </c>
      <c r="R191" s="94" t="s">
        <v>3883</v>
      </c>
      <c r="S191" s="70" t="s">
        <v>1541</v>
      </c>
      <c r="T191" s="74">
        <v>2</v>
      </c>
      <c r="U191" s="85">
        <f t="shared" si="31"/>
        <v>1</v>
      </c>
      <c r="V191" s="71"/>
      <c r="W191" s="71"/>
      <c r="X191" s="71"/>
      <c r="Y191" s="71"/>
      <c r="Z191" s="71"/>
      <c r="AA191" s="71"/>
      <c r="AB191" s="88" t="s">
        <v>96</v>
      </c>
      <c r="AC191" s="198">
        <f t="shared" si="27"/>
        <v>2</v>
      </c>
      <c r="AD191" s="199">
        <f t="shared" si="28"/>
        <v>0</v>
      </c>
      <c r="AE191" s="72" t="str">
        <f t="shared" ref="AE191:AE233" si="32">IF(AC191+AD191&gt;1,"CUMPLIDA",IF(AD191=1,"EN TERMINO","VENCIDA"))</f>
        <v>CUMPLIDA</v>
      </c>
      <c r="AF191" s="72" t="str">
        <f t="shared" ref="AF191:AF233" si="33">IF(AE191="CUMPLIDA","CUMPLIDA",IF(AE191="EN TERMINO","EN TERMINO","VENCIDA"))</f>
        <v>CUMPLIDA</v>
      </c>
      <c r="AG191" s="70" t="s">
        <v>85</v>
      </c>
      <c r="AH191" s="91"/>
      <c r="AI191" s="73"/>
      <c r="AJ191" s="73"/>
      <c r="AK191" s="73"/>
      <c r="AL191" s="8" t="s">
        <v>219</v>
      </c>
      <c r="AM191" s="8" t="s">
        <v>111</v>
      </c>
      <c r="AN191" s="8" t="s">
        <v>200</v>
      </c>
      <c r="AO191" s="8" t="s">
        <v>209</v>
      </c>
      <c r="AP191" s="8"/>
      <c r="AQ191" s="8"/>
      <c r="AR191" s="8"/>
      <c r="AS191" s="8"/>
      <c r="AT191" s="95"/>
    </row>
    <row r="192" spans="1:46" s="96" customFormat="1" ht="333" customHeight="1" x14ac:dyDescent="0.25">
      <c r="A192" s="76">
        <v>1005</v>
      </c>
      <c r="B192" s="76">
        <v>74</v>
      </c>
      <c r="C192" s="77" t="s">
        <v>2024</v>
      </c>
      <c r="D192" s="77" t="s">
        <v>2025</v>
      </c>
      <c r="E192" s="95" t="s">
        <v>2026</v>
      </c>
      <c r="F192" s="95" t="s">
        <v>2027</v>
      </c>
      <c r="G192" s="95" t="s">
        <v>2028</v>
      </c>
      <c r="H192" s="77" t="s">
        <v>2029</v>
      </c>
      <c r="I192" s="77" t="s">
        <v>2030</v>
      </c>
      <c r="J192" s="74">
        <v>2</v>
      </c>
      <c r="K192" s="118">
        <v>42522</v>
      </c>
      <c r="L192" s="118">
        <v>42794</v>
      </c>
      <c r="M192" s="83" t="s">
        <v>356</v>
      </c>
      <c r="N192" s="8" t="s">
        <v>23</v>
      </c>
      <c r="O192" s="8" t="s">
        <v>28</v>
      </c>
      <c r="P192" s="8" t="s">
        <v>28</v>
      </c>
      <c r="Q192" s="94" t="s">
        <v>3966</v>
      </c>
      <c r="R192" s="94" t="s">
        <v>3883</v>
      </c>
      <c r="S192" s="70" t="s">
        <v>1641</v>
      </c>
      <c r="T192" s="74">
        <v>2</v>
      </c>
      <c r="U192" s="85">
        <f t="shared" si="31"/>
        <v>1</v>
      </c>
      <c r="V192" s="71"/>
      <c r="W192" s="71" t="s">
        <v>2033</v>
      </c>
      <c r="X192" s="71"/>
      <c r="Y192" s="71"/>
      <c r="Z192" s="71"/>
      <c r="AA192" s="71"/>
      <c r="AB192" s="88" t="s">
        <v>96</v>
      </c>
      <c r="AC192" s="198">
        <f t="shared" si="27"/>
        <v>2</v>
      </c>
      <c r="AD192" s="199">
        <f t="shared" si="28"/>
        <v>0</v>
      </c>
      <c r="AE192" s="72" t="str">
        <f t="shared" si="32"/>
        <v>CUMPLIDA</v>
      </c>
      <c r="AF192" s="72" t="str">
        <f t="shared" si="33"/>
        <v>CUMPLIDA</v>
      </c>
      <c r="AG192" s="70" t="s">
        <v>30</v>
      </c>
      <c r="AH192" s="91"/>
      <c r="AI192" s="92" t="s">
        <v>2034</v>
      </c>
      <c r="AJ192" s="73" t="s">
        <v>221</v>
      </c>
      <c r="AK192" s="92" t="s">
        <v>215</v>
      </c>
      <c r="AL192" s="8" t="s">
        <v>219</v>
      </c>
      <c r="AM192" s="8" t="s">
        <v>108</v>
      </c>
      <c r="AN192" s="8" t="s">
        <v>128</v>
      </c>
      <c r="AO192" s="8" t="s">
        <v>209</v>
      </c>
      <c r="AP192" s="8"/>
      <c r="AQ192" s="8"/>
      <c r="AR192" s="8"/>
      <c r="AS192" s="8"/>
      <c r="AT192" s="95"/>
    </row>
    <row r="193" spans="1:46" s="96" customFormat="1" ht="189.75" customHeight="1" x14ac:dyDescent="0.25">
      <c r="A193" s="76">
        <v>1008</v>
      </c>
      <c r="B193" s="76">
        <v>77</v>
      </c>
      <c r="C193" s="137" t="s">
        <v>2036</v>
      </c>
      <c r="D193" s="77" t="s">
        <v>2037</v>
      </c>
      <c r="E193" s="162" t="s">
        <v>342</v>
      </c>
      <c r="F193" s="77" t="s">
        <v>1982</v>
      </c>
      <c r="G193" s="175" t="s">
        <v>1983</v>
      </c>
      <c r="H193" s="77" t="s">
        <v>2038</v>
      </c>
      <c r="I193" s="77" t="s">
        <v>2039</v>
      </c>
      <c r="J193" s="74">
        <v>4</v>
      </c>
      <c r="K193" s="93">
        <v>42522</v>
      </c>
      <c r="L193" s="93">
        <v>42794</v>
      </c>
      <c r="M193" s="83" t="s">
        <v>356</v>
      </c>
      <c r="N193" s="8" t="s">
        <v>23</v>
      </c>
      <c r="O193" s="8" t="s">
        <v>28</v>
      </c>
      <c r="P193" s="8" t="s">
        <v>28</v>
      </c>
      <c r="Q193" s="94" t="s">
        <v>3966</v>
      </c>
      <c r="R193" s="94" t="s">
        <v>3883</v>
      </c>
      <c r="S193" s="70" t="s">
        <v>84</v>
      </c>
      <c r="T193" s="74">
        <v>4</v>
      </c>
      <c r="U193" s="85">
        <f t="shared" si="31"/>
        <v>1</v>
      </c>
      <c r="V193" s="71"/>
      <c r="W193" s="71"/>
      <c r="X193" s="71"/>
      <c r="Y193" s="71"/>
      <c r="Z193" s="71"/>
      <c r="AA193" s="71"/>
      <c r="AB193" s="88" t="s">
        <v>96</v>
      </c>
      <c r="AC193" s="198">
        <f t="shared" si="27"/>
        <v>2</v>
      </c>
      <c r="AD193" s="199">
        <f t="shared" si="28"/>
        <v>0</v>
      </c>
      <c r="AE193" s="72" t="str">
        <f t="shared" si="32"/>
        <v>CUMPLIDA</v>
      </c>
      <c r="AF193" s="72" t="str">
        <f t="shared" si="33"/>
        <v>CUMPLIDA</v>
      </c>
      <c r="AG193" s="70" t="s">
        <v>84</v>
      </c>
      <c r="AH193" s="91"/>
      <c r="AI193" s="73"/>
      <c r="AJ193" s="73"/>
      <c r="AK193" s="73"/>
      <c r="AL193" s="8" t="s">
        <v>219</v>
      </c>
      <c r="AM193" s="8" t="s">
        <v>111</v>
      </c>
      <c r="AN193" s="8" t="s">
        <v>200</v>
      </c>
      <c r="AO193" s="8" t="s">
        <v>209</v>
      </c>
      <c r="AP193" s="8"/>
      <c r="AQ193" s="8"/>
      <c r="AR193" s="8"/>
      <c r="AS193" s="8"/>
      <c r="AT193" s="95"/>
    </row>
    <row r="194" spans="1:46" s="96" customFormat="1" ht="282.75" customHeight="1" x14ac:dyDescent="0.25">
      <c r="A194" s="76">
        <v>1009</v>
      </c>
      <c r="B194" s="76">
        <v>78</v>
      </c>
      <c r="C194" s="137" t="s">
        <v>2041</v>
      </c>
      <c r="D194" s="77" t="s">
        <v>2042</v>
      </c>
      <c r="E194" s="162" t="s">
        <v>342</v>
      </c>
      <c r="F194" s="77" t="s">
        <v>2043</v>
      </c>
      <c r="G194" s="95" t="s">
        <v>2044</v>
      </c>
      <c r="H194" s="176" t="s">
        <v>2045</v>
      </c>
      <c r="I194" s="176" t="s">
        <v>2046</v>
      </c>
      <c r="J194" s="8">
        <v>5</v>
      </c>
      <c r="K194" s="93">
        <v>42522</v>
      </c>
      <c r="L194" s="118">
        <v>43312</v>
      </c>
      <c r="M194" s="83" t="s">
        <v>370</v>
      </c>
      <c r="N194" s="8" t="s">
        <v>27</v>
      </c>
      <c r="O194" s="8" t="s">
        <v>28</v>
      </c>
      <c r="P194" s="8" t="s">
        <v>28</v>
      </c>
      <c r="Q194" s="94" t="s">
        <v>3966</v>
      </c>
      <c r="R194" s="8" t="s">
        <v>3883</v>
      </c>
      <c r="S194" s="70" t="s">
        <v>84</v>
      </c>
      <c r="T194" s="8">
        <v>5</v>
      </c>
      <c r="U194" s="85">
        <f t="shared" si="31"/>
        <v>1</v>
      </c>
      <c r="V194" s="71"/>
      <c r="W194" s="71"/>
      <c r="X194" s="71"/>
      <c r="Y194" s="71"/>
      <c r="Z194" s="71"/>
      <c r="AA194" s="71"/>
      <c r="AB194" s="88" t="s">
        <v>96</v>
      </c>
      <c r="AC194" s="198">
        <f t="shared" si="27"/>
        <v>2</v>
      </c>
      <c r="AD194" s="199">
        <f t="shared" si="28"/>
        <v>0</v>
      </c>
      <c r="AE194" s="72" t="str">
        <f t="shared" si="32"/>
        <v>CUMPLIDA</v>
      </c>
      <c r="AF194" s="72" t="str">
        <f t="shared" si="33"/>
        <v>CUMPLIDA</v>
      </c>
      <c r="AG194" s="70" t="s">
        <v>84</v>
      </c>
      <c r="AH194" s="91"/>
      <c r="AI194" s="73"/>
      <c r="AJ194" s="73"/>
      <c r="AK194" s="73"/>
      <c r="AL194" s="74" t="s">
        <v>105</v>
      </c>
      <c r="AM194" s="8" t="s">
        <v>108</v>
      </c>
      <c r="AN194" s="8" t="s">
        <v>154</v>
      </c>
      <c r="AO194" s="8" t="s">
        <v>209</v>
      </c>
      <c r="AP194" s="8"/>
      <c r="AQ194" s="8"/>
      <c r="AR194" s="8"/>
      <c r="AS194" s="8"/>
      <c r="AT194" s="95"/>
    </row>
    <row r="195" spans="1:46" s="96" customFormat="1" ht="141.75" customHeight="1" x14ac:dyDescent="0.25">
      <c r="A195" s="76">
        <v>1010</v>
      </c>
      <c r="B195" s="76">
        <v>79</v>
      </c>
      <c r="C195" s="137" t="s">
        <v>2049</v>
      </c>
      <c r="D195" s="140" t="s">
        <v>2050</v>
      </c>
      <c r="E195" s="162" t="s">
        <v>342</v>
      </c>
      <c r="F195" s="77" t="s">
        <v>2051</v>
      </c>
      <c r="G195" s="175" t="s">
        <v>2052</v>
      </c>
      <c r="H195" s="77" t="s">
        <v>2053</v>
      </c>
      <c r="I195" s="77" t="s">
        <v>2054</v>
      </c>
      <c r="J195" s="74">
        <v>3</v>
      </c>
      <c r="K195" s="93">
        <v>42522</v>
      </c>
      <c r="L195" s="93">
        <v>42794</v>
      </c>
      <c r="M195" s="83" t="s">
        <v>356</v>
      </c>
      <c r="N195" s="8" t="s">
        <v>23</v>
      </c>
      <c r="O195" s="8" t="s">
        <v>28</v>
      </c>
      <c r="P195" s="8" t="s">
        <v>28</v>
      </c>
      <c r="Q195" s="94" t="s">
        <v>3966</v>
      </c>
      <c r="R195" s="94" t="s">
        <v>3883</v>
      </c>
      <c r="S195" s="70" t="s">
        <v>1541</v>
      </c>
      <c r="T195" s="74">
        <v>3</v>
      </c>
      <c r="U195" s="85">
        <f t="shared" si="31"/>
        <v>1</v>
      </c>
      <c r="V195" s="71"/>
      <c r="W195" s="71"/>
      <c r="X195" s="71"/>
      <c r="Y195" s="71"/>
      <c r="Z195" s="71"/>
      <c r="AA195" s="71"/>
      <c r="AB195" s="88" t="s">
        <v>96</v>
      </c>
      <c r="AC195" s="198">
        <f t="shared" si="27"/>
        <v>2</v>
      </c>
      <c r="AD195" s="199">
        <f t="shared" si="28"/>
        <v>0</v>
      </c>
      <c r="AE195" s="72" t="str">
        <f t="shared" si="32"/>
        <v>CUMPLIDA</v>
      </c>
      <c r="AF195" s="72" t="str">
        <f t="shared" si="33"/>
        <v>CUMPLIDA</v>
      </c>
      <c r="AG195" s="70" t="s">
        <v>85</v>
      </c>
      <c r="AH195" s="91"/>
      <c r="AI195" s="73"/>
      <c r="AJ195" s="73"/>
      <c r="AK195" s="73"/>
      <c r="AL195" s="8" t="s">
        <v>219</v>
      </c>
      <c r="AM195" s="8" t="s">
        <v>111</v>
      </c>
      <c r="AN195" s="8" t="s">
        <v>200</v>
      </c>
      <c r="AO195" s="8" t="s">
        <v>209</v>
      </c>
      <c r="AP195" s="8"/>
      <c r="AQ195" s="8"/>
      <c r="AR195" s="8"/>
      <c r="AS195" s="8"/>
      <c r="AT195" s="95"/>
    </row>
    <row r="196" spans="1:46" s="96" customFormat="1" ht="147.75" customHeight="1" x14ac:dyDescent="0.25">
      <c r="A196" s="76">
        <v>1011</v>
      </c>
      <c r="B196" s="76">
        <v>80</v>
      </c>
      <c r="C196" s="137" t="s">
        <v>2056</v>
      </c>
      <c r="D196" s="140" t="s">
        <v>2057</v>
      </c>
      <c r="E196" s="162" t="s">
        <v>342</v>
      </c>
      <c r="F196" s="77" t="s">
        <v>1982</v>
      </c>
      <c r="G196" s="175" t="s">
        <v>1983</v>
      </c>
      <c r="H196" s="77" t="s">
        <v>2058</v>
      </c>
      <c r="I196" s="77" t="s">
        <v>2059</v>
      </c>
      <c r="J196" s="74">
        <v>3</v>
      </c>
      <c r="K196" s="93">
        <v>42522</v>
      </c>
      <c r="L196" s="93">
        <v>42794</v>
      </c>
      <c r="M196" s="83" t="s">
        <v>356</v>
      </c>
      <c r="N196" s="8" t="s">
        <v>23</v>
      </c>
      <c r="O196" s="8" t="s">
        <v>28</v>
      </c>
      <c r="P196" s="8" t="s">
        <v>28</v>
      </c>
      <c r="Q196" s="94" t="s">
        <v>3966</v>
      </c>
      <c r="R196" s="94" t="s">
        <v>3883</v>
      </c>
      <c r="S196" s="70" t="s">
        <v>84</v>
      </c>
      <c r="T196" s="74">
        <v>3</v>
      </c>
      <c r="U196" s="85">
        <f t="shared" si="31"/>
        <v>1</v>
      </c>
      <c r="V196" s="71"/>
      <c r="W196" s="71"/>
      <c r="X196" s="71"/>
      <c r="Y196" s="71"/>
      <c r="Z196" s="71"/>
      <c r="AA196" s="71"/>
      <c r="AB196" s="88" t="s">
        <v>96</v>
      </c>
      <c r="AC196" s="198">
        <f t="shared" si="27"/>
        <v>2</v>
      </c>
      <c r="AD196" s="199">
        <f t="shared" si="28"/>
        <v>0</v>
      </c>
      <c r="AE196" s="72" t="str">
        <f t="shared" si="32"/>
        <v>CUMPLIDA</v>
      </c>
      <c r="AF196" s="72" t="str">
        <f t="shared" si="33"/>
        <v>CUMPLIDA</v>
      </c>
      <c r="AG196" s="70" t="s">
        <v>84</v>
      </c>
      <c r="AH196" s="91"/>
      <c r="AI196" s="73"/>
      <c r="AJ196" s="73"/>
      <c r="AK196" s="73"/>
      <c r="AL196" s="8" t="s">
        <v>219</v>
      </c>
      <c r="AM196" s="8" t="s">
        <v>111</v>
      </c>
      <c r="AN196" s="8" t="s">
        <v>170</v>
      </c>
      <c r="AO196" s="8" t="s">
        <v>209</v>
      </c>
      <c r="AP196" s="8"/>
      <c r="AQ196" s="8"/>
      <c r="AR196" s="8"/>
      <c r="AS196" s="8"/>
      <c r="AT196" s="95"/>
    </row>
    <row r="197" spans="1:46" s="96" customFormat="1" ht="156" customHeight="1" x14ac:dyDescent="0.25">
      <c r="A197" s="76">
        <v>1012</v>
      </c>
      <c r="B197" s="76">
        <v>81</v>
      </c>
      <c r="C197" s="137" t="s">
        <v>2061</v>
      </c>
      <c r="D197" s="140" t="s">
        <v>2062</v>
      </c>
      <c r="E197" s="162" t="s">
        <v>342</v>
      </c>
      <c r="F197" s="77" t="s">
        <v>2063</v>
      </c>
      <c r="G197" s="175" t="s">
        <v>2064</v>
      </c>
      <c r="H197" s="77" t="s">
        <v>2065</v>
      </c>
      <c r="I197" s="77" t="s">
        <v>2066</v>
      </c>
      <c r="J197" s="74">
        <v>3</v>
      </c>
      <c r="K197" s="93">
        <v>42522</v>
      </c>
      <c r="L197" s="93">
        <v>42794</v>
      </c>
      <c r="M197" s="83" t="s">
        <v>356</v>
      </c>
      <c r="N197" s="8" t="s">
        <v>23</v>
      </c>
      <c r="O197" s="8" t="s">
        <v>28</v>
      </c>
      <c r="P197" s="8" t="s">
        <v>28</v>
      </c>
      <c r="Q197" s="94" t="s">
        <v>3966</v>
      </c>
      <c r="R197" s="94" t="s">
        <v>3883</v>
      </c>
      <c r="S197" s="70" t="s">
        <v>84</v>
      </c>
      <c r="T197" s="74">
        <v>3</v>
      </c>
      <c r="U197" s="85">
        <f t="shared" si="31"/>
        <v>1</v>
      </c>
      <c r="V197" s="71"/>
      <c r="W197" s="71"/>
      <c r="X197" s="71"/>
      <c r="Y197" s="71"/>
      <c r="Z197" s="71"/>
      <c r="AA197" s="71"/>
      <c r="AB197" s="88" t="s">
        <v>96</v>
      </c>
      <c r="AC197" s="198">
        <f t="shared" si="27"/>
        <v>2</v>
      </c>
      <c r="AD197" s="199">
        <f t="shared" si="28"/>
        <v>0</v>
      </c>
      <c r="AE197" s="72" t="str">
        <f t="shared" si="32"/>
        <v>CUMPLIDA</v>
      </c>
      <c r="AF197" s="72" t="str">
        <f t="shared" si="33"/>
        <v>CUMPLIDA</v>
      </c>
      <c r="AG197" s="70" t="s">
        <v>84</v>
      </c>
      <c r="AH197" s="91"/>
      <c r="AI197" s="73"/>
      <c r="AJ197" s="73"/>
      <c r="AK197" s="73"/>
      <c r="AL197" s="8" t="s">
        <v>219</v>
      </c>
      <c r="AM197" s="8" t="s">
        <v>108</v>
      </c>
      <c r="AN197" s="8" t="s">
        <v>168</v>
      </c>
      <c r="AO197" s="8" t="s">
        <v>209</v>
      </c>
      <c r="AP197" s="8"/>
      <c r="AQ197" s="8"/>
      <c r="AR197" s="8"/>
      <c r="AS197" s="8"/>
      <c r="AT197" s="95"/>
    </row>
    <row r="198" spans="1:46" s="96" customFormat="1" ht="113.25" customHeight="1" x14ac:dyDescent="0.25">
      <c r="A198" s="76">
        <v>1014</v>
      </c>
      <c r="B198" s="76">
        <v>83</v>
      </c>
      <c r="C198" s="137" t="s">
        <v>2068</v>
      </c>
      <c r="D198" s="77" t="s">
        <v>2069</v>
      </c>
      <c r="E198" s="162" t="s">
        <v>342</v>
      </c>
      <c r="F198" s="77" t="s">
        <v>1982</v>
      </c>
      <c r="G198" s="175" t="s">
        <v>1983</v>
      </c>
      <c r="H198" s="77" t="s">
        <v>2070</v>
      </c>
      <c r="I198" s="77" t="s">
        <v>2071</v>
      </c>
      <c r="J198" s="74">
        <v>3</v>
      </c>
      <c r="K198" s="118">
        <v>42522</v>
      </c>
      <c r="L198" s="118">
        <v>42794</v>
      </c>
      <c r="M198" s="83" t="s">
        <v>356</v>
      </c>
      <c r="N198" s="8" t="s">
        <v>23</v>
      </c>
      <c r="O198" s="8" t="s">
        <v>28</v>
      </c>
      <c r="P198" s="8" t="s">
        <v>28</v>
      </c>
      <c r="Q198" s="94" t="s">
        <v>3966</v>
      </c>
      <c r="R198" s="94" t="s">
        <v>3883</v>
      </c>
      <c r="S198" s="70" t="s">
        <v>1541</v>
      </c>
      <c r="T198" s="74">
        <v>3</v>
      </c>
      <c r="U198" s="85">
        <f t="shared" si="31"/>
        <v>1</v>
      </c>
      <c r="V198" s="71"/>
      <c r="W198" s="71"/>
      <c r="X198" s="71"/>
      <c r="Y198" s="71"/>
      <c r="Z198" s="71"/>
      <c r="AA198" s="71"/>
      <c r="AB198" s="88" t="s">
        <v>96</v>
      </c>
      <c r="AC198" s="198">
        <f t="shared" si="27"/>
        <v>2</v>
      </c>
      <c r="AD198" s="199">
        <f t="shared" si="28"/>
        <v>0</v>
      </c>
      <c r="AE198" s="72" t="str">
        <f t="shared" si="32"/>
        <v>CUMPLIDA</v>
      </c>
      <c r="AF198" s="72" t="str">
        <f t="shared" si="33"/>
        <v>CUMPLIDA</v>
      </c>
      <c r="AG198" s="70" t="s">
        <v>85</v>
      </c>
      <c r="AH198" s="91"/>
      <c r="AI198" s="73"/>
      <c r="AJ198" s="73"/>
      <c r="AK198" s="73"/>
      <c r="AL198" s="8" t="s">
        <v>219</v>
      </c>
      <c r="AM198" s="8" t="s">
        <v>111</v>
      </c>
      <c r="AN198" s="8" t="s">
        <v>170</v>
      </c>
      <c r="AO198" s="8" t="s">
        <v>209</v>
      </c>
      <c r="AP198" s="8"/>
      <c r="AQ198" s="8"/>
      <c r="AR198" s="8"/>
      <c r="AS198" s="8"/>
      <c r="AT198" s="95"/>
    </row>
    <row r="199" spans="1:46" s="96" customFormat="1" ht="167.25" customHeight="1" x14ac:dyDescent="0.25">
      <c r="A199" s="76">
        <v>1015</v>
      </c>
      <c r="B199" s="76">
        <v>84</v>
      </c>
      <c r="C199" s="77" t="s">
        <v>2073</v>
      </c>
      <c r="D199" s="77" t="s">
        <v>2074</v>
      </c>
      <c r="E199" s="162" t="s">
        <v>342</v>
      </c>
      <c r="F199" s="77" t="s">
        <v>1982</v>
      </c>
      <c r="G199" s="175" t="s">
        <v>1983</v>
      </c>
      <c r="H199" s="77" t="s">
        <v>2075</v>
      </c>
      <c r="I199" s="77" t="s">
        <v>2039</v>
      </c>
      <c r="J199" s="74">
        <v>4</v>
      </c>
      <c r="K199" s="118">
        <v>42522</v>
      </c>
      <c r="L199" s="118">
        <v>42794</v>
      </c>
      <c r="M199" s="83" t="s">
        <v>356</v>
      </c>
      <c r="N199" s="8" t="s">
        <v>23</v>
      </c>
      <c r="O199" s="8" t="s">
        <v>28</v>
      </c>
      <c r="P199" s="8" t="s">
        <v>28</v>
      </c>
      <c r="Q199" s="94" t="s">
        <v>3966</v>
      </c>
      <c r="R199" s="94" t="s">
        <v>3883</v>
      </c>
      <c r="S199" s="70" t="s">
        <v>84</v>
      </c>
      <c r="T199" s="74">
        <v>4</v>
      </c>
      <c r="U199" s="85">
        <f t="shared" si="31"/>
        <v>1</v>
      </c>
      <c r="V199" s="71"/>
      <c r="W199" s="71"/>
      <c r="X199" s="71"/>
      <c r="Y199" s="71"/>
      <c r="Z199" s="71"/>
      <c r="AA199" s="71"/>
      <c r="AB199" s="88" t="s">
        <v>96</v>
      </c>
      <c r="AC199" s="198">
        <f t="shared" si="27"/>
        <v>2</v>
      </c>
      <c r="AD199" s="199">
        <f t="shared" si="28"/>
        <v>0</v>
      </c>
      <c r="AE199" s="72" t="str">
        <f t="shared" si="32"/>
        <v>CUMPLIDA</v>
      </c>
      <c r="AF199" s="72" t="str">
        <f t="shared" si="33"/>
        <v>CUMPLIDA</v>
      </c>
      <c r="AG199" s="70" t="s">
        <v>84</v>
      </c>
      <c r="AH199" s="91"/>
      <c r="AI199" s="73"/>
      <c r="AJ199" s="73"/>
      <c r="AK199" s="73"/>
      <c r="AL199" s="8" t="s">
        <v>219</v>
      </c>
      <c r="AM199" s="8" t="s">
        <v>111</v>
      </c>
      <c r="AN199" s="8" t="s">
        <v>170</v>
      </c>
      <c r="AO199" s="8" t="s">
        <v>209</v>
      </c>
      <c r="AP199" s="8"/>
      <c r="AQ199" s="8"/>
      <c r="AR199" s="8"/>
      <c r="AS199" s="8"/>
      <c r="AT199" s="95"/>
    </row>
    <row r="200" spans="1:46" s="96" customFormat="1" ht="203.25" customHeight="1" x14ac:dyDescent="0.25">
      <c r="A200" s="76">
        <v>1020</v>
      </c>
      <c r="B200" s="76">
        <v>89</v>
      </c>
      <c r="C200" s="137" t="s">
        <v>2077</v>
      </c>
      <c r="D200" s="77" t="s">
        <v>2078</v>
      </c>
      <c r="E200" s="162" t="s">
        <v>342</v>
      </c>
      <c r="F200" s="77" t="s">
        <v>2079</v>
      </c>
      <c r="G200" s="162" t="s">
        <v>1990</v>
      </c>
      <c r="H200" s="77" t="s">
        <v>2080</v>
      </c>
      <c r="I200" s="77" t="s">
        <v>2081</v>
      </c>
      <c r="J200" s="74">
        <v>4</v>
      </c>
      <c r="K200" s="118">
        <v>42522</v>
      </c>
      <c r="L200" s="118">
        <v>42794</v>
      </c>
      <c r="M200" s="83" t="s">
        <v>356</v>
      </c>
      <c r="N200" s="8" t="s">
        <v>23</v>
      </c>
      <c r="O200" s="8" t="s">
        <v>28</v>
      </c>
      <c r="P200" s="8" t="s">
        <v>28</v>
      </c>
      <c r="Q200" s="94" t="s">
        <v>3966</v>
      </c>
      <c r="R200" s="94" t="s">
        <v>3883</v>
      </c>
      <c r="S200" s="70" t="s">
        <v>1541</v>
      </c>
      <c r="T200" s="74">
        <v>4</v>
      </c>
      <c r="U200" s="85">
        <f t="shared" si="31"/>
        <v>1</v>
      </c>
      <c r="V200" s="71"/>
      <c r="W200" s="71"/>
      <c r="X200" s="71"/>
      <c r="Y200" s="71"/>
      <c r="Z200" s="71"/>
      <c r="AA200" s="71"/>
      <c r="AB200" s="88" t="s">
        <v>96</v>
      </c>
      <c r="AC200" s="198">
        <f t="shared" si="27"/>
        <v>2</v>
      </c>
      <c r="AD200" s="199">
        <f t="shared" si="28"/>
        <v>0</v>
      </c>
      <c r="AE200" s="72" t="str">
        <f t="shared" si="32"/>
        <v>CUMPLIDA</v>
      </c>
      <c r="AF200" s="72" t="str">
        <f t="shared" si="33"/>
        <v>CUMPLIDA</v>
      </c>
      <c r="AG200" s="70" t="s">
        <v>85</v>
      </c>
      <c r="AH200" s="91"/>
      <c r="AI200" s="73"/>
      <c r="AJ200" s="73"/>
      <c r="AK200" s="73"/>
      <c r="AL200" s="8" t="s">
        <v>219</v>
      </c>
      <c r="AM200" s="8" t="s">
        <v>108</v>
      </c>
      <c r="AN200" s="8" t="s">
        <v>153</v>
      </c>
      <c r="AO200" s="8" t="s">
        <v>209</v>
      </c>
      <c r="AP200" s="8"/>
      <c r="AQ200" s="8"/>
      <c r="AR200" s="8"/>
      <c r="AS200" s="8"/>
      <c r="AT200" s="95"/>
    </row>
    <row r="201" spans="1:46" s="96" customFormat="1" ht="306.75" customHeight="1" x14ac:dyDescent="0.25">
      <c r="A201" s="76">
        <v>1022</v>
      </c>
      <c r="B201" s="76">
        <v>91</v>
      </c>
      <c r="C201" s="77" t="s">
        <v>2084</v>
      </c>
      <c r="D201" s="78" t="s">
        <v>342</v>
      </c>
      <c r="E201" s="162" t="s">
        <v>342</v>
      </c>
      <c r="F201" s="95" t="s">
        <v>2085</v>
      </c>
      <c r="G201" s="95" t="s">
        <v>2086</v>
      </c>
      <c r="H201" s="95" t="s">
        <v>2087</v>
      </c>
      <c r="I201" s="95" t="s">
        <v>2088</v>
      </c>
      <c r="J201" s="74">
        <v>6</v>
      </c>
      <c r="K201" s="93">
        <v>42522</v>
      </c>
      <c r="L201" s="93">
        <v>43100</v>
      </c>
      <c r="M201" s="83" t="s">
        <v>1842</v>
      </c>
      <c r="N201" s="8" t="s">
        <v>92</v>
      </c>
      <c r="O201" s="8" t="s">
        <v>21</v>
      </c>
      <c r="P201" s="8" t="s">
        <v>21</v>
      </c>
      <c r="Q201" s="94" t="s">
        <v>3965</v>
      </c>
      <c r="R201" s="94" t="s">
        <v>3860</v>
      </c>
      <c r="S201" s="70" t="s">
        <v>1541</v>
      </c>
      <c r="T201" s="74">
        <v>6</v>
      </c>
      <c r="U201" s="85">
        <f t="shared" si="31"/>
        <v>1</v>
      </c>
      <c r="V201" s="71"/>
      <c r="W201" s="71"/>
      <c r="X201" s="71"/>
      <c r="Y201" s="71"/>
      <c r="Z201" s="71"/>
      <c r="AA201" s="71"/>
      <c r="AB201" s="88" t="s">
        <v>96</v>
      </c>
      <c r="AC201" s="198">
        <f t="shared" si="27"/>
        <v>2</v>
      </c>
      <c r="AD201" s="199">
        <f t="shared" si="28"/>
        <v>0</v>
      </c>
      <c r="AE201" s="72" t="str">
        <f t="shared" si="32"/>
        <v>CUMPLIDA</v>
      </c>
      <c r="AF201" s="72" t="str">
        <f t="shared" si="33"/>
        <v>CUMPLIDA</v>
      </c>
      <c r="AG201" s="70" t="s">
        <v>85</v>
      </c>
      <c r="AH201" s="91"/>
      <c r="AI201" s="92" t="s">
        <v>2091</v>
      </c>
      <c r="AJ201" s="73" t="s">
        <v>25</v>
      </c>
      <c r="AK201" s="92" t="s">
        <v>217</v>
      </c>
      <c r="AL201" s="8" t="s">
        <v>219</v>
      </c>
      <c r="AM201" s="8" t="s">
        <v>111</v>
      </c>
      <c r="AN201" s="8" t="s">
        <v>200</v>
      </c>
      <c r="AO201" s="8" t="s">
        <v>208</v>
      </c>
      <c r="AP201" s="8"/>
      <c r="AQ201" s="8"/>
      <c r="AR201" s="8"/>
      <c r="AS201" s="8"/>
      <c r="AT201" s="95"/>
    </row>
    <row r="202" spans="1:46" s="96" customFormat="1" ht="135" customHeight="1" x14ac:dyDescent="0.25">
      <c r="A202" s="76">
        <v>1026</v>
      </c>
      <c r="B202" s="76">
        <v>95</v>
      </c>
      <c r="C202" s="137" t="s">
        <v>2092</v>
      </c>
      <c r="D202" s="77" t="s">
        <v>2093</v>
      </c>
      <c r="E202" s="162" t="s">
        <v>342</v>
      </c>
      <c r="F202" s="77" t="s">
        <v>2094</v>
      </c>
      <c r="G202" s="95" t="s">
        <v>2095</v>
      </c>
      <c r="H202" s="77" t="s">
        <v>2096</v>
      </c>
      <c r="I202" s="77" t="s">
        <v>2097</v>
      </c>
      <c r="J202" s="74">
        <v>4</v>
      </c>
      <c r="K202" s="93">
        <v>42522</v>
      </c>
      <c r="L202" s="93">
        <v>42794</v>
      </c>
      <c r="M202" s="83" t="s">
        <v>356</v>
      </c>
      <c r="N202" s="8" t="s">
        <v>23</v>
      </c>
      <c r="O202" s="8" t="s">
        <v>28</v>
      </c>
      <c r="P202" s="8" t="s">
        <v>1962</v>
      </c>
      <c r="Q202" s="94" t="s">
        <v>3966</v>
      </c>
      <c r="R202" s="94" t="s">
        <v>3883</v>
      </c>
      <c r="S202" s="70" t="s">
        <v>1541</v>
      </c>
      <c r="T202" s="74">
        <v>4</v>
      </c>
      <c r="U202" s="85">
        <f t="shared" si="31"/>
        <v>1</v>
      </c>
      <c r="V202" s="71"/>
      <c r="W202" s="71"/>
      <c r="X202" s="71"/>
      <c r="Y202" s="71"/>
      <c r="Z202" s="71"/>
      <c r="AA202" s="71"/>
      <c r="AB202" s="88" t="s">
        <v>96</v>
      </c>
      <c r="AC202" s="198">
        <f t="shared" si="27"/>
        <v>2</v>
      </c>
      <c r="AD202" s="199">
        <f t="shared" si="28"/>
        <v>0</v>
      </c>
      <c r="AE202" s="72" t="str">
        <f t="shared" si="32"/>
        <v>CUMPLIDA</v>
      </c>
      <c r="AF202" s="72" t="str">
        <f t="shared" si="33"/>
        <v>CUMPLIDA</v>
      </c>
      <c r="AG202" s="70" t="s">
        <v>85</v>
      </c>
      <c r="AH202" s="91"/>
      <c r="AI202" s="73"/>
      <c r="AJ202" s="73"/>
      <c r="AK202" s="73"/>
      <c r="AL202" s="8" t="s">
        <v>219</v>
      </c>
      <c r="AM202" s="8" t="s">
        <v>108</v>
      </c>
      <c r="AN202" s="8" t="s">
        <v>130</v>
      </c>
      <c r="AO202" s="8" t="s">
        <v>209</v>
      </c>
      <c r="AP202" s="8"/>
      <c r="AQ202" s="8"/>
      <c r="AR202" s="8"/>
      <c r="AS202" s="8"/>
      <c r="AT202" s="95"/>
    </row>
    <row r="203" spans="1:46" s="96" customFormat="1" ht="126" customHeight="1" x14ac:dyDescent="0.25">
      <c r="A203" s="76">
        <v>1027</v>
      </c>
      <c r="B203" s="76">
        <v>96</v>
      </c>
      <c r="C203" s="137" t="s">
        <v>2100</v>
      </c>
      <c r="D203" s="77" t="s">
        <v>342</v>
      </c>
      <c r="E203" s="162" t="s">
        <v>342</v>
      </c>
      <c r="F203" s="77" t="s">
        <v>2101</v>
      </c>
      <c r="G203" s="175" t="s">
        <v>2102</v>
      </c>
      <c r="H203" s="77" t="s">
        <v>2103</v>
      </c>
      <c r="I203" s="77" t="s">
        <v>2054</v>
      </c>
      <c r="J203" s="74">
        <v>3</v>
      </c>
      <c r="K203" s="93">
        <v>42522</v>
      </c>
      <c r="L203" s="93">
        <v>42794</v>
      </c>
      <c r="M203" s="83" t="s">
        <v>356</v>
      </c>
      <c r="N203" s="8" t="s">
        <v>23</v>
      </c>
      <c r="O203" s="8" t="s">
        <v>28</v>
      </c>
      <c r="P203" s="8" t="s">
        <v>28</v>
      </c>
      <c r="Q203" s="94" t="s">
        <v>3966</v>
      </c>
      <c r="R203" s="94" t="s">
        <v>3883</v>
      </c>
      <c r="S203" s="70" t="s">
        <v>1541</v>
      </c>
      <c r="T203" s="74">
        <v>3</v>
      </c>
      <c r="U203" s="85">
        <f t="shared" si="31"/>
        <v>1</v>
      </c>
      <c r="V203" s="71"/>
      <c r="W203" s="71"/>
      <c r="X203" s="71"/>
      <c r="Y203" s="71"/>
      <c r="Z203" s="71"/>
      <c r="AA203" s="71"/>
      <c r="AB203" s="88" t="s">
        <v>96</v>
      </c>
      <c r="AC203" s="198">
        <f t="shared" ref="AC203:AC266" si="34">IF(U203=100%,2,0)</f>
        <v>2</v>
      </c>
      <c r="AD203" s="199">
        <f t="shared" ref="AD203:AD266" si="35">IF(L203&lt;$AE$8,0,1)</f>
        <v>0</v>
      </c>
      <c r="AE203" s="72" t="str">
        <f t="shared" si="32"/>
        <v>CUMPLIDA</v>
      </c>
      <c r="AF203" s="72" t="str">
        <f t="shared" si="33"/>
        <v>CUMPLIDA</v>
      </c>
      <c r="AG203" s="70" t="s">
        <v>85</v>
      </c>
      <c r="AH203" s="91"/>
      <c r="AI203" s="73"/>
      <c r="AJ203" s="73"/>
      <c r="AK203" s="73"/>
      <c r="AL203" s="8" t="s">
        <v>219</v>
      </c>
      <c r="AM203" s="8" t="s">
        <v>111</v>
      </c>
      <c r="AN203" s="8" t="s">
        <v>200</v>
      </c>
      <c r="AO203" s="8" t="s">
        <v>209</v>
      </c>
      <c r="AP203" s="8"/>
      <c r="AQ203" s="8"/>
      <c r="AR203" s="8"/>
      <c r="AS203" s="8"/>
      <c r="AT203" s="95"/>
    </row>
    <row r="204" spans="1:46" s="96" customFormat="1" ht="279.75" customHeight="1" x14ac:dyDescent="0.25">
      <c r="A204" s="76">
        <v>1030</v>
      </c>
      <c r="B204" s="76">
        <v>99</v>
      </c>
      <c r="C204" s="137" t="s">
        <v>2105</v>
      </c>
      <c r="D204" s="77" t="s">
        <v>2106</v>
      </c>
      <c r="E204" s="162" t="s">
        <v>342</v>
      </c>
      <c r="F204" s="77" t="s">
        <v>2107</v>
      </c>
      <c r="G204" s="95" t="s">
        <v>2108</v>
      </c>
      <c r="H204" s="77" t="s">
        <v>2109</v>
      </c>
      <c r="I204" s="77" t="s">
        <v>2110</v>
      </c>
      <c r="J204" s="74">
        <v>6</v>
      </c>
      <c r="K204" s="93">
        <v>42522</v>
      </c>
      <c r="L204" s="93">
        <v>42794</v>
      </c>
      <c r="M204" s="83" t="s">
        <v>356</v>
      </c>
      <c r="N204" s="8" t="s">
        <v>23</v>
      </c>
      <c r="O204" s="8" t="s">
        <v>28</v>
      </c>
      <c r="P204" s="8" t="s">
        <v>28</v>
      </c>
      <c r="Q204" s="94" t="s">
        <v>3966</v>
      </c>
      <c r="R204" s="94" t="s">
        <v>3883</v>
      </c>
      <c r="S204" s="70" t="s">
        <v>1641</v>
      </c>
      <c r="T204" s="74">
        <v>6</v>
      </c>
      <c r="U204" s="85">
        <f t="shared" si="31"/>
        <v>1</v>
      </c>
      <c r="V204" s="74" t="s">
        <v>2113</v>
      </c>
      <c r="W204" s="74" t="s">
        <v>25</v>
      </c>
      <c r="X204" s="8" t="s">
        <v>2114</v>
      </c>
      <c r="Y204" s="8" t="s">
        <v>2115</v>
      </c>
      <c r="Z204" s="8" t="s">
        <v>2116</v>
      </c>
      <c r="AA204" s="74" t="s">
        <v>377</v>
      </c>
      <c r="AB204" s="88" t="s">
        <v>96</v>
      </c>
      <c r="AC204" s="198">
        <f t="shared" si="34"/>
        <v>2</v>
      </c>
      <c r="AD204" s="199">
        <f t="shared" si="35"/>
        <v>0</v>
      </c>
      <c r="AE204" s="72" t="str">
        <f t="shared" si="32"/>
        <v>CUMPLIDA</v>
      </c>
      <c r="AF204" s="72" t="str">
        <f t="shared" si="33"/>
        <v>CUMPLIDA</v>
      </c>
      <c r="AG204" s="70" t="s">
        <v>30</v>
      </c>
      <c r="AH204" s="91"/>
      <c r="AI204" s="92" t="s">
        <v>2117</v>
      </c>
      <c r="AJ204" s="73" t="s">
        <v>221</v>
      </c>
      <c r="AK204" s="92" t="s">
        <v>215</v>
      </c>
      <c r="AL204" s="8" t="s">
        <v>219</v>
      </c>
      <c r="AM204" s="8" t="s">
        <v>110</v>
      </c>
      <c r="AN204" s="8" t="s">
        <v>119</v>
      </c>
      <c r="AO204" s="8" t="s">
        <v>209</v>
      </c>
      <c r="AP204" s="8"/>
      <c r="AQ204" s="8"/>
      <c r="AR204" s="8"/>
      <c r="AS204" s="8"/>
      <c r="AT204" s="95"/>
    </row>
    <row r="205" spans="1:46" s="96" customFormat="1" ht="181.5" customHeight="1" x14ac:dyDescent="0.25">
      <c r="A205" s="76">
        <v>1031</v>
      </c>
      <c r="B205" s="76">
        <v>100</v>
      </c>
      <c r="C205" s="137" t="s">
        <v>2118</v>
      </c>
      <c r="D205" s="78" t="s">
        <v>2119</v>
      </c>
      <c r="E205" s="162" t="s">
        <v>342</v>
      </c>
      <c r="F205" s="75" t="s">
        <v>2120</v>
      </c>
      <c r="G205" s="95" t="s">
        <v>2121</v>
      </c>
      <c r="H205" s="75" t="s">
        <v>3956</v>
      </c>
      <c r="I205" s="75" t="s">
        <v>3957</v>
      </c>
      <c r="J205" s="8">
        <v>5</v>
      </c>
      <c r="K205" s="82">
        <v>42522</v>
      </c>
      <c r="L205" s="82">
        <v>43555</v>
      </c>
      <c r="M205" s="83" t="s">
        <v>296</v>
      </c>
      <c r="N205" s="83" t="s">
        <v>296</v>
      </c>
      <c r="O205" s="8" t="s">
        <v>24</v>
      </c>
      <c r="P205" s="8" t="s">
        <v>3172</v>
      </c>
      <c r="Q205" s="8" t="s">
        <v>3968</v>
      </c>
      <c r="R205" s="105" t="s">
        <v>3884</v>
      </c>
      <c r="S205" s="70" t="s">
        <v>1541</v>
      </c>
      <c r="T205" s="74">
        <v>4</v>
      </c>
      <c r="U205" s="85">
        <f t="shared" si="31"/>
        <v>0.8</v>
      </c>
      <c r="V205" s="71"/>
      <c r="W205" s="71"/>
      <c r="X205" s="71"/>
      <c r="Y205" s="71"/>
      <c r="Z205" s="71"/>
      <c r="AA205" s="71"/>
      <c r="AB205" s="88" t="s">
        <v>96</v>
      </c>
      <c r="AC205" s="198">
        <f t="shared" si="34"/>
        <v>0</v>
      </c>
      <c r="AD205" s="199">
        <f t="shared" si="35"/>
        <v>1</v>
      </c>
      <c r="AE205" s="72" t="str">
        <f t="shared" si="32"/>
        <v>EN TERMINO</v>
      </c>
      <c r="AF205" s="72" t="str">
        <f t="shared" si="33"/>
        <v>EN TERMINO</v>
      </c>
      <c r="AG205" s="70" t="s">
        <v>85</v>
      </c>
      <c r="AH205" s="91"/>
      <c r="AI205" s="73"/>
      <c r="AJ205" s="73"/>
      <c r="AK205" s="73"/>
      <c r="AL205" s="8" t="s">
        <v>219</v>
      </c>
      <c r="AM205" s="8" t="s">
        <v>108</v>
      </c>
      <c r="AN205" s="95" t="s">
        <v>2124</v>
      </c>
      <c r="AO205" s="8" t="s">
        <v>296</v>
      </c>
      <c r="AP205" s="8"/>
      <c r="AQ205" s="8"/>
      <c r="AR205" s="8"/>
      <c r="AS205" s="8"/>
      <c r="AT205" s="95"/>
    </row>
    <row r="206" spans="1:46" s="96" customFormat="1" ht="144" customHeight="1" x14ac:dyDescent="0.25">
      <c r="A206" s="76">
        <v>1032</v>
      </c>
      <c r="B206" s="76">
        <v>101</v>
      </c>
      <c r="C206" s="140" t="s">
        <v>2125</v>
      </c>
      <c r="D206" s="77" t="s">
        <v>2126</v>
      </c>
      <c r="E206" s="162" t="s">
        <v>342</v>
      </c>
      <c r="F206" s="77" t="s">
        <v>2127</v>
      </c>
      <c r="G206" s="77" t="s">
        <v>2128</v>
      </c>
      <c r="H206" s="77" t="s">
        <v>2129</v>
      </c>
      <c r="I206" s="77" t="s">
        <v>2130</v>
      </c>
      <c r="J206" s="74">
        <v>3</v>
      </c>
      <c r="K206" s="93">
        <v>42522</v>
      </c>
      <c r="L206" s="93">
        <v>42825</v>
      </c>
      <c r="M206" s="83" t="s">
        <v>356</v>
      </c>
      <c r="N206" s="8" t="s">
        <v>23</v>
      </c>
      <c r="O206" s="8" t="s">
        <v>28</v>
      </c>
      <c r="P206" s="8" t="s">
        <v>28</v>
      </c>
      <c r="Q206" s="94" t="s">
        <v>3966</v>
      </c>
      <c r="R206" s="94" t="s">
        <v>3883</v>
      </c>
      <c r="S206" s="70" t="s">
        <v>1541</v>
      </c>
      <c r="T206" s="74">
        <v>3</v>
      </c>
      <c r="U206" s="85">
        <f t="shared" si="31"/>
        <v>1</v>
      </c>
      <c r="V206" s="71"/>
      <c r="W206" s="71"/>
      <c r="X206" s="71"/>
      <c r="Y206" s="71"/>
      <c r="Z206" s="71"/>
      <c r="AA206" s="71"/>
      <c r="AB206" s="88" t="s">
        <v>96</v>
      </c>
      <c r="AC206" s="198">
        <f t="shared" si="34"/>
        <v>2</v>
      </c>
      <c r="AD206" s="199">
        <f t="shared" si="35"/>
        <v>0</v>
      </c>
      <c r="AE206" s="72" t="str">
        <f t="shared" si="32"/>
        <v>CUMPLIDA</v>
      </c>
      <c r="AF206" s="72" t="str">
        <f t="shared" si="33"/>
        <v>CUMPLIDA</v>
      </c>
      <c r="AG206" s="70" t="s">
        <v>85</v>
      </c>
      <c r="AH206" s="91"/>
      <c r="AI206" s="73"/>
      <c r="AJ206" s="73"/>
      <c r="AK206" s="73"/>
      <c r="AL206" s="8" t="s">
        <v>219</v>
      </c>
      <c r="AM206" s="8" t="s">
        <v>110</v>
      </c>
      <c r="AN206" s="8" t="s">
        <v>119</v>
      </c>
      <c r="AO206" s="8" t="s">
        <v>209</v>
      </c>
      <c r="AP206" s="8"/>
      <c r="AQ206" s="8"/>
      <c r="AR206" s="8"/>
      <c r="AS206" s="8"/>
      <c r="AT206" s="95"/>
    </row>
    <row r="207" spans="1:46" s="96" customFormat="1" ht="205.5" customHeight="1" x14ac:dyDescent="0.25">
      <c r="A207" s="76">
        <v>1033</v>
      </c>
      <c r="B207" s="76">
        <v>102</v>
      </c>
      <c r="C207" s="140" t="s">
        <v>2132</v>
      </c>
      <c r="D207" s="77" t="s">
        <v>2119</v>
      </c>
      <c r="E207" s="140" t="s">
        <v>2133</v>
      </c>
      <c r="F207" s="140" t="s">
        <v>2134</v>
      </c>
      <c r="G207" s="140" t="s">
        <v>2135</v>
      </c>
      <c r="H207" s="77" t="s">
        <v>2136</v>
      </c>
      <c r="I207" s="77" t="s">
        <v>2137</v>
      </c>
      <c r="J207" s="74">
        <v>5</v>
      </c>
      <c r="K207" s="93">
        <v>42522</v>
      </c>
      <c r="L207" s="93">
        <v>42825</v>
      </c>
      <c r="M207" s="83" t="s">
        <v>484</v>
      </c>
      <c r="N207" s="8" t="s">
        <v>43</v>
      </c>
      <c r="O207" s="8" t="s">
        <v>28</v>
      </c>
      <c r="P207" s="8" t="s">
        <v>28</v>
      </c>
      <c r="Q207" s="94" t="s">
        <v>3966</v>
      </c>
      <c r="R207" s="94" t="s">
        <v>3883</v>
      </c>
      <c r="S207" s="70" t="s">
        <v>1641</v>
      </c>
      <c r="T207" s="74">
        <v>5</v>
      </c>
      <c r="U207" s="85">
        <f t="shared" si="31"/>
        <v>1</v>
      </c>
      <c r="V207" s="71"/>
      <c r="W207" s="71"/>
      <c r="X207" s="71"/>
      <c r="Y207" s="71"/>
      <c r="Z207" s="8" t="s">
        <v>2140</v>
      </c>
      <c r="AA207" s="74" t="s">
        <v>846</v>
      </c>
      <c r="AB207" s="88" t="s">
        <v>96</v>
      </c>
      <c r="AC207" s="198">
        <f t="shared" si="34"/>
        <v>2</v>
      </c>
      <c r="AD207" s="199">
        <f t="shared" si="35"/>
        <v>0</v>
      </c>
      <c r="AE207" s="72" t="str">
        <f t="shared" si="32"/>
        <v>CUMPLIDA</v>
      </c>
      <c r="AF207" s="72" t="str">
        <f t="shared" si="33"/>
        <v>CUMPLIDA</v>
      </c>
      <c r="AG207" s="70" t="s">
        <v>30</v>
      </c>
      <c r="AH207" s="91"/>
      <c r="AI207" s="92" t="s">
        <v>2141</v>
      </c>
      <c r="AJ207" s="73" t="s">
        <v>221</v>
      </c>
      <c r="AK207" s="92" t="s">
        <v>215</v>
      </c>
      <c r="AL207" s="8" t="s">
        <v>219</v>
      </c>
      <c r="AM207" s="8" t="s">
        <v>115</v>
      </c>
      <c r="AN207" s="8" t="s">
        <v>148</v>
      </c>
      <c r="AO207" s="8" t="s">
        <v>208</v>
      </c>
      <c r="AP207" s="8"/>
      <c r="AQ207" s="8"/>
      <c r="AR207" s="8"/>
      <c r="AS207" s="8"/>
      <c r="AT207" s="95"/>
    </row>
    <row r="208" spans="1:46" s="96" customFormat="1" ht="156.75" customHeight="1" x14ac:dyDescent="0.25">
      <c r="A208" s="76">
        <v>1034</v>
      </c>
      <c r="B208" s="76">
        <v>103</v>
      </c>
      <c r="C208" s="137" t="s">
        <v>2142</v>
      </c>
      <c r="D208" s="77" t="s">
        <v>2143</v>
      </c>
      <c r="E208" s="162" t="s">
        <v>342</v>
      </c>
      <c r="F208" s="77" t="s">
        <v>2144</v>
      </c>
      <c r="G208" s="162"/>
      <c r="H208" s="75" t="s">
        <v>2145</v>
      </c>
      <c r="I208" s="75" t="s">
        <v>3154</v>
      </c>
      <c r="J208" s="8">
        <v>3</v>
      </c>
      <c r="K208" s="82">
        <v>42522</v>
      </c>
      <c r="L208" s="82">
        <v>43100</v>
      </c>
      <c r="M208" s="83" t="s">
        <v>296</v>
      </c>
      <c r="N208" s="83" t="s">
        <v>296</v>
      </c>
      <c r="O208" s="8" t="s">
        <v>24</v>
      </c>
      <c r="P208" s="8" t="s">
        <v>24</v>
      </c>
      <c r="Q208" s="8" t="s">
        <v>3968</v>
      </c>
      <c r="R208" s="105" t="s">
        <v>3884</v>
      </c>
      <c r="S208" s="70" t="s">
        <v>1541</v>
      </c>
      <c r="T208" s="74">
        <v>3</v>
      </c>
      <c r="U208" s="85">
        <f t="shared" si="31"/>
        <v>1</v>
      </c>
      <c r="V208" s="71"/>
      <c r="W208" s="71"/>
      <c r="X208" s="71"/>
      <c r="Y208" s="71"/>
      <c r="Z208" s="71"/>
      <c r="AA208" s="71"/>
      <c r="AB208" s="88" t="s">
        <v>96</v>
      </c>
      <c r="AC208" s="198">
        <f t="shared" si="34"/>
        <v>2</v>
      </c>
      <c r="AD208" s="199">
        <f t="shared" si="35"/>
        <v>0</v>
      </c>
      <c r="AE208" s="72" t="str">
        <f t="shared" si="32"/>
        <v>CUMPLIDA</v>
      </c>
      <c r="AF208" s="72" t="str">
        <f t="shared" si="33"/>
        <v>CUMPLIDA</v>
      </c>
      <c r="AG208" s="70" t="s">
        <v>85</v>
      </c>
      <c r="AH208" s="91"/>
      <c r="AI208" s="73" t="s">
        <v>25</v>
      </c>
      <c r="AJ208" s="73"/>
      <c r="AK208" s="73"/>
      <c r="AL208" s="8" t="s">
        <v>219</v>
      </c>
      <c r="AM208" s="8" t="s">
        <v>108</v>
      </c>
      <c r="AN208" s="8" t="s">
        <v>174</v>
      </c>
      <c r="AO208" s="8" t="s">
        <v>296</v>
      </c>
      <c r="AP208" s="8"/>
      <c r="AQ208" s="8"/>
      <c r="AR208" s="8"/>
      <c r="AS208" s="8"/>
      <c r="AT208" s="95"/>
    </row>
    <row r="209" spans="1:46" s="96" customFormat="1" ht="409.5" customHeight="1" x14ac:dyDescent="0.25">
      <c r="A209" s="76">
        <v>1035</v>
      </c>
      <c r="B209" s="76">
        <v>104</v>
      </c>
      <c r="C209" s="137" t="s">
        <v>2148</v>
      </c>
      <c r="D209" s="77" t="s">
        <v>2149</v>
      </c>
      <c r="E209" s="162" t="s">
        <v>342</v>
      </c>
      <c r="F209" s="79" t="s">
        <v>1881</v>
      </c>
      <c r="G209" s="95" t="s">
        <v>1638</v>
      </c>
      <c r="H209" s="75" t="s">
        <v>2150</v>
      </c>
      <c r="I209" s="75" t="s">
        <v>2151</v>
      </c>
      <c r="J209" s="8">
        <v>7</v>
      </c>
      <c r="K209" s="118">
        <v>42551</v>
      </c>
      <c r="L209" s="118">
        <v>42825</v>
      </c>
      <c r="M209" s="83" t="s">
        <v>400</v>
      </c>
      <c r="N209" s="8" t="s">
        <v>95</v>
      </c>
      <c r="O209" s="8" t="s">
        <v>28</v>
      </c>
      <c r="P209" s="8" t="s">
        <v>28</v>
      </c>
      <c r="Q209" s="8" t="s">
        <v>3966</v>
      </c>
      <c r="R209" s="8" t="s">
        <v>3883</v>
      </c>
      <c r="S209" s="70" t="s">
        <v>2152</v>
      </c>
      <c r="T209" s="74">
        <v>7</v>
      </c>
      <c r="U209" s="85">
        <f t="shared" ref="U209:U260" si="36">+T209/J209</f>
        <v>1</v>
      </c>
      <c r="V209" s="70" t="s">
        <v>30</v>
      </c>
      <c r="W209" s="70" t="s">
        <v>25</v>
      </c>
      <c r="X209" s="8" t="s">
        <v>883</v>
      </c>
      <c r="Y209" s="70" t="s">
        <v>1886</v>
      </c>
      <c r="Z209" s="8" t="s">
        <v>1887</v>
      </c>
      <c r="AA209" s="70" t="s">
        <v>846</v>
      </c>
      <c r="AB209" s="88" t="s">
        <v>96</v>
      </c>
      <c r="AC209" s="198">
        <f t="shared" si="34"/>
        <v>2</v>
      </c>
      <c r="AD209" s="199">
        <f t="shared" si="35"/>
        <v>0</v>
      </c>
      <c r="AE209" s="72" t="str">
        <f t="shared" si="32"/>
        <v>CUMPLIDA</v>
      </c>
      <c r="AF209" s="72" t="str">
        <f t="shared" si="33"/>
        <v>CUMPLIDA</v>
      </c>
      <c r="AG209" s="70" t="s">
        <v>26</v>
      </c>
      <c r="AH209" s="91"/>
      <c r="AI209" s="92" t="s">
        <v>2155</v>
      </c>
      <c r="AJ209" s="73" t="s">
        <v>25</v>
      </c>
      <c r="AK209" s="92" t="s">
        <v>216</v>
      </c>
      <c r="AL209" s="8" t="s">
        <v>219</v>
      </c>
      <c r="AM209" s="8" t="s">
        <v>116</v>
      </c>
      <c r="AN209" s="8" t="s">
        <v>116</v>
      </c>
      <c r="AO209" s="8" t="s">
        <v>208</v>
      </c>
      <c r="AP209" s="8"/>
      <c r="AQ209" s="8"/>
      <c r="AR209" s="8"/>
      <c r="AS209" s="8"/>
      <c r="AT209" s="95"/>
    </row>
    <row r="210" spans="1:46" customFormat="1" ht="234.75" customHeight="1" x14ac:dyDescent="0.25">
      <c r="A210" s="76">
        <v>1037</v>
      </c>
      <c r="B210" s="76">
        <v>1</v>
      </c>
      <c r="C210" s="137" t="s">
        <v>2157</v>
      </c>
      <c r="D210" s="77" t="s">
        <v>2158</v>
      </c>
      <c r="E210" s="75" t="s">
        <v>2159</v>
      </c>
      <c r="F210" s="140" t="s">
        <v>2160</v>
      </c>
      <c r="G210" s="162"/>
      <c r="H210" s="95" t="s">
        <v>2161</v>
      </c>
      <c r="I210" s="95" t="s">
        <v>2162</v>
      </c>
      <c r="J210" s="149">
        <v>9</v>
      </c>
      <c r="K210" s="82">
        <v>42644</v>
      </c>
      <c r="L210" s="82">
        <v>43008</v>
      </c>
      <c r="M210" s="83" t="s">
        <v>299</v>
      </c>
      <c r="N210" s="8" t="s">
        <v>299</v>
      </c>
      <c r="O210" s="8" t="s">
        <v>41</v>
      </c>
      <c r="P210" s="8" t="s">
        <v>41</v>
      </c>
      <c r="Q210" s="94" t="s">
        <v>3968</v>
      </c>
      <c r="R210" s="94" t="s">
        <v>3861</v>
      </c>
      <c r="S210" s="8" t="s">
        <v>84</v>
      </c>
      <c r="T210" s="74">
        <v>9</v>
      </c>
      <c r="U210" s="85">
        <f t="shared" si="36"/>
        <v>1</v>
      </c>
      <c r="V210" s="177"/>
      <c r="W210" s="71"/>
      <c r="X210" s="71"/>
      <c r="Y210" s="71"/>
      <c r="Z210" s="71"/>
      <c r="AA210" s="71"/>
      <c r="AB210" s="88" t="s">
        <v>176</v>
      </c>
      <c r="AC210" s="198">
        <f t="shared" si="34"/>
        <v>2</v>
      </c>
      <c r="AD210" s="199">
        <f t="shared" si="35"/>
        <v>0</v>
      </c>
      <c r="AE210" s="72" t="str">
        <f t="shared" si="32"/>
        <v>CUMPLIDA</v>
      </c>
      <c r="AF210" s="72" t="str">
        <f t="shared" si="33"/>
        <v>CUMPLIDA</v>
      </c>
      <c r="AG210" s="70" t="s">
        <v>84</v>
      </c>
      <c r="AH210" s="71"/>
      <c r="AI210" s="73"/>
      <c r="AJ210" s="73"/>
      <c r="AK210" s="73"/>
      <c r="AL210" s="8" t="s">
        <v>219</v>
      </c>
      <c r="AM210" s="8" t="s">
        <v>110</v>
      </c>
      <c r="AN210" s="8" t="s">
        <v>132</v>
      </c>
      <c r="AO210" s="8" t="s">
        <v>299</v>
      </c>
      <c r="AP210" s="8"/>
      <c r="AQ210" s="8"/>
      <c r="AR210" s="8"/>
      <c r="AS210" s="8"/>
      <c r="AT210" s="95"/>
    </row>
    <row r="211" spans="1:46" customFormat="1" ht="201.75" customHeight="1" x14ac:dyDescent="0.25">
      <c r="A211" s="76">
        <v>1038</v>
      </c>
      <c r="B211" s="76">
        <v>2</v>
      </c>
      <c r="C211" s="137" t="s">
        <v>2166</v>
      </c>
      <c r="D211" s="77" t="s">
        <v>2167</v>
      </c>
      <c r="E211" s="75" t="s">
        <v>2168</v>
      </c>
      <c r="F211" s="77" t="s">
        <v>3763</v>
      </c>
      <c r="G211" s="162"/>
      <c r="H211" s="79" t="s">
        <v>3863</v>
      </c>
      <c r="I211" s="79" t="s">
        <v>3864</v>
      </c>
      <c r="J211" s="149">
        <v>6</v>
      </c>
      <c r="K211" s="82">
        <v>43297</v>
      </c>
      <c r="L211" s="82">
        <v>43524</v>
      </c>
      <c r="M211" s="101" t="s">
        <v>298</v>
      </c>
      <c r="N211" s="101" t="s">
        <v>298</v>
      </c>
      <c r="O211" s="70" t="s">
        <v>46</v>
      </c>
      <c r="P211" s="70" t="s">
        <v>46</v>
      </c>
      <c r="Q211" s="8" t="s">
        <v>4250</v>
      </c>
      <c r="R211" s="94" t="s">
        <v>3859</v>
      </c>
      <c r="S211" s="70" t="s">
        <v>1541</v>
      </c>
      <c r="T211" s="74">
        <v>4</v>
      </c>
      <c r="U211" s="85">
        <f t="shared" si="36"/>
        <v>0.66666666666666663</v>
      </c>
      <c r="V211" s="8" t="s">
        <v>485</v>
      </c>
      <c r="W211" s="74" t="s">
        <v>18</v>
      </c>
      <c r="X211" s="8" t="s">
        <v>2171</v>
      </c>
      <c r="Y211" s="71"/>
      <c r="Z211" s="71"/>
      <c r="AA211" s="71"/>
      <c r="AB211" s="88" t="s">
        <v>176</v>
      </c>
      <c r="AC211" s="198">
        <f t="shared" si="34"/>
        <v>0</v>
      </c>
      <c r="AD211" s="199">
        <f t="shared" si="35"/>
        <v>1</v>
      </c>
      <c r="AE211" s="72" t="str">
        <f t="shared" si="32"/>
        <v>EN TERMINO</v>
      </c>
      <c r="AF211" s="72" t="str">
        <f t="shared" si="33"/>
        <v>EN TERMINO</v>
      </c>
      <c r="AG211" s="70" t="s">
        <v>85</v>
      </c>
      <c r="AH211" s="71"/>
      <c r="AI211" s="73"/>
      <c r="AJ211" s="73"/>
      <c r="AK211" s="73"/>
      <c r="AL211" s="8" t="s">
        <v>105</v>
      </c>
      <c r="AM211" s="8" t="s">
        <v>223</v>
      </c>
      <c r="AN211" s="8" t="s">
        <v>181</v>
      </c>
      <c r="AO211" s="8" t="s">
        <v>298</v>
      </c>
      <c r="AP211" s="8"/>
      <c r="AQ211" s="8"/>
      <c r="AR211" s="8"/>
      <c r="AS211" s="8"/>
      <c r="AT211" s="95"/>
    </row>
    <row r="212" spans="1:46" customFormat="1" ht="291" customHeight="1" x14ac:dyDescent="0.25">
      <c r="A212" s="76">
        <v>1039</v>
      </c>
      <c r="B212" s="76">
        <v>3</v>
      </c>
      <c r="C212" s="137" t="s">
        <v>2172</v>
      </c>
      <c r="D212" s="77" t="s">
        <v>2173</v>
      </c>
      <c r="E212" s="75" t="s">
        <v>2174</v>
      </c>
      <c r="F212" s="140" t="s">
        <v>3096</v>
      </c>
      <c r="G212" s="179" t="s">
        <v>3097</v>
      </c>
      <c r="H212" s="79" t="s">
        <v>3909</v>
      </c>
      <c r="I212" s="79" t="s">
        <v>3865</v>
      </c>
      <c r="J212" s="74">
        <v>7</v>
      </c>
      <c r="K212" s="82">
        <v>43297</v>
      </c>
      <c r="L212" s="82">
        <v>43465</v>
      </c>
      <c r="M212" s="83" t="s">
        <v>299</v>
      </c>
      <c r="N212" s="8" t="s">
        <v>299</v>
      </c>
      <c r="O212" s="8" t="s">
        <v>41</v>
      </c>
      <c r="P212" s="8" t="s">
        <v>41</v>
      </c>
      <c r="Q212" s="94" t="s">
        <v>3968</v>
      </c>
      <c r="R212" s="94" t="s">
        <v>3861</v>
      </c>
      <c r="S212" s="8" t="s">
        <v>84</v>
      </c>
      <c r="T212" s="74">
        <v>7</v>
      </c>
      <c r="U212" s="85">
        <f t="shared" si="36"/>
        <v>1</v>
      </c>
      <c r="V212" s="8" t="s">
        <v>1062</v>
      </c>
      <c r="W212" s="8" t="s">
        <v>18</v>
      </c>
      <c r="X212" s="8" t="s">
        <v>2178</v>
      </c>
      <c r="Y212" s="71"/>
      <c r="Z212" s="71"/>
      <c r="AA212" s="71"/>
      <c r="AB212" s="88" t="s">
        <v>176</v>
      </c>
      <c r="AC212" s="198">
        <f t="shared" si="34"/>
        <v>2</v>
      </c>
      <c r="AD212" s="199">
        <f t="shared" si="35"/>
        <v>1</v>
      </c>
      <c r="AE212" s="72" t="str">
        <f t="shared" si="32"/>
        <v>CUMPLIDA</v>
      </c>
      <c r="AF212" s="72" t="str">
        <f t="shared" si="33"/>
        <v>CUMPLIDA</v>
      </c>
      <c r="AG212" s="70" t="s">
        <v>84</v>
      </c>
      <c r="AH212" s="71"/>
      <c r="AI212" s="73"/>
      <c r="AJ212" s="73"/>
      <c r="AK212" s="73"/>
      <c r="AL212" s="8" t="s">
        <v>105</v>
      </c>
      <c r="AM212" s="8" t="s">
        <v>223</v>
      </c>
      <c r="AN212" s="8" t="s">
        <v>182</v>
      </c>
      <c r="AO212" s="8" t="s">
        <v>299</v>
      </c>
      <c r="AP212" s="8" t="s">
        <v>3920</v>
      </c>
      <c r="AQ212" s="8"/>
      <c r="AR212" s="8"/>
      <c r="AS212" s="8"/>
      <c r="AT212" s="95"/>
    </row>
    <row r="213" spans="1:46" ht="181.5" customHeight="1" x14ac:dyDescent="0.25">
      <c r="A213" s="76">
        <v>1040</v>
      </c>
      <c r="B213" s="76">
        <v>4</v>
      </c>
      <c r="C213" s="137" t="s">
        <v>2179</v>
      </c>
      <c r="D213" s="77" t="s">
        <v>2180</v>
      </c>
      <c r="E213" s="75" t="s">
        <v>2181</v>
      </c>
      <c r="F213" s="140" t="s">
        <v>2182</v>
      </c>
      <c r="G213" s="178"/>
      <c r="H213" s="178" t="s">
        <v>3162</v>
      </c>
      <c r="I213" s="178" t="s">
        <v>3163</v>
      </c>
      <c r="J213" s="149">
        <v>3</v>
      </c>
      <c r="K213" s="82">
        <v>42644</v>
      </c>
      <c r="L213" s="82">
        <v>43190</v>
      </c>
      <c r="M213" s="8" t="s">
        <v>296</v>
      </c>
      <c r="N213" s="8" t="s">
        <v>296</v>
      </c>
      <c r="O213" s="70" t="s">
        <v>24</v>
      </c>
      <c r="P213" s="70" t="s">
        <v>24</v>
      </c>
      <c r="Q213" s="8" t="s">
        <v>3968</v>
      </c>
      <c r="R213" s="105" t="s">
        <v>3884</v>
      </c>
      <c r="S213" s="8" t="s">
        <v>84</v>
      </c>
      <c r="T213" s="74">
        <v>3</v>
      </c>
      <c r="U213" s="85">
        <f t="shared" si="36"/>
        <v>1</v>
      </c>
      <c r="V213" s="71"/>
      <c r="W213" s="71"/>
      <c r="X213" s="74"/>
      <c r="Y213" s="71"/>
      <c r="Z213" s="74"/>
      <c r="AA213" s="71"/>
      <c r="AB213" s="88" t="s">
        <v>176</v>
      </c>
      <c r="AC213" s="198">
        <f t="shared" si="34"/>
        <v>2</v>
      </c>
      <c r="AD213" s="199">
        <f t="shared" si="35"/>
        <v>0</v>
      </c>
      <c r="AE213" s="72" t="str">
        <f t="shared" si="32"/>
        <v>CUMPLIDA</v>
      </c>
      <c r="AF213" s="72" t="str">
        <f t="shared" si="33"/>
        <v>CUMPLIDA</v>
      </c>
      <c r="AG213" s="70" t="s">
        <v>84</v>
      </c>
      <c r="AH213" s="71"/>
      <c r="AI213" s="73"/>
      <c r="AJ213" s="73"/>
      <c r="AK213" s="73"/>
      <c r="AL213" s="8" t="s">
        <v>219</v>
      </c>
      <c r="AM213" s="8" t="s">
        <v>223</v>
      </c>
      <c r="AN213" s="8" t="s">
        <v>183</v>
      </c>
      <c r="AO213" s="8" t="s">
        <v>296</v>
      </c>
      <c r="AP213" s="8"/>
      <c r="AQ213" s="8"/>
      <c r="AR213" s="8"/>
      <c r="AS213" s="8"/>
      <c r="AT213" s="95"/>
    </row>
    <row r="214" spans="1:46" ht="172.9" customHeight="1" x14ac:dyDescent="0.25">
      <c r="A214" s="76">
        <v>1042</v>
      </c>
      <c r="B214" s="76">
        <v>6</v>
      </c>
      <c r="C214" s="137" t="s">
        <v>2185</v>
      </c>
      <c r="D214" s="77" t="s">
        <v>2186</v>
      </c>
      <c r="E214" s="75" t="s">
        <v>2187</v>
      </c>
      <c r="F214" s="140" t="s">
        <v>3866</v>
      </c>
      <c r="G214" s="95" t="s">
        <v>3867</v>
      </c>
      <c r="H214" s="75" t="s">
        <v>3870</v>
      </c>
      <c r="I214" s="75" t="s">
        <v>3871</v>
      </c>
      <c r="J214" s="74">
        <v>4</v>
      </c>
      <c r="K214" s="82">
        <v>43297</v>
      </c>
      <c r="L214" s="82">
        <v>43524</v>
      </c>
      <c r="M214" s="101" t="s">
        <v>299</v>
      </c>
      <c r="N214" s="101" t="s">
        <v>299</v>
      </c>
      <c r="O214" s="70" t="s">
        <v>41</v>
      </c>
      <c r="P214" s="70" t="s">
        <v>2188</v>
      </c>
      <c r="Q214" s="94" t="s">
        <v>3968</v>
      </c>
      <c r="R214" s="94" t="s">
        <v>3861</v>
      </c>
      <c r="S214" s="8" t="s">
        <v>84</v>
      </c>
      <c r="T214" s="74">
        <v>0</v>
      </c>
      <c r="U214" s="85">
        <f t="shared" si="36"/>
        <v>0</v>
      </c>
      <c r="V214" s="71"/>
      <c r="W214" s="71"/>
      <c r="X214" s="71"/>
      <c r="Y214" s="71"/>
      <c r="Z214" s="71"/>
      <c r="AA214" s="71"/>
      <c r="AB214" s="88" t="s">
        <v>176</v>
      </c>
      <c r="AC214" s="198">
        <f t="shared" si="34"/>
        <v>0</v>
      </c>
      <c r="AD214" s="199">
        <f t="shared" si="35"/>
        <v>1</v>
      </c>
      <c r="AE214" s="72" t="str">
        <f t="shared" si="32"/>
        <v>EN TERMINO</v>
      </c>
      <c r="AF214" s="72" t="str">
        <f t="shared" si="33"/>
        <v>EN TERMINO</v>
      </c>
      <c r="AG214" s="70" t="s">
        <v>84</v>
      </c>
      <c r="AH214" s="71"/>
      <c r="AI214" s="73"/>
      <c r="AJ214" s="73"/>
      <c r="AK214" s="73"/>
      <c r="AL214" s="8" t="s">
        <v>105</v>
      </c>
      <c r="AM214" s="8" t="s">
        <v>223</v>
      </c>
      <c r="AN214" s="8" t="s">
        <v>183</v>
      </c>
      <c r="AO214" s="8" t="s">
        <v>298</v>
      </c>
      <c r="AP214" s="8" t="s">
        <v>3921</v>
      </c>
      <c r="AQ214" s="8"/>
      <c r="AR214" s="8"/>
      <c r="AS214" s="8"/>
      <c r="AT214" s="95"/>
    </row>
    <row r="215" spans="1:46" ht="181.5" customHeight="1" x14ac:dyDescent="0.25">
      <c r="A215" s="76">
        <v>1043</v>
      </c>
      <c r="B215" s="76">
        <v>7</v>
      </c>
      <c r="C215" s="137" t="s">
        <v>2191</v>
      </c>
      <c r="D215" s="77" t="s">
        <v>2192</v>
      </c>
      <c r="E215" s="75" t="s">
        <v>2193</v>
      </c>
      <c r="F215" s="140" t="s">
        <v>3868</v>
      </c>
      <c r="G215" s="95" t="s">
        <v>3869</v>
      </c>
      <c r="H215" s="79" t="s">
        <v>3872</v>
      </c>
      <c r="I215" s="79" t="s">
        <v>3873</v>
      </c>
      <c r="J215" s="74">
        <v>4</v>
      </c>
      <c r="K215" s="82">
        <v>43297</v>
      </c>
      <c r="L215" s="82">
        <v>43524</v>
      </c>
      <c r="M215" s="101" t="s">
        <v>299</v>
      </c>
      <c r="N215" s="101" t="s">
        <v>299</v>
      </c>
      <c r="O215" s="8" t="s">
        <v>41</v>
      </c>
      <c r="P215" s="70" t="s">
        <v>2188</v>
      </c>
      <c r="Q215" s="94" t="s">
        <v>3968</v>
      </c>
      <c r="R215" s="94" t="s">
        <v>3861</v>
      </c>
      <c r="S215" s="8" t="s">
        <v>84</v>
      </c>
      <c r="T215" s="74">
        <v>0</v>
      </c>
      <c r="U215" s="85">
        <f t="shared" si="36"/>
        <v>0</v>
      </c>
      <c r="V215" s="71"/>
      <c r="W215" s="71"/>
      <c r="X215" s="71"/>
      <c r="Y215" s="71"/>
      <c r="Z215" s="71"/>
      <c r="AA215" s="71"/>
      <c r="AB215" s="88" t="s">
        <v>176</v>
      </c>
      <c r="AC215" s="198">
        <f t="shared" si="34"/>
        <v>0</v>
      </c>
      <c r="AD215" s="199">
        <f t="shared" si="35"/>
        <v>1</v>
      </c>
      <c r="AE215" s="72" t="str">
        <f t="shared" si="32"/>
        <v>EN TERMINO</v>
      </c>
      <c r="AF215" s="72" t="str">
        <f t="shared" si="33"/>
        <v>EN TERMINO</v>
      </c>
      <c r="AG215" s="70" t="s">
        <v>84</v>
      </c>
      <c r="AH215" s="71"/>
      <c r="AI215" s="73"/>
      <c r="AJ215" s="73"/>
      <c r="AK215" s="73"/>
      <c r="AL215" s="8" t="s">
        <v>105</v>
      </c>
      <c r="AM215" s="8" t="s">
        <v>223</v>
      </c>
      <c r="AN215" s="8" t="s">
        <v>181</v>
      </c>
      <c r="AO215" s="8" t="s">
        <v>299</v>
      </c>
      <c r="AP215" s="8" t="s">
        <v>3921</v>
      </c>
      <c r="AQ215" s="8"/>
      <c r="AR215" s="8"/>
      <c r="AS215" s="8"/>
      <c r="AT215" s="95"/>
    </row>
    <row r="216" spans="1:46" ht="253.5" customHeight="1" x14ac:dyDescent="0.25">
      <c r="A216" s="76">
        <v>1044</v>
      </c>
      <c r="B216" s="76">
        <v>8</v>
      </c>
      <c r="C216" s="77" t="s">
        <v>2197</v>
      </c>
      <c r="D216" s="77" t="s">
        <v>2198</v>
      </c>
      <c r="E216" s="75" t="s">
        <v>2199</v>
      </c>
      <c r="F216" s="178" t="s">
        <v>2200</v>
      </c>
      <c r="G216" s="101" t="s">
        <v>2201</v>
      </c>
      <c r="H216" s="79" t="s">
        <v>2202</v>
      </c>
      <c r="I216" s="79" t="s">
        <v>2203</v>
      </c>
      <c r="J216" s="149">
        <v>3</v>
      </c>
      <c r="K216" s="82">
        <v>42644</v>
      </c>
      <c r="L216" s="82">
        <v>43281</v>
      </c>
      <c r="M216" s="8" t="s">
        <v>302</v>
      </c>
      <c r="N216" s="83" t="s">
        <v>302</v>
      </c>
      <c r="O216" s="8" t="s">
        <v>55</v>
      </c>
      <c r="P216" s="8" t="s">
        <v>55</v>
      </c>
      <c r="Q216" s="94" t="s">
        <v>3965</v>
      </c>
      <c r="R216" s="8" t="s">
        <v>35</v>
      </c>
      <c r="S216" s="8" t="s">
        <v>1541</v>
      </c>
      <c r="T216" s="74">
        <v>3</v>
      </c>
      <c r="U216" s="85">
        <f t="shared" si="36"/>
        <v>1</v>
      </c>
      <c r="V216" s="71"/>
      <c r="W216" s="71"/>
      <c r="X216" s="71"/>
      <c r="Y216" s="71"/>
      <c r="Z216" s="71"/>
      <c r="AA216" s="71"/>
      <c r="AB216" s="88" t="s">
        <v>176</v>
      </c>
      <c r="AC216" s="198">
        <f t="shared" si="34"/>
        <v>2</v>
      </c>
      <c r="AD216" s="199">
        <f t="shared" si="35"/>
        <v>0</v>
      </c>
      <c r="AE216" s="72" t="str">
        <f t="shared" si="32"/>
        <v>CUMPLIDA</v>
      </c>
      <c r="AF216" s="72" t="str">
        <f t="shared" si="33"/>
        <v>CUMPLIDA</v>
      </c>
      <c r="AG216" s="70" t="s">
        <v>85</v>
      </c>
      <c r="AH216" s="71"/>
      <c r="AI216" s="73"/>
      <c r="AJ216" s="73"/>
      <c r="AK216" s="73"/>
      <c r="AL216" s="8" t="s">
        <v>219</v>
      </c>
      <c r="AM216" s="8" t="s">
        <v>223</v>
      </c>
      <c r="AN216" s="8" t="s">
        <v>181</v>
      </c>
      <c r="AO216" s="8" t="s">
        <v>208</v>
      </c>
      <c r="AP216" s="8"/>
      <c r="AQ216" s="8"/>
      <c r="AR216" s="8"/>
      <c r="AS216" s="8"/>
      <c r="AT216" s="95"/>
    </row>
    <row r="217" spans="1:46" ht="318" customHeight="1" x14ac:dyDescent="0.25">
      <c r="A217" s="76">
        <v>1045</v>
      </c>
      <c r="B217" s="76">
        <v>9</v>
      </c>
      <c r="C217" s="77" t="s">
        <v>2206</v>
      </c>
      <c r="D217" s="77" t="s">
        <v>2207</v>
      </c>
      <c r="E217" s="75" t="s">
        <v>2208</v>
      </c>
      <c r="F217" s="97" t="s">
        <v>876</v>
      </c>
      <c r="G217" s="97" t="s">
        <v>2209</v>
      </c>
      <c r="H217" s="133" t="s">
        <v>2210</v>
      </c>
      <c r="I217" s="133" t="s">
        <v>2210</v>
      </c>
      <c r="J217" s="149">
        <v>6</v>
      </c>
      <c r="K217" s="82">
        <v>42644</v>
      </c>
      <c r="L217" s="82">
        <v>42978</v>
      </c>
      <c r="M217" s="8" t="s">
        <v>302</v>
      </c>
      <c r="N217" s="83" t="s">
        <v>302</v>
      </c>
      <c r="O217" s="8" t="s">
        <v>55</v>
      </c>
      <c r="P217" s="8" t="s">
        <v>55</v>
      </c>
      <c r="Q217" s="8" t="s">
        <v>3967</v>
      </c>
      <c r="R217" s="8" t="s">
        <v>35</v>
      </c>
      <c r="S217" s="8" t="s">
        <v>1541</v>
      </c>
      <c r="T217" s="74">
        <v>6</v>
      </c>
      <c r="U217" s="85">
        <f t="shared" si="36"/>
        <v>1</v>
      </c>
      <c r="V217" s="70" t="s">
        <v>30</v>
      </c>
      <c r="W217" s="70" t="s">
        <v>25</v>
      </c>
      <c r="X217" s="8" t="s">
        <v>883</v>
      </c>
      <c r="Y217" s="70" t="s">
        <v>1886</v>
      </c>
      <c r="Z217" s="8" t="s">
        <v>1887</v>
      </c>
      <c r="AA217" s="70" t="s">
        <v>846</v>
      </c>
      <c r="AB217" s="88" t="s">
        <v>176</v>
      </c>
      <c r="AC217" s="198">
        <f t="shared" si="34"/>
        <v>2</v>
      </c>
      <c r="AD217" s="199">
        <f t="shared" si="35"/>
        <v>0</v>
      </c>
      <c r="AE217" s="72" t="str">
        <f t="shared" si="32"/>
        <v>CUMPLIDA</v>
      </c>
      <c r="AF217" s="72" t="str">
        <f t="shared" si="33"/>
        <v>CUMPLIDA</v>
      </c>
      <c r="AG217" s="70" t="s">
        <v>85</v>
      </c>
      <c r="AH217" s="71"/>
      <c r="AI217" s="92" t="s">
        <v>2214</v>
      </c>
      <c r="AJ217" s="73"/>
      <c r="AK217" s="92" t="s">
        <v>216</v>
      </c>
      <c r="AL217" s="8" t="s">
        <v>219</v>
      </c>
      <c r="AM217" s="8" t="s">
        <v>116</v>
      </c>
      <c r="AN217" s="8" t="s">
        <v>116</v>
      </c>
      <c r="AO217" s="8" t="s">
        <v>208</v>
      </c>
      <c r="AP217" s="8"/>
      <c r="AQ217" s="8"/>
      <c r="AR217" s="8"/>
      <c r="AS217" s="8"/>
      <c r="AT217" s="95"/>
    </row>
    <row r="218" spans="1:46" ht="223.5" customHeight="1" x14ac:dyDescent="0.25">
      <c r="A218" s="76">
        <v>1046</v>
      </c>
      <c r="B218" s="76">
        <v>10</v>
      </c>
      <c r="C218" s="137" t="s">
        <v>2215</v>
      </c>
      <c r="D218" s="77" t="s">
        <v>2216</v>
      </c>
      <c r="E218" s="75" t="s">
        <v>2217</v>
      </c>
      <c r="F218" s="179" t="s">
        <v>2218</v>
      </c>
      <c r="G218" s="179" t="s">
        <v>2219</v>
      </c>
      <c r="H218" s="79" t="s">
        <v>2220</v>
      </c>
      <c r="I218" s="180" t="s">
        <v>2221</v>
      </c>
      <c r="J218" s="149">
        <v>5</v>
      </c>
      <c r="K218" s="82">
        <v>42644</v>
      </c>
      <c r="L218" s="82">
        <v>42916</v>
      </c>
      <c r="M218" s="83" t="s">
        <v>654</v>
      </c>
      <c r="N218" s="101" t="s">
        <v>103</v>
      </c>
      <c r="O218" s="8" t="s">
        <v>28</v>
      </c>
      <c r="P218" s="8" t="s">
        <v>28</v>
      </c>
      <c r="Q218" s="8" t="s">
        <v>3966</v>
      </c>
      <c r="R218" s="8" t="s">
        <v>3883</v>
      </c>
      <c r="S218" s="8" t="s">
        <v>84</v>
      </c>
      <c r="T218" s="74">
        <v>5</v>
      </c>
      <c r="U218" s="85">
        <f t="shared" si="36"/>
        <v>1</v>
      </c>
      <c r="V218" s="71"/>
      <c r="W218" s="71"/>
      <c r="X218" s="71"/>
      <c r="Y218" s="71"/>
      <c r="Z218" s="71"/>
      <c r="AA218" s="71"/>
      <c r="AB218" s="88" t="s">
        <v>176</v>
      </c>
      <c r="AC218" s="198">
        <f t="shared" si="34"/>
        <v>2</v>
      </c>
      <c r="AD218" s="199">
        <f t="shared" si="35"/>
        <v>0</v>
      </c>
      <c r="AE218" s="72" t="str">
        <f t="shared" si="32"/>
        <v>CUMPLIDA</v>
      </c>
      <c r="AF218" s="72" t="str">
        <f t="shared" si="33"/>
        <v>CUMPLIDA</v>
      </c>
      <c r="AG218" s="70" t="s">
        <v>84</v>
      </c>
      <c r="AH218" s="71"/>
      <c r="AI218" s="73"/>
      <c r="AJ218" s="73"/>
      <c r="AK218" s="73"/>
      <c r="AL218" s="8" t="s">
        <v>219</v>
      </c>
      <c r="AM218" s="8" t="s">
        <v>111</v>
      </c>
      <c r="AN218" s="8" t="s">
        <v>200</v>
      </c>
      <c r="AO218" s="8" t="s">
        <v>208</v>
      </c>
      <c r="AP218" s="8"/>
      <c r="AQ218" s="8"/>
      <c r="AR218" s="8"/>
      <c r="AS218" s="8"/>
      <c r="AT218" s="95"/>
    </row>
    <row r="219" spans="1:46" ht="240" customHeight="1" x14ac:dyDescent="0.25">
      <c r="A219" s="76">
        <v>1047</v>
      </c>
      <c r="B219" s="76">
        <v>11</v>
      </c>
      <c r="C219" s="137" t="s">
        <v>2224</v>
      </c>
      <c r="D219" s="77" t="s">
        <v>2225</v>
      </c>
      <c r="E219" s="75" t="s">
        <v>2226</v>
      </c>
      <c r="F219" s="179" t="s">
        <v>2227</v>
      </c>
      <c r="G219" s="179" t="s">
        <v>2228</v>
      </c>
      <c r="H219" s="79" t="s">
        <v>2229</v>
      </c>
      <c r="I219" s="181" t="s">
        <v>2230</v>
      </c>
      <c r="J219" s="149">
        <v>5</v>
      </c>
      <c r="K219" s="82">
        <v>42644</v>
      </c>
      <c r="L219" s="82">
        <v>42916</v>
      </c>
      <c r="M219" s="83" t="s">
        <v>654</v>
      </c>
      <c r="N219" s="101" t="s">
        <v>103</v>
      </c>
      <c r="O219" s="105" t="s">
        <v>28</v>
      </c>
      <c r="P219" s="105" t="s">
        <v>28</v>
      </c>
      <c r="Q219" s="8" t="s">
        <v>3966</v>
      </c>
      <c r="R219" s="8" t="s">
        <v>3883</v>
      </c>
      <c r="S219" s="8" t="s">
        <v>84</v>
      </c>
      <c r="T219" s="74">
        <v>5</v>
      </c>
      <c r="U219" s="85">
        <f t="shared" si="36"/>
        <v>1</v>
      </c>
      <c r="V219" s="71"/>
      <c r="W219" s="71"/>
      <c r="X219" s="71"/>
      <c r="Y219" s="71"/>
      <c r="Z219" s="71"/>
      <c r="AA219" s="71"/>
      <c r="AB219" s="88" t="s">
        <v>176</v>
      </c>
      <c r="AC219" s="198">
        <f t="shared" si="34"/>
        <v>2</v>
      </c>
      <c r="AD219" s="199">
        <f t="shared" si="35"/>
        <v>0</v>
      </c>
      <c r="AE219" s="72" t="str">
        <f t="shared" si="32"/>
        <v>CUMPLIDA</v>
      </c>
      <c r="AF219" s="72" t="str">
        <f t="shared" si="33"/>
        <v>CUMPLIDA</v>
      </c>
      <c r="AG219" s="70" t="s">
        <v>84</v>
      </c>
      <c r="AH219" s="71"/>
      <c r="AI219" s="73"/>
      <c r="AJ219" s="73"/>
      <c r="AK219" s="73"/>
      <c r="AL219" s="8" t="s">
        <v>219</v>
      </c>
      <c r="AM219" s="8" t="s">
        <v>111</v>
      </c>
      <c r="AN219" s="8" t="s">
        <v>200</v>
      </c>
      <c r="AO219" s="8" t="s">
        <v>208</v>
      </c>
      <c r="AP219" s="8"/>
      <c r="AQ219" s="8"/>
      <c r="AR219" s="8"/>
      <c r="AS219" s="8"/>
      <c r="AT219" s="95"/>
    </row>
    <row r="220" spans="1:46" ht="213.75" customHeight="1" x14ac:dyDescent="0.25">
      <c r="A220" s="76">
        <v>1048</v>
      </c>
      <c r="B220" s="76">
        <v>12</v>
      </c>
      <c r="C220" s="137" t="s">
        <v>2233</v>
      </c>
      <c r="D220" s="77" t="s">
        <v>2234</v>
      </c>
      <c r="E220" s="75" t="s">
        <v>2235</v>
      </c>
      <c r="F220" s="179" t="s">
        <v>2236</v>
      </c>
      <c r="G220" s="179" t="s">
        <v>2237</v>
      </c>
      <c r="H220" s="79" t="s">
        <v>2238</v>
      </c>
      <c r="I220" s="79" t="s">
        <v>2239</v>
      </c>
      <c r="J220" s="149">
        <v>5</v>
      </c>
      <c r="K220" s="82">
        <v>42644</v>
      </c>
      <c r="L220" s="82">
        <v>43069</v>
      </c>
      <c r="M220" s="83" t="s">
        <v>654</v>
      </c>
      <c r="N220" s="101" t="s">
        <v>103</v>
      </c>
      <c r="O220" s="105" t="s">
        <v>28</v>
      </c>
      <c r="P220" s="105" t="s">
        <v>28</v>
      </c>
      <c r="Q220" s="8" t="s">
        <v>3966</v>
      </c>
      <c r="R220" s="8" t="s">
        <v>3883</v>
      </c>
      <c r="S220" s="8" t="s">
        <v>84</v>
      </c>
      <c r="T220" s="74">
        <v>5</v>
      </c>
      <c r="U220" s="85">
        <f t="shared" si="36"/>
        <v>1</v>
      </c>
      <c r="V220" s="71"/>
      <c r="W220" s="71"/>
      <c r="X220" s="71"/>
      <c r="Y220" s="71"/>
      <c r="Z220" s="71"/>
      <c r="AA220" s="71"/>
      <c r="AB220" s="88" t="s">
        <v>176</v>
      </c>
      <c r="AC220" s="198">
        <f t="shared" si="34"/>
        <v>2</v>
      </c>
      <c r="AD220" s="199">
        <f t="shared" si="35"/>
        <v>0</v>
      </c>
      <c r="AE220" s="72" t="str">
        <f t="shared" si="32"/>
        <v>CUMPLIDA</v>
      </c>
      <c r="AF220" s="72" t="str">
        <f t="shared" si="33"/>
        <v>CUMPLIDA</v>
      </c>
      <c r="AG220" s="70" t="s">
        <v>84</v>
      </c>
      <c r="AH220" s="71"/>
      <c r="AI220" s="73"/>
      <c r="AJ220" s="73"/>
      <c r="AK220" s="73"/>
      <c r="AL220" s="8" t="s">
        <v>219</v>
      </c>
      <c r="AM220" s="8" t="s">
        <v>109</v>
      </c>
      <c r="AN220" s="8" t="s">
        <v>109</v>
      </c>
      <c r="AO220" s="8" t="s">
        <v>208</v>
      </c>
      <c r="AP220" s="8"/>
      <c r="AQ220" s="8"/>
      <c r="AR220" s="8"/>
      <c r="AS220" s="8"/>
      <c r="AT220" s="95"/>
    </row>
    <row r="221" spans="1:46" ht="162.75" customHeight="1" x14ac:dyDescent="0.25">
      <c r="A221" s="76">
        <v>1049</v>
      </c>
      <c r="B221" s="76">
        <v>13</v>
      </c>
      <c r="C221" s="137" t="s">
        <v>2243</v>
      </c>
      <c r="D221" s="77" t="s">
        <v>2244</v>
      </c>
      <c r="E221" s="75" t="s">
        <v>2245</v>
      </c>
      <c r="F221" s="179" t="s">
        <v>2246</v>
      </c>
      <c r="G221" s="179" t="s">
        <v>2247</v>
      </c>
      <c r="H221" s="79" t="s">
        <v>2248</v>
      </c>
      <c r="I221" s="79" t="s">
        <v>2248</v>
      </c>
      <c r="J221" s="149">
        <v>6</v>
      </c>
      <c r="K221" s="82">
        <v>42644</v>
      </c>
      <c r="L221" s="82">
        <v>42916</v>
      </c>
      <c r="M221" s="83" t="s">
        <v>654</v>
      </c>
      <c r="N221" s="101" t="s">
        <v>103</v>
      </c>
      <c r="O221" s="105" t="s">
        <v>28</v>
      </c>
      <c r="P221" s="105" t="s">
        <v>28</v>
      </c>
      <c r="Q221" s="8" t="s">
        <v>3966</v>
      </c>
      <c r="R221" s="8" t="s">
        <v>3883</v>
      </c>
      <c r="S221" s="8" t="s">
        <v>84</v>
      </c>
      <c r="T221" s="74">
        <v>6</v>
      </c>
      <c r="U221" s="85">
        <f t="shared" si="36"/>
        <v>1</v>
      </c>
      <c r="V221" s="71"/>
      <c r="W221" s="71"/>
      <c r="X221" s="71"/>
      <c r="Y221" s="71"/>
      <c r="Z221" s="71"/>
      <c r="AA221" s="71"/>
      <c r="AB221" s="88" t="s">
        <v>176</v>
      </c>
      <c r="AC221" s="198">
        <f t="shared" si="34"/>
        <v>2</v>
      </c>
      <c r="AD221" s="199">
        <f t="shared" si="35"/>
        <v>0</v>
      </c>
      <c r="AE221" s="72" t="str">
        <f t="shared" si="32"/>
        <v>CUMPLIDA</v>
      </c>
      <c r="AF221" s="72" t="str">
        <f t="shared" si="33"/>
        <v>CUMPLIDA</v>
      </c>
      <c r="AG221" s="70" t="s">
        <v>84</v>
      </c>
      <c r="AH221" s="71"/>
      <c r="AI221" s="73"/>
      <c r="AJ221" s="73"/>
      <c r="AK221" s="73"/>
      <c r="AL221" s="8" t="s">
        <v>219</v>
      </c>
      <c r="AM221" s="8" t="s">
        <v>108</v>
      </c>
      <c r="AN221" s="8" t="s">
        <v>139</v>
      </c>
      <c r="AO221" s="8" t="s">
        <v>208</v>
      </c>
      <c r="AP221" s="8"/>
      <c r="AQ221" s="8"/>
      <c r="AR221" s="8"/>
      <c r="AS221" s="8"/>
      <c r="AT221" s="95"/>
    </row>
    <row r="222" spans="1:46" ht="129.75" customHeight="1" x14ac:dyDescent="0.25">
      <c r="A222" s="76">
        <v>1050</v>
      </c>
      <c r="B222" s="76">
        <v>14</v>
      </c>
      <c r="C222" s="137" t="s">
        <v>2251</v>
      </c>
      <c r="D222" s="77" t="s">
        <v>2252</v>
      </c>
      <c r="E222" s="75" t="s">
        <v>2253</v>
      </c>
      <c r="F222" s="179" t="s">
        <v>2254</v>
      </c>
      <c r="G222" s="179" t="s">
        <v>2255</v>
      </c>
      <c r="H222" s="79" t="s">
        <v>2256</v>
      </c>
      <c r="I222" s="79" t="s">
        <v>2257</v>
      </c>
      <c r="J222" s="149">
        <v>4</v>
      </c>
      <c r="K222" s="82">
        <v>42644</v>
      </c>
      <c r="L222" s="82">
        <v>43008</v>
      </c>
      <c r="M222" s="83" t="s">
        <v>654</v>
      </c>
      <c r="N222" s="101" t="s">
        <v>103</v>
      </c>
      <c r="O222" s="105" t="s">
        <v>28</v>
      </c>
      <c r="P222" s="94" t="s">
        <v>888</v>
      </c>
      <c r="Q222" s="94" t="s">
        <v>3966</v>
      </c>
      <c r="R222" s="8" t="s">
        <v>3883</v>
      </c>
      <c r="S222" s="8" t="s">
        <v>84</v>
      </c>
      <c r="T222" s="74">
        <v>4</v>
      </c>
      <c r="U222" s="85">
        <f t="shared" si="36"/>
        <v>1</v>
      </c>
      <c r="V222" s="71"/>
      <c r="W222" s="71"/>
      <c r="X222" s="71"/>
      <c r="Y222" s="71"/>
      <c r="Z222" s="71"/>
      <c r="AA222" s="71"/>
      <c r="AB222" s="88" t="s">
        <v>176</v>
      </c>
      <c r="AC222" s="198">
        <f t="shared" si="34"/>
        <v>2</v>
      </c>
      <c r="AD222" s="199">
        <f t="shared" si="35"/>
        <v>0</v>
      </c>
      <c r="AE222" s="72" t="str">
        <f t="shared" si="32"/>
        <v>CUMPLIDA</v>
      </c>
      <c r="AF222" s="72" t="str">
        <f t="shared" si="33"/>
        <v>CUMPLIDA</v>
      </c>
      <c r="AG222" s="70" t="s">
        <v>84</v>
      </c>
      <c r="AH222" s="71"/>
      <c r="AI222" s="73"/>
      <c r="AJ222" s="73"/>
      <c r="AK222" s="73"/>
      <c r="AL222" s="8" t="s">
        <v>219</v>
      </c>
      <c r="AM222" s="8" t="s">
        <v>113</v>
      </c>
      <c r="AN222" s="8" t="s">
        <v>131</v>
      </c>
      <c r="AO222" s="8" t="s">
        <v>208</v>
      </c>
      <c r="AP222" s="8"/>
      <c r="AQ222" s="8"/>
      <c r="AR222" s="8"/>
      <c r="AS222" s="8"/>
      <c r="AT222" s="95"/>
    </row>
    <row r="223" spans="1:46" ht="222" customHeight="1" x14ac:dyDescent="0.25">
      <c r="A223" s="76">
        <v>1051</v>
      </c>
      <c r="B223" s="76">
        <v>15</v>
      </c>
      <c r="C223" s="137" t="s">
        <v>2261</v>
      </c>
      <c r="D223" s="77" t="s">
        <v>2262</v>
      </c>
      <c r="E223" s="75" t="s">
        <v>2263</v>
      </c>
      <c r="F223" s="179" t="s">
        <v>2264</v>
      </c>
      <c r="G223" s="179" t="s">
        <v>2265</v>
      </c>
      <c r="H223" s="79" t="s">
        <v>2266</v>
      </c>
      <c r="I223" s="79" t="s">
        <v>2267</v>
      </c>
      <c r="J223" s="149">
        <v>4</v>
      </c>
      <c r="K223" s="82">
        <v>42644</v>
      </c>
      <c r="L223" s="82">
        <v>42916</v>
      </c>
      <c r="M223" s="83" t="s">
        <v>654</v>
      </c>
      <c r="N223" s="101" t="s">
        <v>103</v>
      </c>
      <c r="O223" s="105" t="s">
        <v>28</v>
      </c>
      <c r="P223" s="105" t="s">
        <v>28</v>
      </c>
      <c r="Q223" s="8" t="s">
        <v>3966</v>
      </c>
      <c r="R223" s="8" t="s">
        <v>3883</v>
      </c>
      <c r="S223" s="8" t="s">
        <v>84</v>
      </c>
      <c r="T223" s="74">
        <v>4</v>
      </c>
      <c r="U223" s="85">
        <f t="shared" si="36"/>
        <v>1</v>
      </c>
      <c r="V223" s="71"/>
      <c r="W223" s="71"/>
      <c r="X223" s="71"/>
      <c r="Y223" s="71"/>
      <c r="Z223" s="71"/>
      <c r="AA223" s="71"/>
      <c r="AB223" s="88" t="s">
        <v>176</v>
      </c>
      <c r="AC223" s="198">
        <f t="shared" si="34"/>
        <v>2</v>
      </c>
      <c r="AD223" s="199">
        <f t="shared" si="35"/>
        <v>0</v>
      </c>
      <c r="AE223" s="72" t="str">
        <f t="shared" si="32"/>
        <v>CUMPLIDA</v>
      </c>
      <c r="AF223" s="72" t="str">
        <f t="shared" si="33"/>
        <v>CUMPLIDA</v>
      </c>
      <c r="AG223" s="70" t="s">
        <v>84</v>
      </c>
      <c r="AH223" s="71"/>
      <c r="AI223" s="73"/>
      <c r="AJ223" s="73"/>
      <c r="AK223" s="73"/>
      <c r="AL223" s="8" t="s">
        <v>219</v>
      </c>
      <c r="AM223" s="8" t="s">
        <v>111</v>
      </c>
      <c r="AN223" s="8" t="s">
        <v>184</v>
      </c>
      <c r="AO223" s="8" t="s">
        <v>208</v>
      </c>
      <c r="AP223" s="8"/>
      <c r="AQ223" s="8"/>
      <c r="AR223" s="8"/>
      <c r="AS223" s="8"/>
      <c r="AT223" s="95"/>
    </row>
    <row r="224" spans="1:46" ht="284.25" customHeight="1" x14ac:dyDescent="0.25">
      <c r="A224" s="76">
        <v>1052</v>
      </c>
      <c r="B224" s="76">
        <v>16</v>
      </c>
      <c r="C224" s="137" t="s">
        <v>2270</v>
      </c>
      <c r="D224" s="77" t="s">
        <v>2271</v>
      </c>
      <c r="E224" s="75" t="s">
        <v>2272</v>
      </c>
      <c r="F224" s="80" t="s">
        <v>2273</v>
      </c>
      <c r="G224" s="75"/>
      <c r="H224" s="95" t="s">
        <v>2274</v>
      </c>
      <c r="I224" s="95" t="s">
        <v>2275</v>
      </c>
      <c r="J224" s="8">
        <v>8</v>
      </c>
      <c r="K224" s="93">
        <v>42644</v>
      </c>
      <c r="L224" s="118">
        <v>43100</v>
      </c>
      <c r="M224" s="83" t="s">
        <v>592</v>
      </c>
      <c r="N224" s="101" t="s">
        <v>47</v>
      </c>
      <c r="O224" s="94" t="s">
        <v>21</v>
      </c>
      <c r="P224" s="94" t="s">
        <v>21</v>
      </c>
      <c r="Q224" s="94" t="s">
        <v>3965</v>
      </c>
      <c r="R224" s="94" t="s">
        <v>3860</v>
      </c>
      <c r="S224" s="8" t="s">
        <v>1541</v>
      </c>
      <c r="T224" s="74">
        <v>8</v>
      </c>
      <c r="U224" s="85">
        <f t="shared" si="36"/>
        <v>1</v>
      </c>
      <c r="V224" s="71"/>
      <c r="W224" s="71"/>
      <c r="X224" s="71"/>
      <c r="Y224" s="71"/>
      <c r="Z224" s="71"/>
      <c r="AA224" s="71"/>
      <c r="AB224" s="88" t="s">
        <v>176</v>
      </c>
      <c r="AC224" s="198">
        <f t="shared" si="34"/>
        <v>2</v>
      </c>
      <c r="AD224" s="199">
        <f t="shared" si="35"/>
        <v>0</v>
      </c>
      <c r="AE224" s="72" t="str">
        <f t="shared" si="32"/>
        <v>CUMPLIDA</v>
      </c>
      <c r="AF224" s="72" t="str">
        <f t="shared" si="33"/>
        <v>CUMPLIDA</v>
      </c>
      <c r="AG224" s="101" t="s">
        <v>85</v>
      </c>
      <c r="AH224" s="71"/>
      <c r="AI224" s="73"/>
      <c r="AJ224" s="73"/>
      <c r="AK224" s="73"/>
      <c r="AL224" s="74" t="s">
        <v>105</v>
      </c>
      <c r="AM224" s="8" t="s">
        <v>109</v>
      </c>
      <c r="AN224" s="8" t="s">
        <v>109</v>
      </c>
      <c r="AO224" s="8" t="s">
        <v>208</v>
      </c>
      <c r="AP224" s="8"/>
      <c r="AQ224" s="8"/>
      <c r="AR224" s="8"/>
      <c r="AS224" s="8"/>
      <c r="AT224" s="95"/>
    </row>
    <row r="225" spans="1:46" ht="129.6" customHeight="1" x14ac:dyDescent="0.25">
      <c r="A225" s="76">
        <v>1054</v>
      </c>
      <c r="B225" s="76">
        <v>18</v>
      </c>
      <c r="C225" s="178" t="s">
        <v>2277</v>
      </c>
      <c r="D225" s="77" t="s">
        <v>2278</v>
      </c>
      <c r="E225" s="75" t="s">
        <v>2279</v>
      </c>
      <c r="F225" s="75" t="s">
        <v>2280</v>
      </c>
      <c r="G225" s="95" t="s">
        <v>2281</v>
      </c>
      <c r="H225" s="75" t="s">
        <v>2282</v>
      </c>
      <c r="I225" s="75" t="s">
        <v>2283</v>
      </c>
      <c r="J225" s="8">
        <v>4</v>
      </c>
      <c r="K225" s="82">
        <v>42644</v>
      </c>
      <c r="L225" s="82">
        <v>42825</v>
      </c>
      <c r="M225" s="83" t="s">
        <v>387</v>
      </c>
      <c r="N225" s="101" t="s">
        <v>177</v>
      </c>
      <c r="O225" s="8" t="s">
        <v>28</v>
      </c>
      <c r="P225" s="8" t="s">
        <v>28</v>
      </c>
      <c r="Q225" s="94" t="s">
        <v>3966</v>
      </c>
      <c r="R225" s="94" t="s">
        <v>3883</v>
      </c>
      <c r="S225" s="8" t="s">
        <v>1641</v>
      </c>
      <c r="T225" s="74">
        <v>4</v>
      </c>
      <c r="U225" s="85">
        <f t="shared" si="36"/>
        <v>1</v>
      </c>
      <c r="V225" s="71"/>
      <c r="W225" s="71"/>
      <c r="X225" s="71"/>
      <c r="Y225" s="71"/>
      <c r="Z225" s="71"/>
      <c r="AA225" s="71"/>
      <c r="AB225" s="88" t="s">
        <v>176</v>
      </c>
      <c r="AC225" s="198">
        <f t="shared" si="34"/>
        <v>2</v>
      </c>
      <c r="AD225" s="199">
        <f t="shared" si="35"/>
        <v>0</v>
      </c>
      <c r="AE225" s="72" t="str">
        <f t="shared" si="32"/>
        <v>CUMPLIDA</v>
      </c>
      <c r="AF225" s="72" t="str">
        <f t="shared" si="33"/>
        <v>CUMPLIDA</v>
      </c>
      <c r="AG225" s="70" t="s">
        <v>30</v>
      </c>
      <c r="AH225" s="71"/>
      <c r="AI225" s="73"/>
      <c r="AJ225" s="73"/>
      <c r="AK225" s="73"/>
      <c r="AL225" s="8" t="s">
        <v>219</v>
      </c>
      <c r="AM225" s="8" t="s">
        <v>108</v>
      </c>
      <c r="AN225" s="8" t="s">
        <v>192</v>
      </c>
      <c r="AO225" s="8" t="s">
        <v>208</v>
      </c>
      <c r="AP225" s="8"/>
      <c r="AQ225" s="8"/>
      <c r="AR225" s="8"/>
      <c r="AS225" s="8"/>
      <c r="AT225" s="95"/>
    </row>
    <row r="226" spans="1:46" ht="308.25" customHeight="1" x14ac:dyDescent="0.25">
      <c r="A226" s="76">
        <v>1055</v>
      </c>
      <c r="B226" s="76">
        <v>19</v>
      </c>
      <c r="C226" s="137" t="s">
        <v>2286</v>
      </c>
      <c r="D226" s="77" t="s">
        <v>2287</v>
      </c>
      <c r="E226" s="75" t="s">
        <v>2288</v>
      </c>
      <c r="F226" s="75" t="s">
        <v>2289</v>
      </c>
      <c r="G226" s="75" t="s">
        <v>2290</v>
      </c>
      <c r="H226" s="75" t="s">
        <v>2291</v>
      </c>
      <c r="I226" s="75" t="s">
        <v>2292</v>
      </c>
      <c r="J226" s="74">
        <v>9</v>
      </c>
      <c r="K226" s="93">
        <v>42644</v>
      </c>
      <c r="L226" s="93">
        <v>43281</v>
      </c>
      <c r="M226" s="83" t="s">
        <v>387</v>
      </c>
      <c r="N226" s="101" t="s">
        <v>177</v>
      </c>
      <c r="O226" s="8" t="s">
        <v>28</v>
      </c>
      <c r="P226" s="8" t="s">
        <v>28</v>
      </c>
      <c r="Q226" s="94" t="s">
        <v>3966</v>
      </c>
      <c r="R226" s="94" t="s">
        <v>3883</v>
      </c>
      <c r="S226" s="8" t="s">
        <v>84</v>
      </c>
      <c r="T226" s="74">
        <v>9</v>
      </c>
      <c r="U226" s="85">
        <f t="shared" si="36"/>
        <v>1</v>
      </c>
      <c r="V226" s="71"/>
      <c r="W226" s="71"/>
      <c r="X226" s="71"/>
      <c r="Y226" s="71"/>
      <c r="Z226" s="71"/>
      <c r="AA226" s="71"/>
      <c r="AB226" s="88" t="s">
        <v>176</v>
      </c>
      <c r="AC226" s="198">
        <f t="shared" si="34"/>
        <v>2</v>
      </c>
      <c r="AD226" s="199">
        <f t="shared" si="35"/>
        <v>0</v>
      </c>
      <c r="AE226" s="72" t="str">
        <f t="shared" si="32"/>
        <v>CUMPLIDA</v>
      </c>
      <c r="AF226" s="72" t="str">
        <f t="shared" si="33"/>
        <v>CUMPLIDA</v>
      </c>
      <c r="AG226" s="70" t="s">
        <v>84</v>
      </c>
      <c r="AH226" s="71"/>
      <c r="AI226" s="73"/>
      <c r="AJ226" s="73"/>
      <c r="AK226" s="73"/>
      <c r="AL226" s="74" t="s">
        <v>105</v>
      </c>
      <c r="AM226" s="8" t="s">
        <v>108</v>
      </c>
      <c r="AN226" s="8" t="s">
        <v>130</v>
      </c>
      <c r="AO226" s="8" t="s">
        <v>208</v>
      </c>
      <c r="AP226" s="8"/>
      <c r="AQ226" s="8"/>
      <c r="AR226" s="8"/>
      <c r="AS226" s="8"/>
      <c r="AT226" s="95"/>
    </row>
    <row r="227" spans="1:46" ht="186.75" customHeight="1" x14ac:dyDescent="0.25">
      <c r="A227" s="76">
        <v>1056</v>
      </c>
      <c r="B227" s="76">
        <v>20</v>
      </c>
      <c r="C227" s="137" t="s">
        <v>2294</v>
      </c>
      <c r="D227" s="77" t="s">
        <v>2295</v>
      </c>
      <c r="E227" s="75" t="s">
        <v>2296</v>
      </c>
      <c r="F227" s="75" t="s">
        <v>2297</v>
      </c>
      <c r="G227" s="75" t="s">
        <v>2298</v>
      </c>
      <c r="H227" s="95" t="s">
        <v>3940</v>
      </c>
      <c r="I227" s="95" t="s">
        <v>3939</v>
      </c>
      <c r="J227" s="74">
        <v>6</v>
      </c>
      <c r="K227" s="93">
        <v>42644</v>
      </c>
      <c r="L227" s="93">
        <v>43555</v>
      </c>
      <c r="M227" s="83" t="s">
        <v>387</v>
      </c>
      <c r="N227" s="101" t="s">
        <v>177</v>
      </c>
      <c r="O227" s="8" t="s">
        <v>28</v>
      </c>
      <c r="P227" s="8" t="s">
        <v>28</v>
      </c>
      <c r="Q227" s="94" t="s">
        <v>3966</v>
      </c>
      <c r="R227" s="94" t="s">
        <v>3883</v>
      </c>
      <c r="S227" s="8" t="s">
        <v>84</v>
      </c>
      <c r="T227" s="74">
        <v>5</v>
      </c>
      <c r="U227" s="85">
        <f t="shared" si="36"/>
        <v>0.83333333333333337</v>
      </c>
      <c r="V227" s="74" t="s">
        <v>30</v>
      </c>
      <c r="W227" s="74" t="s">
        <v>18</v>
      </c>
      <c r="X227" s="8" t="s">
        <v>2299</v>
      </c>
      <c r="Y227" s="71"/>
      <c r="Z227" s="71"/>
      <c r="AA227" s="71"/>
      <c r="AB227" s="88" t="s">
        <v>176</v>
      </c>
      <c r="AC227" s="198">
        <f t="shared" si="34"/>
        <v>0</v>
      </c>
      <c r="AD227" s="199">
        <f t="shared" si="35"/>
        <v>1</v>
      </c>
      <c r="AE227" s="72" t="str">
        <f t="shared" si="32"/>
        <v>EN TERMINO</v>
      </c>
      <c r="AF227" s="72" t="str">
        <f t="shared" si="33"/>
        <v>EN TERMINO</v>
      </c>
      <c r="AG227" s="70" t="s">
        <v>84</v>
      </c>
      <c r="AH227" s="71"/>
      <c r="AI227" s="73"/>
      <c r="AJ227" s="73"/>
      <c r="AK227" s="73"/>
      <c r="AL227" s="74" t="s">
        <v>105</v>
      </c>
      <c r="AM227" s="8" t="s">
        <v>111</v>
      </c>
      <c r="AN227" s="8" t="s">
        <v>184</v>
      </c>
      <c r="AO227" s="8" t="s">
        <v>208</v>
      </c>
      <c r="AP227" s="8"/>
      <c r="AQ227" s="8"/>
      <c r="AR227" s="8"/>
      <c r="AS227" s="8"/>
      <c r="AT227" s="95"/>
    </row>
    <row r="228" spans="1:46" ht="231" customHeight="1" x14ac:dyDescent="0.25">
      <c r="A228" s="76">
        <v>1057</v>
      </c>
      <c r="B228" s="76">
        <v>21</v>
      </c>
      <c r="C228" s="137" t="s">
        <v>2300</v>
      </c>
      <c r="D228" s="77" t="s">
        <v>2301</v>
      </c>
      <c r="E228" s="75" t="s">
        <v>2302</v>
      </c>
      <c r="F228" s="75" t="s">
        <v>2303</v>
      </c>
      <c r="G228" s="75" t="s">
        <v>2304</v>
      </c>
      <c r="H228" s="75" t="s">
        <v>2305</v>
      </c>
      <c r="I228" s="75" t="s">
        <v>2306</v>
      </c>
      <c r="J228" s="74">
        <v>8</v>
      </c>
      <c r="K228" s="93">
        <v>42644</v>
      </c>
      <c r="L228" s="93">
        <v>43281</v>
      </c>
      <c r="M228" s="83" t="s">
        <v>387</v>
      </c>
      <c r="N228" s="101" t="s">
        <v>177</v>
      </c>
      <c r="O228" s="8" t="s">
        <v>28</v>
      </c>
      <c r="P228" s="8" t="s">
        <v>28</v>
      </c>
      <c r="Q228" s="94" t="s">
        <v>3966</v>
      </c>
      <c r="R228" s="94" t="s">
        <v>3883</v>
      </c>
      <c r="S228" s="8" t="s">
        <v>84</v>
      </c>
      <c r="T228" s="74">
        <v>8</v>
      </c>
      <c r="U228" s="85">
        <f t="shared" si="36"/>
        <v>1</v>
      </c>
      <c r="V228" s="71"/>
      <c r="W228" s="71"/>
      <c r="X228" s="71"/>
      <c r="Y228" s="71"/>
      <c r="Z228" s="71"/>
      <c r="AA228" s="71"/>
      <c r="AB228" s="88" t="s">
        <v>176</v>
      </c>
      <c r="AC228" s="198">
        <f t="shared" si="34"/>
        <v>2</v>
      </c>
      <c r="AD228" s="199">
        <f t="shared" si="35"/>
        <v>0</v>
      </c>
      <c r="AE228" s="72" t="str">
        <f t="shared" si="32"/>
        <v>CUMPLIDA</v>
      </c>
      <c r="AF228" s="72" t="str">
        <f t="shared" si="33"/>
        <v>CUMPLIDA</v>
      </c>
      <c r="AG228" s="70" t="s">
        <v>84</v>
      </c>
      <c r="AH228" s="71"/>
      <c r="AI228" s="73"/>
      <c r="AJ228" s="73"/>
      <c r="AK228" s="73"/>
      <c r="AL228" s="74" t="s">
        <v>105</v>
      </c>
      <c r="AM228" s="8" t="s">
        <v>109</v>
      </c>
      <c r="AN228" s="8" t="s">
        <v>109</v>
      </c>
      <c r="AO228" s="8" t="s">
        <v>208</v>
      </c>
      <c r="AP228" s="8"/>
      <c r="AQ228" s="8"/>
      <c r="AR228" s="8"/>
      <c r="AS228" s="8"/>
      <c r="AT228" s="95"/>
    </row>
    <row r="229" spans="1:46" ht="222" customHeight="1" x14ac:dyDescent="0.25">
      <c r="A229" s="76">
        <v>1058</v>
      </c>
      <c r="B229" s="76">
        <v>22</v>
      </c>
      <c r="C229" s="137" t="s">
        <v>2308</v>
      </c>
      <c r="D229" s="77" t="s">
        <v>2309</v>
      </c>
      <c r="E229" s="75" t="s">
        <v>2310</v>
      </c>
      <c r="F229" s="101" t="s">
        <v>2311</v>
      </c>
      <c r="G229" s="101" t="s">
        <v>2312</v>
      </c>
      <c r="H229" s="80" t="s">
        <v>2313</v>
      </c>
      <c r="I229" s="80" t="s">
        <v>2313</v>
      </c>
      <c r="J229" s="149">
        <v>10</v>
      </c>
      <c r="K229" s="82">
        <v>42644</v>
      </c>
      <c r="L229" s="82">
        <v>43434</v>
      </c>
      <c r="M229" s="74" t="s">
        <v>2314</v>
      </c>
      <c r="N229" s="101" t="s">
        <v>178</v>
      </c>
      <c r="O229" s="105" t="s">
        <v>28</v>
      </c>
      <c r="P229" s="105" t="s">
        <v>28</v>
      </c>
      <c r="Q229" s="105" t="s">
        <v>3966</v>
      </c>
      <c r="R229" s="8" t="s">
        <v>3883</v>
      </c>
      <c r="S229" s="8" t="s">
        <v>84</v>
      </c>
      <c r="T229" s="74">
        <v>10</v>
      </c>
      <c r="U229" s="85">
        <f t="shared" si="36"/>
        <v>1</v>
      </c>
      <c r="V229" s="71"/>
      <c r="W229" s="71"/>
      <c r="X229" s="71"/>
      <c r="Y229" s="71"/>
      <c r="Z229" s="71"/>
      <c r="AA229" s="71"/>
      <c r="AB229" s="88" t="s">
        <v>176</v>
      </c>
      <c r="AC229" s="198">
        <f t="shared" si="34"/>
        <v>2</v>
      </c>
      <c r="AD229" s="199">
        <f t="shared" si="35"/>
        <v>0</v>
      </c>
      <c r="AE229" s="72" t="str">
        <f t="shared" si="32"/>
        <v>CUMPLIDA</v>
      </c>
      <c r="AF229" s="72" t="str">
        <f t="shared" si="33"/>
        <v>CUMPLIDA</v>
      </c>
      <c r="AG229" s="70" t="s">
        <v>84</v>
      </c>
      <c r="AH229" s="71"/>
      <c r="AI229" s="73"/>
      <c r="AJ229" s="73"/>
      <c r="AK229" s="73"/>
      <c r="AL229" s="8" t="s">
        <v>219</v>
      </c>
      <c r="AM229" s="8" t="s">
        <v>111</v>
      </c>
      <c r="AN229" s="8" t="s">
        <v>200</v>
      </c>
      <c r="AO229" s="8" t="s">
        <v>208</v>
      </c>
      <c r="AP229" s="8"/>
      <c r="AQ229" s="8"/>
      <c r="AR229" s="8"/>
      <c r="AS229" s="8"/>
      <c r="AT229" s="95"/>
    </row>
    <row r="230" spans="1:46" ht="213.75" customHeight="1" x14ac:dyDescent="0.25">
      <c r="A230" s="76">
        <v>1059</v>
      </c>
      <c r="B230" s="76">
        <v>23</v>
      </c>
      <c r="C230" s="137" t="s">
        <v>2318</v>
      </c>
      <c r="D230" s="77" t="s">
        <v>2319</v>
      </c>
      <c r="E230" s="122" t="s">
        <v>2320</v>
      </c>
      <c r="F230" s="101" t="s">
        <v>2321</v>
      </c>
      <c r="G230" s="101" t="s">
        <v>1115</v>
      </c>
      <c r="H230" s="80" t="s">
        <v>2322</v>
      </c>
      <c r="I230" s="80" t="s">
        <v>2322</v>
      </c>
      <c r="J230" s="149">
        <v>8</v>
      </c>
      <c r="K230" s="82">
        <v>42644</v>
      </c>
      <c r="L230" s="118">
        <v>43343</v>
      </c>
      <c r="M230" s="8" t="s">
        <v>2323</v>
      </c>
      <c r="N230" s="101" t="s">
        <v>179</v>
      </c>
      <c r="O230" s="105" t="s">
        <v>28</v>
      </c>
      <c r="P230" s="105" t="s">
        <v>28</v>
      </c>
      <c r="Q230" s="105" t="s">
        <v>3966</v>
      </c>
      <c r="R230" s="8" t="s">
        <v>3883</v>
      </c>
      <c r="S230" s="8" t="s">
        <v>1541</v>
      </c>
      <c r="T230" s="74">
        <v>8</v>
      </c>
      <c r="U230" s="85">
        <f t="shared" si="36"/>
        <v>1</v>
      </c>
      <c r="V230" s="71"/>
      <c r="W230" s="71"/>
      <c r="X230" s="71"/>
      <c r="Y230" s="71"/>
      <c r="Z230" s="71"/>
      <c r="AA230" s="71"/>
      <c r="AB230" s="88" t="s">
        <v>176</v>
      </c>
      <c r="AC230" s="198">
        <f t="shared" si="34"/>
        <v>2</v>
      </c>
      <c r="AD230" s="199">
        <f t="shared" si="35"/>
        <v>0</v>
      </c>
      <c r="AE230" s="72" t="str">
        <f t="shared" si="32"/>
        <v>CUMPLIDA</v>
      </c>
      <c r="AF230" s="72" t="str">
        <f t="shared" si="33"/>
        <v>CUMPLIDA</v>
      </c>
      <c r="AG230" s="101" t="s">
        <v>85</v>
      </c>
      <c r="AH230" s="71"/>
      <c r="AI230" s="73"/>
      <c r="AJ230" s="73"/>
      <c r="AK230" s="73"/>
      <c r="AL230" s="8" t="s">
        <v>219</v>
      </c>
      <c r="AM230" s="8" t="s">
        <v>111</v>
      </c>
      <c r="AN230" s="8" t="s">
        <v>185</v>
      </c>
      <c r="AO230" s="8" t="s">
        <v>208</v>
      </c>
      <c r="AP230" s="8"/>
      <c r="AQ230" s="8"/>
      <c r="AR230" s="8"/>
      <c r="AS230" s="8"/>
      <c r="AT230" s="95"/>
    </row>
    <row r="231" spans="1:46" ht="372.75" customHeight="1" x14ac:dyDescent="0.25">
      <c r="A231" s="76">
        <v>1061</v>
      </c>
      <c r="B231" s="76">
        <v>25</v>
      </c>
      <c r="C231" s="137" t="s">
        <v>2326</v>
      </c>
      <c r="D231" s="77" t="s">
        <v>2327</v>
      </c>
      <c r="E231" s="75" t="s">
        <v>2328</v>
      </c>
      <c r="F231" s="179" t="s">
        <v>2329</v>
      </c>
      <c r="G231" s="101" t="s">
        <v>2330</v>
      </c>
      <c r="H231" s="80" t="s">
        <v>2331</v>
      </c>
      <c r="I231" s="79" t="s">
        <v>2332</v>
      </c>
      <c r="J231" s="149">
        <v>4</v>
      </c>
      <c r="K231" s="82">
        <v>42644</v>
      </c>
      <c r="L231" s="82">
        <v>42916</v>
      </c>
      <c r="M231" s="8" t="s">
        <v>2333</v>
      </c>
      <c r="N231" s="101" t="s">
        <v>287</v>
      </c>
      <c r="O231" s="105" t="s">
        <v>28</v>
      </c>
      <c r="P231" s="8" t="s">
        <v>2334</v>
      </c>
      <c r="Q231" s="8" t="s">
        <v>3966</v>
      </c>
      <c r="R231" s="8" t="s">
        <v>3883</v>
      </c>
      <c r="S231" s="8" t="s">
        <v>84</v>
      </c>
      <c r="T231" s="74">
        <v>4</v>
      </c>
      <c r="U231" s="85">
        <f t="shared" si="36"/>
        <v>1</v>
      </c>
      <c r="V231" s="71"/>
      <c r="W231" s="71"/>
      <c r="X231" s="71"/>
      <c r="Y231" s="71"/>
      <c r="Z231" s="71"/>
      <c r="AA231" s="71"/>
      <c r="AB231" s="88" t="s">
        <v>176</v>
      </c>
      <c r="AC231" s="198">
        <f t="shared" si="34"/>
        <v>2</v>
      </c>
      <c r="AD231" s="199">
        <f t="shared" si="35"/>
        <v>0</v>
      </c>
      <c r="AE231" s="72" t="str">
        <f t="shared" si="32"/>
        <v>CUMPLIDA</v>
      </c>
      <c r="AF231" s="72" t="str">
        <f t="shared" si="33"/>
        <v>CUMPLIDA</v>
      </c>
      <c r="AG231" s="70" t="s">
        <v>84</v>
      </c>
      <c r="AH231" s="71"/>
      <c r="AI231" s="73"/>
      <c r="AJ231" s="73"/>
      <c r="AK231" s="73"/>
      <c r="AL231" s="8" t="s">
        <v>219</v>
      </c>
      <c r="AM231" s="8" t="s">
        <v>110</v>
      </c>
      <c r="AN231" s="8" t="s">
        <v>187</v>
      </c>
      <c r="AO231" s="8" t="s">
        <v>208</v>
      </c>
      <c r="AP231" s="8"/>
      <c r="AQ231" s="8"/>
      <c r="AR231" s="8"/>
      <c r="AS231" s="8"/>
      <c r="AT231" s="95"/>
    </row>
    <row r="232" spans="1:46" ht="203.25" customHeight="1" x14ac:dyDescent="0.25">
      <c r="A232" s="76">
        <v>1063</v>
      </c>
      <c r="B232" s="76">
        <v>27</v>
      </c>
      <c r="C232" s="137" t="s">
        <v>2338</v>
      </c>
      <c r="D232" s="77" t="s">
        <v>2339</v>
      </c>
      <c r="E232" s="75" t="s">
        <v>2340</v>
      </c>
      <c r="F232" s="75" t="s">
        <v>2341</v>
      </c>
      <c r="G232" s="75" t="s">
        <v>2342</v>
      </c>
      <c r="H232" s="75" t="s">
        <v>2343</v>
      </c>
      <c r="I232" s="75" t="s">
        <v>2344</v>
      </c>
      <c r="J232" s="74">
        <v>7</v>
      </c>
      <c r="K232" s="93">
        <v>42644</v>
      </c>
      <c r="L232" s="93">
        <v>43100</v>
      </c>
      <c r="M232" s="74" t="s">
        <v>2337</v>
      </c>
      <c r="N232" s="101" t="s">
        <v>180</v>
      </c>
      <c r="O232" s="8" t="s">
        <v>28</v>
      </c>
      <c r="P232" s="8" t="s">
        <v>28</v>
      </c>
      <c r="Q232" s="94" t="s">
        <v>3966</v>
      </c>
      <c r="R232" s="94" t="s">
        <v>3883</v>
      </c>
      <c r="S232" s="8" t="s">
        <v>84</v>
      </c>
      <c r="T232" s="74">
        <v>7</v>
      </c>
      <c r="U232" s="85">
        <f t="shared" si="36"/>
        <v>1</v>
      </c>
      <c r="V232" s="71"/>
      <c r="W232" s="71"/>
      <c r="X232" s="71"/>
      <c r="Y232" s="71"/>
      <c r="Z232" s="71"/>
      <c r="AA232" s="71"/>
      <c r="AB232" s="88" t="s">
        <v>176</v>
      </c>
      <c r="AC232" s="198">
        <f t="shared" si="34"/>
        <v>2</v>
      </c>
      <c r="AD232" s="199">
        <f t="shared" si="35"/>
        <v>0</v>
      </c>
      <c r="AE232" s="72" t="str">
        <f t="shared" si="32"/>
        <v>CUMPLIDA</v>
      </c>
      <c r="AF232" s="72" t="str">
        <f t="shared" si="33"/>
        <v>CUMPLIDA</v>
      </c>
      <c r="AG232" s="70" t="s">
        <v>84</v>
      </c>
      <c r="AH232" s="71"/>
      <c r="AI232" s="73"/>
      <c r="AJ232" s="73"/>
      <c r="AK232" s="73"/>
      <c r="AL232" s="74" t="s">
        <v>105</v>
      </c>
      <c r="AM232" s="8" t="s">
        <v>108</v>
      </c>
      <c r="AN232" s="8" t="s">
        <v>138</v>
      </c>
      <c r="AO232" s="8" t="s">
        <v>208</v>
      </c>
      <c r="AP232" s="8"/>
      <c r="AQ232" s="8"/>
      <c r="AR232" s="8"/>
      <c r="AS232" s="8"/>
      <c r="AT232" s="95"/>
    </row>
    <row r="233" spans="1:46" ht="288" customHeight="1" x14ac:dyDescent="0.25">
      <c r="A233" s="76">
        <v>1066</v>
      </c>
      <c r="B233" s="76">
        <v>30</v>
      </c>
      <c r="C233" s="137" t="s">
        <v>2346</v>
      </c>
      <c r="D233" s="77" t="s">
        <v>2347</v>
      </c>
      <c r="E233" s="75" t="s">
        <v>2348</v>
      </c>
      <c r="F233" s="75" t="s">
        <v>2349</v>
      </c>
      <c r="G233" s="75" t="s">
        <v>2350</v>
      </c>
      <c r="H233" s="75" t="s">
        <v>2351</v>
      </c>
      <c r="I233" s="95" t="s">
        <v>2351</v>
      </c>
      <c r="J233" s="74">
        <v>8</v>
      </c>
      <c r="K233" s="93">
        <v>42644</v>
      </c>
      <c r="L233" s="93">
        <v>43100</v>
      </c>
      <c r="M233" s="74" t="s">
        <v>2337</v>
      </c>
      <c r="N233" s="101" t="s">
        <v>180</v>
      </c>
      <c r="O233" s="8" t="s">
        <v>28</v>
      </c>
      <c r="P233" s="8" t="s">
        <v>28</v>
      </c>
      <c r="Q233" s="94" t="s">
        <v>3966</v>
      </c>
      <c r="R233" s="94" t="s">
        <v>3883</v>
      </c>
      <c r="S233" s="8" t="s">
        <v>84</v>
      </c>
      <c r="T233" s="74">
        <v>8</v>
      </c>
      <c r="U233" s="85">
        <f t="shared" si="36"/>
        <v>1</v>
      </c>
      <c r="V233" s="71"/>
      <c r="W233" s="71"/>
      <c r="X233" s="71"/>
      <c r="Y233" s="71"/>
      <c r="Z233" s="71"/>
      <c r="AA233" s="71"/>
      <c r="AB233" s="88" t="s">
        <v>176</v>
      </c>
      <c r="AC233" s="198">
        <f t="shared" si="34"/>
        <v>2</v>
      </c>
      <c r="AD233" s="199">
        <f t="shared" si="35"/>
        <v>0</v>
      </c>
      <c r="AE233" s="72" t="str">
        <f t="shared" si="32"/>
        <v>CUMPLIDA</v>
      </c>
      <c r="AF233" s="72" t="str">
        <f t="shared" si="33"/>
        <v>CUMPLIDA</v>
      </c>
      <c r="AG233" s="70" t="s">
        <v>84</v>
      </c>
      <c r="AH233" s="71"/>
      <c r="AI233" s="73"/>
      <c r="AJ233" s="73"/>
      <c r="AK233" s="73"/>
      <c r="AL233" s="74" t="s">
        <v>105</v>
      </c>
      <c r="AM233" s="8" t="s">
        <v>108</v>
      </c>
      <c r="AN233" s="8" t="s">
        <v>154</v>
      </c>
      <c r="AO233" s="8" t="s">
        <v>208</v>
      </c>
      <c r="AP233" s="8"/>
      <c r="AQ233" s="8"/>
      <c r="AR233" s="8"/>
      <c r="AS233" s="8"/>
      <c r="AT233" s="95"/>
    </row>
    <row r="234" spans="1:46" ht="247.5" customHeight="1" x14ac:dyDescent="0.25">
      <c r="A234" s="76">
        <v>1067</v>
      </c>
      <c r="B234" s="76">
        <v>31</v>
      </c>
      <c r="C234" s="137" t="s">
        <v>2353</v>
      </c>
      <c r="D234" s="77" t="s">
        <v>2354</v>
      </c>
      <c r="E234" s="182" t="s">
        <v>2355</v>
      </c>
      <c r="F234" s="101" t="s">
        <v>2356</v>
      </c>
      <c r="G234" s="101" t="s">
        <v>1262</v>
      </c>
      <c r="H234" s="80" t="s">
        <v>2357</v>
      </c>
      <c r="I234" s="79" t="s">
        <v>2358</v>
      </c>
      <c r="J234" s="149">
        <v>4</v>
      </c>
      <c r="K234" s="82">
        <v>42644</v>
      </c>
      <c r="L234" s="93">
        <v>42766</v>
      </c>
      <c r="M234" s="74" t="s">
        <v>2337</v>
      </c>
      <c r="N234" s="101" t="s">
        <v>180</v>
      </c>
      <c r="O234" s="8" t="s">
        <v>28</v>
      </c>
      <c r="P234" s="8" t="s">
        <v>28</v>
      </c>
      <c r="Q234" s="94" t="s">
        <v>3966</v>
      </c>
      <c r="R234" s="94" t="s">
        <v>3883</v>
      </c>
      <c r="S234" s="8" t="s">
        <v>84</v>
      </c>
      <c r="T234" s="74">
        <v>4</v>
      </c>
      <c r="U234" s="85">
        <f t="shared" si="36"/>
        <v>1</v>
      </c>
      <c r="V234" s="71"/>
      <c r="W234" s="71"/>
      <c r="X234" s="71"/>
      <c r="Y234" s="71"/>
      <c r="Z234" s="71"/>
      <c r="AA234" s="71"/>
      <c r="AB234" s="88" t="s">
        <v>176</v>
      </c>
      <c r="AC234" s="198">
        <f t="shared" si="34"/>
        <v>2</v>
      </c>
      <c r="AD234" s="199">
        <f t="shared" si="35"/>
        <v>0</v>
      </c>
      <c r="AE234" s="72" t="str">
        <f t="shared" ref="AE234:AE292" si="37">IF(AC234+AD234&gt;1,"CUMPLIDA",IF(AD234=1,"EN TERMINO","VENCIDA"))</f>
        <v>CUMPLIDA</v>
      </c>
      <c r="AF234" s="72" t="str">
        <f t="shared" ref="AF234:AF292" si="38">IF(AE234="CUMPLIDA","CUMPLIDA",IF(AE234="EN TERMINO","EN TERMINO","VENCIDA"))</f>
        <v>CUMPLIDA</v>
      </c>
      <c r="AG234" s="70" t="s">
        <v>84</v>
      </c>
      <c r="AH234" s="71"/>
      <c r="AI234" s="73"/>
      <c r="AJ234" s="73"/>
      <c r="AK234" s="73"/>
      <c r="AL234" s="8" t="s">
        <v>219</v>
      </c>
      <c r="AM234" s="8" t="s">
        <v>108</v>
      </c>
      <c r="AN234" s="8" t="s">
        <v>138</v>
      </c>
      <c r="AO234" s="8" t="s">
        <v>208</v>
      </c>
      <c r="AP234" s="8"/>
      <c r="AQ234" s="8"/>
      <c r="AR234" s="8"/>
      <c r="AS234" s="8"/>
      <c r="AT234" s="95"/>
    </row>
    <row r="235" spans="1:46" ht="187.15" customHeight="1" x14ac:dyDescent="0.25">
      <c r="A235" s="76">
        <v>1069</v>
      </c>
      <c r="B235" s="76">
        <v>33</v>
      </c>
      <c r="C235" s="137" t="s">
        <v>2361</v>
      </c>
      <c r="D235" s="77" t="s">
        <v>2362</v>
      </c>
      <c r="E235" s="75" t="s">
        <v>2363</v>
      </c>
      <c r="F235" s="178" t="s">
        <v>2364</v>
      </c>
      <c r="G235" s="178"/>
      <c r="H235" s="178" t="s">
        <v>2365</v>
      </c>
      <c r="I235" s="178" t="s">
        <v>2366</v>
      </c>
      <c r="J235" s="149">
        <v>5</v>
      </c>
      <c r="K235" s="82">
        <v>42644</v>
      </c>
      <c r="L235" s="82">
        <v>43039</v>
      </c>
      <c r="M235" s="101" t="s">
        <v>296</v>
      </c>
      <c r="N235" s="70" t="s">
        <v>296</v>
      </c>
      <c r="O235" s="70" t="s">
        <v>24</v>
      </c>
      <c r="P235" s="70" t="s">
        <v>1527</v>
      </c>
      <c r="Q235" s="8" t="s">
        <v>3968</v>
      </c>
      <c r="R235" s="105" t="s">
        <v>3884</v>
      </c>
      <c r="S235" s="8" t="s">
        <v>84</v>
      </c>
      <c r="T235" s="74">
        <v>5</v>
      </c>
      <c r="U235" s="85">
        <f t="shared" si="36"/>
        <v>1</v>
      </c>
      <c r="V235" s="71"/>
      <c r="W235" s="71"/>
      <c r="X235" s="71"/>
      <c r="Y235" s="71"/>
      <c r="Z235" s="71"/>
      <c r="AA235" s="71"/>
      <c r="AB235" s="88" t="s">
        <v>176</v>
      </c>
      <c r="AC235" s="198">
        <f t="shared" si="34"/>
        <v>2</v>
      </c>
      <c r="AD235" s="199">
        <f t="shared" si="35"/>
        <v>0</v>
      </c>
      <c r="AE235" s="72" t="str">
        <f t="shared" si="37"/>
        <v>CUMPLIDA</v>
      </c>
      <c r="AF235" s="72" t="str">
        <f t="shared" si="38"/>
        <v>CUMPLIDA</v>
      </c>
      <c r="AG235" s="70" t="s">
        <v>84</v>
      </c>
      <c r="AH235" s="71"/>
      <c r="AI235" s="73"/>
      <c r="AJ235" s="73"/>
      <c r="AK235" s="73"/>
      <c r="AL235" s="8" t="s">
        <v>219</v>
      </c>
      <c r="AM235" s="8" t="s">
        <v>108</v>
      </c>
      <c r="AN235" s="8" t="s">
        <v>168</v>
      </c>
      <c r="AO235" s="8" t="s">
        <v>296</v>
      </c>
      <c r="AP235" s="8"/>
      <c r="AQ235" s="8"/>
      <c r="AR235" s="8"/>
      <c r="AS235" s="8"/>
      <c r="AT235" s="95"/>
    </row>
    <row r="236" spans="1:46" ht="172.5" customHeight="1" x14ac:dyDescent="0.25">
      <c r="A236" s="76">
        <v>1070</v>
      </c>
      <c r="B236" s="76">
        <v>34</v>
      </c>
      <c r="C236" s="137" t="s">
        <v>2370</v>
      </c>
      <c r="D236" s="77" t="s">
        <v>2371</v>
      </c>
      <c r="E236" s="75" t="s">
        <v>2372</v>
      </c>
      <c r="F236" s="178" t="s">
        <v>2373</v>
      </c>
      <c r="G236" s="178"/>
      <c r="H236" s="181" t="s">
        <v>2374</v>
      </c>
      <c r="I236" s="79" t="s">
        <v>2375</v>
      </c>
      <c r="J236" s="149">
        <v>4</v>
      </c>
      <c r="K236" s="82">
        <v>42644</v>
      </c>
      <c r="L236" s="82">
        <v>43008</v>
      </c>
      <c r="M236" s="101" t="s">
        <v>298</v>
      </c>
      <c r="N236" s="70" t="s">
        <v>298</v>
      </c>
      <c r="O236" s="70" t="s">
        <v>24</v>
      </c>
      <c r="P236" s="70" t="s">
        <v>1527</v>
      </c>
      <c r="Q236" s="8" t="s">
        <v>3968</v>
      </c>
      <c r="R236" s="105" t="s">
        <v>3884</v>
      </c>
      <c r="S236" s="8" t="s">
        <v>1541</v>
      </c>
      <c r="T236" s="74">
        <v>4</v>
      </c>
      <c r="U236" s="85">
        <f t="shared" si="36"/>
        <v>1</v>
      </c>
      <c r="V236" s="71"/>
      <c r="W236" s="71"/>
      <c r="X236" s="71"/>
      <c r="Y236" s="71"/>
      <c r="Z236" s="71"/>
      <c r="AA236" s="71"/>
      <c r="AB236" s="88" t="s">
        <v>176</v>
      </c>
      <c r="AC236" s="198">
        <f t="shared" si="34"/>
        <v>2</v>
      </c>
      <c r="AD236" s="199">
        <f t="shared" si="35"/>
        <v>0</v>
      </c>
      <c r="AE236" s="72" t="str">
        <f t="shared" si="37"/>
        <v>CUMPLIDA</v>
      </c>
      <c r="AF236" s="72" t="str">
        <f t="shared" si="38"/>
        <v>CUMPLIDA</v>
      </c>
      <c r="AG236" s="70" t="s">
        <v>85</v>
      </c>
      <c r="AH236" s="71"/>
      <c r="AI236" s="73"/>
      <c r="AJ236" s="73"/>
      <c r="AK236" s="73"/>
      <c r="AL236" s="8" t="s">
        <v>219</v>
      </c>
      <c r="AM236" s="8" t="s">
        <v>108</v>
      </c>
      <c r="AN236" s="8" t="s">
        <v>190</v>
      </c>
      <c r="AO236" s="8" t="s">
        <v>298</v>
      </c>
      <c r="AP236" s="8"/>
      <c r="AQ236" s="8"/>
      <c r="AR236" s="8"/>
      <c r="AS236" s="8"/>
      <c r="AT236" s="95"/>
    </row>
    <row r="237" spans="1:46" ht="154.5" customHeight="1" x14ac:dyDescent="0.25">
      <c r="A237" s="76">
        <v>1071</v>
      </c>
      <c r="B237" s="76">
        <v>35</v>
      </c>
      <c r="C237" s="137" t="s">
        <v>2379</v>
      </c>
      <c r="D237" s="77" t="s">
        <v>2380</v>
      </c>
      <c r="E237" s="75" t="s">
        <v>2381</v>
      </c>
      <c r="F237" s="101" t="s">
        <v>2382</v>
      </c>
      <c r="G237" s="101"/>
      <c r="H237" s="79" t="s">
        <v>2383</v>
      </c>
      <c r="I237" s="79" t="s">
        <v>2384</v>
      </c>
      <c r="J237" s="149">
        <v>4</v>
      </c>
      <c r="K237" s="82">
        <v>42644</v>
      </c>
      <c r="L237" s="82">
        <v>43100</v>
      </c>
      <c r="M237" s="101" t="s">
        <v>296</v>
      </c>
      <c r="N237" s="70" t="s">
        <v>296</v>
      </c>
      <c r="O237" s="70" t="s">
        <v>24</v>
      </c>
      <c r="P237" s="70" t="s">
        <v>2385</v>
      </c>
      <c r="Q237" s="8" t="s">
        <v>3968</v>
      </c>
      <c r="R237" s="105" t="s">
        <v>3884</v>
      </c>
      <c r="S237" s="8" t="s">
        <v>1541</v>
      </c>
      <c r="T237" s="74">
        <v>4</v>
      </c>
      <c r="U237" s="85">
        <f t="shared" si="36"/>
        <v>1</v>
      </c>
      <c r="V237" s="71"/>
      <c r="W237" s="71"/>
      <c r="X237" s="71"/>
      <c r="Y237" s="71"/>
      <c r="Z237" s="71"/>
      <c r="AA237" s="71"/>
      <c r="AB237" s="88" t="s">
        <v>176</v>
      </c>
      <c r="AC237" s="198">
        <f t="shared" si="34"/>
        <v>2</v>
      </c>
      <c r="AD237" s="199">
        <f t="shared" si="35"/>
        <v>0</v>
      </c>
      <c r="AE237" s="72" t="str">
        <f t="shared" si="37"/>
        <v>CUMPLIDA</v>
      </c>
      <c r="AF237" s="72" t="str">
        <f t="shared" si="38"/>
        <v>CUMPLIDA</v>
      </c>
      <c r="AG237" s="70" t="s">
        <v>85</v>
      </c>
      <c r="AH237" s="71"/>
      <c r="AI237" s="73"/>
      <c r="AJ237" s="73"/>
      <c r="AK237" s="73"/>
      <c r="AL237" s="8" t="s">
        <v>219</v>
      </c>
      <c r="AM237" s="8" t="s">
        <v>111</v>
      </c>
      <c r="AN237" s="8" t="s">
        <v>155</v>
      </c>
      <c r="AO237" s="8" t="s">
        <v>296</v>
      </c>
      <c r="AP237" s="8"/>
      <c r="AQ237" s="8"/>
      <c r="AR237" s="8"/>
      <c r="AS237" s="8"/>
      <c r="AT237" s="95"/>
    </row>
    <row r="238" spans="1:46" ht="297" customHeight="1" x14ac:dyDescent="0.25">
      <c r="A238" s="76">
        <v>1072</v>
      </c>
      <c r="B238" s="76">
        <v>36</v>
      </c>
      <c r="C238" s="178" t="s">
        <v>2388</v>
      </c>
      <c r="D238" s="77" t="s">
        <v>2389</v>
      </c>
      <c r="E238" s="182" t="s">
        <v>2390</v>
      </c>
      <c r="F238" s="178" t="s">
        <v>2391</v>
      </c>
      <c r="G238" s="178"/>
      <c r="H238" s="178" t="s">
        <v>2392</v>
      </c>
      <c r="I238" s="178" t="s">
        <v>2393</v>
      </c>
      <c r="J238" s="101">
        <v>3</v>
      </c>
      <c r="K238" s="82">
        <v>42644</v>
      </c>
      <c r="L238" s="82">
        <v>43159</v>
      </c>
      <c r="M238" s="8" t="s">
        <v>296</v>
      </c>
      <c r="N238" s="8" t="s">
        <v>296</v>
      </c>
      <c r="O238" s="70" t="s">
        <v>24</v>
      </c>
      <c r="P238" s="70" t="s">
        <v>24</v>
      </c>
      <c r="Q238" s="8" t="s">
        <v>3968</v>
      </c>
      <c r="R238" s="105" t="s">
        <v>3884</v>
      </c>
      <c r="S238" s="8" t="s">
        <v>1541</v>
      </c>
      <c r="T238" s="74">
        <v>3</v>
      </c>
      <c r="U238" s="85">
        <f t="shared" si="36"/>
        <v>1</v>
      </c>
      <c r="V238" s="71"/>
      <c r="W238" s="71"/>
      <c r="X238" s="71"/>
      <c r="Y238" s="71"/>
      <c r="Z238" s="71"/>
      <c r="AA238" s="71"/>
      <c r="AB238" s="88" t="s">
        <v>176</v>
      </c>
      <c r="AC238" s="198">
        <f t="shared" si="34"/>
        <v>2</v>
      </c>
      <c r="AD238" s="199">
        <f t="shared" si="35"/>
        <v>0</v>
      </c>
      <c r="AE238" s="72" t="str">
        <f t="shared" si="37"/>
        <v>CUMPLIDA</v>
      </c>
      <c r="AF238" s="72" t="str">
        <f t="shared" si="38"/>
        <v>CUMPLIDA</v>
      </c>
      <c r="AG238" s="70" t="s">
        <v>85</v>
      </c>
      <c r="AH238" s="71"/>
      <c r="AI238" s="73"/>
      <c r="AJ238" s="73"/>
      <c r="AK238" s="73"/>
      <c r="AL238" s="8" t="s">
        <v>219</v>
      </c>
      <c r="AM238" s="8" t="s">
        <v>108</v>
      </c>
      <c r="AN238" s="8" t="s">
        <v>174</v>
      </c>
      <c r="AO238" s="8" t="s">
        <v>296</v>
      </c>
      <c r="AP238" s="8"/>
      <c r="AQ238" s="8"/>
      <c r="AR238" s="8"/>
      <c r="AS238" s="8"/>
      <c r="AT238" s="95"/>
    </row>
    <row r="239" spans="1:46" ht="158.44999999999999" customHeight="1" x14ac:dyDescent="0.25">
      <c r="A239" s="76">
        <v>1073</v>
      </c>
      <c r="B239" s="76">
        <v>37</v>
      </c>
      <c r="C239" s="137" t="s">
        <v>2396</v>
      </c>
      <c r="D239" s="77" t="s">
        <v>2397</v>
      </c>
      <c r="E239" s="75" t="s">
        <v>2398</v>
      </c>
      <c r="F239" s="178" t="s">
        <v>2399</v>
      </c>
      <c r="G239" s="178"/>
      <c r="H239" s="178" t="s">
        <v>2400</v>
      </c>
      <c r="I239" s="178" t="s">
        <v>2401</v>
      </c>
      <c r="J239" s="101">
        <v>4</v>
      </c>
      <c r="K239" s="82">
        <v>42644</v>
      </c>
      <c r="L239" s="82">
        <v>43008</v>
      </c>
      <c r="M239" s="8" t="s">
        <v>296</v>
      </c>
      <c r="N239" s="8" t="s">
        <v>296</v>
      </c>
      <c r="O239" s="70" t="s">
        <v>24</v>
      </c>
      <c r="P239" s="70" t="s">
        <v>24</v>
      </c>
      <c r="Q239" s="8" t="s">
        <v>3968</v>
      </c>
      <c r="R239" s="105" t="s">
        <v>3884</v>
      </c>
      <c r="S239" s="8" t="s">
        <v>84</v>
      </c>
      <c r="T239" s="74">
        <v>4</v>
      </c>
      <c r="U239" s="85">
        <f t="shared" si="36"/>
        <v>1</v>
      </c>
      <c r="V239" s="71"/>
      <c r="W239" s="71"/>
      <c r="X239" s="71"/>
      <c r="Y239" s="71"/>
      <c r="Z239" s="71"/>
      <c r="AA239" s="71"/>
      <c r="AB239" s="88" t="s">
        <v>176</v>
      </c>
      <c r="AC239" s="198">
        <f t="shared" si="34"/>
        <v>2</v>
      </c>
      <c r="AD239" s="199">
        <f t="shared" si="35"/>
        <v>0</v>
      </c>
      <c r="AE239" s="72" t="str">
        <f t="shared" si="37"/>
        <v>CUMPLIDA</v>
      </c>
      <c r="AF239" s="72" t="str">
        <f t="shared" si="38"/>
        <v>CUMPLIDA</v>
      </c>
      <c r="AG239" s="70" t="s">
        <v>84</v>
      </c>
      <c r="AH239" s="71"/>
      <c r="AI239" s="73"/>
      <c r="AJ239" s="73"/>
      <c r="AK239" s="73"/>
      <c r="AL239" s="8" t="s">
        <v>219</v>
      </c>
      <c r="AM239" s="8" t="s">
        <v>108</v>
      </c>
      <c r="AN239" s="8" t="s">
        <v>174</v>
      </c>
      <c r="AO239" s="8" t="s">
        <v>296</v>
      </c>
      <c r="AP239" s="8"/>
      <c r="AQ239" s="8"/>
      <c r="AR239" s="8"/>
      <c r="AS239" s="8"/>
      <c r="AT239" s="95"/>
    </row>
    <row r="240" spans="1:46" ht="158.25" customHeight="1" x14ac:dyDescent="0.25">
      <c r="A240" s="76">
        <v>1074</v>
      </c>
      <c r="B240" s="76">
        <v>38</v>
      </c>
      <c r="C240" s="178" t="s">
        <v>2404</v>
      </c>
      <c r="D240" s="77" t="s">
        <v>2405</v>
      </c>
      <c r="E240" s="75" t="s">
        <v>2406</v>
      </c>
      <c r="F240" s="178" t="s">
        <v>2407</v>
      </c>
      <c r="G240" s="178"/>
      <c r="H240" s="178" t="s">
        <v>2408</v>
      </c>
      <c r="I240" s="178" t="s">
        <v>2409</v>
      </c>
      <c r="J240" s="101">
        <v>6</v>
      </c>
      <c r="K240" s="82">
        <v>42644</v>
      </c>
      <c r="L240" s="82">
        <v>43312</v>
      </c>
      <c r="M240" s="8" t="s">
        <v>296</v>
      </c>
      <c r="N240" s="8" t="s">
        <v>296</v>
      </c>
      <c r="O240" s="70" t="s">
        <v>24</v>
      </c>
      <c r="P240" s="70" t="s">
        <v>24</v>
      </c>
      <c r="Q240" s="8" t="s">
        <v>3968</v>
      </c>
      <c r="R240" s="105" t="s">
        <v>3884</v>
      </c>
      <c r="S240" s="8" t="s">
        <v>84</v>
      </c>
      <c r="T240" s="74">
        <v>6</v>
      </c>
      <c r="U240" s="85">
        <f t="shared" si="36"/>
        <v>1</v>
      </c>
      <c r="V240" s="71"/>
      <c r="W240" s="71"/>
      <c r="X240" s="71"/>
      <c r="Y240" s="71"/>
      <c r="Z240" s="71"/>
      <c r="AA240" s="71"/>
      <c r="AB240" s="88" t="s">
        <v>176</v>
      </c>
      <c r="AC240" s="198">
        <f t="shared" si="34"/>
        <v>2</v>
      </c>
      <c r="AD240" s="199">
        <f t="shared" si="35"/>
        <v>0</v>
      </c>
      <c r="AE240" s="72" t="str">
        <f t="shared" si="37"/>
        <v>CUMPLIDA</v>
      </c>
      <c r="AF240" s="72" t="str">
        <f t="shared" si="38"/>
        <v>CUMPLIDA</v>
      </c>
      <c r="AG240" s="70" t="s">
        <v>84</v>
      </c>
      <c r="AH240" s="71"/>
      <c r="AI240" s="73"/>
      <c r="AJ240" s="73"/>
      <c r="AK240" s="73"/>
      <c r="AL240" s="8" t="s">
        <v>219</v>
      </c>
      <c r="AM240" s="8" t="s">
        <v>108</v>
      </c>
      <c r="AN240" s="8" t="s">
        <v>174</v>
      </c>
      <c r="AO240" s="8" t="s">
        <v>296</v>
      </c>
      <c r="AP240" s="8"/>
      <c r="AQ240" s="8"/>
      <c r="AR240" s="8"/>
      <c r="AS240" s="8"/>
      <c r="AT240" s="95"/>
    </row>
    <row r="241" spans="1:46" ht="187.5" customHeight="1" x14ac:dyDescent="0.25">
      <c r="A241" s="76">
        <v>1075</v>
      </c>
      <c r="B241" s="76">
        <v>39</v>
      </c>
      <c r="C241" s="178" t="s">
        <v>2411</v>
      </c>
      <c r="D241" s="77" t="s">
        <v>2412</v>
      </c>
      <c r="E241" s="75" t="s">
        <v>2413</v>
      </c>
      <c r="F241" s="178" t="s">
        <v>2414</v>
      </c>
      <c r="G241" s="178"/>
      <c r="H241" s="178" t="s">
        <v>2415</v>
      </c>
      <c r="I241" s="178" t="s">
        <v>2416</v>
      </c>
      <c r="J241" s="101">
        <v>4</v>
      </c>
      <c r="K241" s="82">
        <v>42644</v>
      </c>
      <c r="L241" s="82">
        <v>43008</v>
      </c>
      <c r="M241" s="8" t="s">
        <v>296</v>
      </c>
      <c r="N241" s="8" t="s">
        <v>296</v>
      </c>
      <c r="O241" s="70" t="s">
        <v>24</v>
      </c>
      <c r="P241" s="70" t="s">
        <v>24</v>
      </c>
      <c r="Q241" s="8" t="s">
        <v>3968</v>
      </c>
      <c r="R241" s="105" t="s">
        <v>3884</v>
      </c>
      <c r="S241" s="8" t="s">
        <v>84</v>
      </c>
      <c r="T241" s="74">
        <v>4</v>
      </c>
      <c r="U241" s="85">
        <f t="shared" si="36"/>
        <v>1</v>
      </c>
      <c r="V241" s="71"/>
      <c r="W241" s="71"/>
      <c r="X241" s="71"/>
      <c r="Y241" s="71"/>
      <c r="Z241" s="71"/>
      <c r="AA241" s="71"/>
      <c r="AB241" s="88" t="s">
        <v>176</v>
      </c>
      <c r="AC241" s="198">
        <f t="shared" si="34"/>
        <v>2</v>
      </c>
      <c r="AD241" s="199">
        <f t="shared" si="35"/>
        <v>0</v>
      </c>
      <c r="AE241" s="72" t="str">
        <f t="shared" si="37"/>
        <v>CUMPLIDA</v>
      </c>
      <c r="AF241" s="72" t="str">
        <f t="shared" si="38"/>
        <v>CUMPLIDA</v>
      </c>
      <c r="AG241" s="70" t="s">
        <v>84</v>
      </c>
      <c r="AH241" s="71"/>
      <c r="AI241" s="73"/>
      <c r="AJ241" s="73"/>
      <c r="AK241" s="73"/>
      <c r="AL241" s="8" t="s">
        <v>219</v>
      </c>
      <c r="AM241" s="8" t="s">
        <v>108</v>
      </c>
      <c r="AN241" s="8" t="s">
        <v>174</v>
      </c>
      <c r="AO241" s="8" t="s">
        <v>296</v>
      </c>
      <c r="AP241" s="8"/>
      <c r="AQ241" s="8"/>
      <c r="AR241" s="8"/>
      <c r="AS241" s="8"/>
      <c r="AT241" s="95"/>
    </row>
    <row r="242" spans="1:46" ht="236.25" customHeight="1" x14ac:dyDescent="0.25">
      <c r="A242" s="76">
        <v>1076</v>
      </c>
      <c r="B242" s="76">
        <v>40</v>
      </c>
      <c r="C242" s="178" t="s">
        <v>2419</v>
      </c>
      <c r="D242" s="77" t="s">
        <v>2420</v>
      </c>
      <c r="E242" s="75" t="s">
        <v>2421</v>
      </c>
      <c r="F242" s="101" t="s">
        <v>2422</v>
      </c>
      <c r="G242" s="101" t="s">
        <v>2423</v>
      </c>
      <c r="H242" s="80" t="s">
        <v>2424</v>
      </c>
      <c r="I242" s="80" t="s">
        <v>2424</v>
      </c>
      <c r="J242" s="149">
        <v>4</v>
      </c>
      <c r="K242" s="82">
        <v>42644</v>
      </c>
      <c r="L242" s="82">
        <v>43281</v>
      </c>
      <c r="M242" s="83" t="s">
        <v>936</v>
      </c>
      <c r="N242" s="8" t="s">
        <v>56</v>
      </c>
      <c r="O242" s="8" t="s">
        <v>21</v>
      </c>
      <c r="P242" s="8" t="s">
        <v>21</v>
      </c>
      <c r="Q242" s="94" t="s">
        <v>3965</v>
      </c>
      <c r="R242" s="94" t="s">
        <v>3860</v>
      </c>
      <c r="S242" s="8" t="s">
        <v>1641</v>
      </c>
      <c r="T242" s="74">
        <v>4</v>
      </c>
      <c r="U242" s="85">
        <f t="shared" si="36"/>
        <v>1</v>
      </c>
      <c r="V242" s="8" t="s">
        <v>2428</v>
      </c>
      <c r="W242" s="74" t="s">
        <v>18</v>
      </c>
      <c r="X242" s="8" t="s">
        <v>2429</v>
      </c>
      <c r="Y242" s="71"/>
      <c r="Z242" s="71"/>
      <c r="AA242" s="71"/>
      <c r="AB242" s="88" t="s">
        <v>176</v>
      </c>
      <c r="AC242" s="198">
        <f t="shared" si="34"/>
        <v>2</v>
      </c>
      <c r="AD242" s="199">
        <f t="shared" si="35"/>
        <v>0</v>
      </c>
      <c r="AE242" s="72" t="str">
        <f t="shared" si="37"/>
        <v>CUMPLIDA</v>
      </c>
      <c r="AF242" s="72" t="str">
        <f t="shared" si="38"/>
        <v>CUMPLIDA</v>
      </c>
      <c r="AG242" s="70" t="s">
        <v>30</v>
      </c>
      <c r="AH242" s="71"/>
      <c r="AI242" s="73"/>
      <c r="AJ242" s="73"/>
      <c r="AK242" s="73"/>
      <c r="AL242" s="8" t="s">
        <v>219</v>
      </c>
      <c r="AM242" s="8" t="s">
        <v>111</v>
      </c>
      <c r="AN242" s="8" t="s">
        <v>426</v>
      </c>
      <c r="AO242" s="8" t="s">
        <v>208</v>
      </c>
      <c r="AP242" s="8"/>
      <c r="AQ242" s="8"/>
      <c r="AR242" s="8"/>
      <c r="AS242" s="8"/>
      <c r="AT242" s="95"/>
    </row>
    <row r="243" spans="1:46" ht="409.5" customHeight="1" x14ac:dyDescent="0.25">
      <c r="A243" s="76">
        <v>1077</v>
      </c>
      <c r="B243" s="76">
        <v>41</v>
      </c>
      <c r="C243" s="178" t="s">
        <v>2430</v>
      </c>
      <c r="D243" s="77" t="s">
        <v>2431</v>
      </c>
      <c r="E243" s="75" t="s">
        <v>2432</v>
      </c>
      <c r="F243" s="101" t="s">
        <v>2433</v>
      </c>
      <c r="G243" s="101" t="s">
        <v>953</v>
      </c>
      <c r="H243" s="80" t="s">
        <v>2434</v>
      </c>
      <c r="I243" s="79" t="s">
        <v>2435</v>
      </c>
      <c r="J243" s="149">
        <v>12</v>
      </c>
      <c r="K243" s="82">
        <v>42644</v>
      </c>
      <c r="L243" s="82">
        <v>43039</v>
      </c>
      <c r="M243" s="83" t="s">
        <v>936</v>
      </c>
      <c r="N243" s="8" t="s">
        <v>56</v>
      </c>
      <c r="O243" s="8" t="s">
        <v>21</v>
      </c>
      <c r="P243" s="8" t="s">
        <v>21</v>
      </c>
      <c r="Q243" s="94" t="s">
        <v>3965</v>
      </c>
      <c r="R243" s="94" t="s">
        <v>3860</v>
      </c>
      <c r="S243" s="8" t="s">
        <v>2436</v>
      </c>
      <c r="T243" s="74">
        <v>12</v>
      </c>
      <c r="U243" s="85">
        <f t="shared" si="36"/>
        <v>1</v>
      </c>
      <c r="V243" s="74" t="s">
        <v>485</v>
      </c>
      <c r="W243" s="8" t="s">
        <v>18</v>
      </c>
      <c r="X243" s="8" t="s">
        <v>3484</v>
      </c>
      <c r="Y243" s="71"/>
      <c r="Z243" s="71"/>
      <c r="AA243" s="71"/>
      <c r="AB243" s="88" t="s">
        <v>176</v>
      </c>
      <c r="AC243" s="198">
        <f t="shared" si="34"/>
        <v>2</v>
      </c>
      <c r="AD243" s="199">
        <f t="shared" si="35"/>
        <v>0</v>
      </c>
      <c r="AE243" s="72" t="str">
        <f t="shared" si="37"/>
        <v>CUMPLIDA</v>
      </c>
      <c r="AF243" s="72" t="str">
        <f t="shared" si="38"/>
        <v>CUMPLIDA</v>
      </c>
      <c r="AG243" s="70" t="s">
        <v>26</v>
      </c>
      <c r="AH243" s="71"/>
      <c r="AI243" s="73"/>
      <c r="AJ243" s="73"/>
      <c r="AK243" s="73"/>
      <c r="AL243" s="8" t="s">
        <v>219</v>
      </c>
      <c r="AM243" s="8" t="s">
        <v>111</v>
      </c>
      <c r="AN243" s="8" t="s">
        <v>191</v>
      </c>
      <c r="AO243" s="8" t="s">
        <v>208</v>
      </c>
      <c r="AP243" s="8"/>
      <c r="AQ243" s="8"/>
      <c r="AR243" s="8"/>
      <c r="AS243" s="8"/>
      <c r="AT243" s="95"/>
    </row>
    <row r="244" spans="1:46" ht="286.5" customHeight="1" x14ac:dyDescent="0.25">
      <c r="A244" s="76">
        <v>1079</v>
      </c>
      <c r="B244" s="76">
        <v>43</v>
      </c>
      <c r="C244" s="178" t="s">
        <v>2440</v>
      </c>
      <c r="D244" s="77" t="s">
        <v>2441</v>
      </c>
      <c r="E244" s="75" t="s">
        <v>2442</v>
      </c>
      <c r="F244" s="178" t="s">
        <v>2443</v>
      </c>
      <c r="G244" s="79"/>
      <c r="H244" s="79" t="s">
        <v>2444</v>
      </c>
      <c r="I244" s="79" t="s">
        <v>2445</v>
      </c>
      <c r="J244" s="149">
        <v>3</v>
      </c>
      <c r="K244" s="82">
        <v>42644</v>
      </c>
      <c r="L244" s="82">
        <v>42916</v>
      </c>
      <c r="M244" s="101" t="s">
        <v>301</v>
      </c>
      <c r="N244" s="101" t="s">
        <v>301</v>
      </c>
      <c r="O244" s="70" t="s">
        <v>46</v>
      </c>
      <c r="P244" s="70" t="s">
        <v>46</v>
      </c>
      <c r="Q244" s="8" t="s">
        <v>4250</v>
      </c>
      <c r="R244" s="94" t="s">
        <v>3859</v>
      </c>
      <c r="S244" s="8" t="s">
        <v>1541</v>
      </c>
      <c r="T244" s="74">
        <v>3</v>
      </c>
      <c r="U244" s="85">
        <f t="shared" si="36"/>
        <v>1</v>
      </c>
      <c r="V244" s="71"/>
      <c r="W244" s="71"/>
      <c r="X244" s="71"/>
      <c r="Y244" s="71"/>
      <c r="Z244" s="71"/>
      <c r="AA244" s="71"/>
      <c r="AB244" s="88" t="s">
        <v>176</v>
      </c>
      <c r="AC244" s="198">
        <f t="shared" si="34"/>
        <v>2</v>
      </c>
      <c r="AD244" s="199">
        <f t="shared" si="35"/>
        <v>0</v>
      </c>
      <c r="AE244" s="72" t="str">
        <f t="shared" si="37"/>
        <v>CUMPLIDA</v>
      </c>
      <c r="AF244" s="72" t="str">
        <f t="shared" si="38"/>
        <v>CUMPLIDA</v>
      </c>
      <c r="AG244" s="70" t="s">
        <v>85</v>
      </c>
      <c r="AH244" s="71"/>
      <c r="AI244" s="73"/>
      <c r="AJ244" s="73"/>
      <c r="AK244" s="73"/>
      <c r="AL244" s="8" t="s">
        <v>219</v>
      </c>
      <c r="AM244" s="8" t="s">
        <v>108</v>
      </c>
      <c r="AN244" s="8" t="s">
        <v>190</v>
      </c>
      <c r="AO244" s="8" t="s">
        <v>301</v>
      </c>
      <c r="AP244" s="8"/>
      <c r="AQ244" s="8"/>
      <c r="AR244" s="8"/>
      <c r="AS244" s="8"/>
      <c r="AT244" s="95"/>
    </row>
    <row r="245" spans="1:46" ht="408.75" customHeight="1" x14ac:dyDescent="0.25">
      <c r="A245" s="76">
        <v>1083</v>
      </c>
      <c r="B245" s="76">
        <v>47</v>
      </c>
      <c r="C245" s="137" t="s">
        <v>2447</v>
      </c>
      <c r="D245" s="77" t="s">
        <v>2448</v>
      </c>
      <c r="E245" s="95" t="s">
        <v>2449</v>
      </c>
      <c r="F245" s="75" t="s">
        <v>2450</v>
      </c>
      <c r="G245" s="75" t="s">
        <v>2451</v>
      </c>
      <c r="H245" s="75" t="s">
        <v>2156</v>
      </c>
      <c r="I245" s="75" t="s">
        <v>2452</v>
      </c>
      <c r="J245" s="74">
        <v>12</v>
      </c>
      <c r="K245" s="82">
        <v>42644</v>
      </c>
      <c r="L245" s="82">
        <v>43100</v>
      </c>
      <c r="M245" s="83" t="s">
        <v>300</v>
      </c>
      <c r="N245" s="83" t="s">
        <v>300</v>
      </c>
      <c r="O245" s="70" t="s">
        <v>195</v>
      </c>
      <c r="P245" s="70" t="s">
        <v>2453</v>
      </c>
      <c r="Q245" s="8" t="s">
        <v>4251</v>
      </c>
      <c r="R245" s="8" t="s">
        <v>35</v>
      </c>
      <c r="S245" s="8" t="s">
        <v>84</v>
      </c>
      <c r="T245" s="74">
        <v>12</v>
      </c>
      <c r="U245" s="85">
        <f t="shared" si="36"/>
        <v>1</v>
      </c>
      <c r="V245" s="71"/>
      <c r="W245" s="71"/>
      <c r="X245" s="71"/>
      <c r="Y245" s="71"/>
      <c r="Z245" s="71"/>
      <c r="AA245" s="71"/>
      <c r="AB245" s="88" t="s">
        <v>176</v>
      </c>
      <c r="AC245" s="198">
        <f t="shared" si="34"/>
        <v>2</v>
      </c>
      <c r="AD245" s="199">
        <f t="shared" si="35"/>
        <v>0</v>
      </c>
      <c r="AE245" s="72" t="str">
        <f t="shared" si="37"/>
        <v>CUMPLIDA</v>
      </c>
      <c r="AF245" s="72" t="str">
        <f t="shared" si="38"/>
        <v>CUMPLIDA</v>
      </c>
      <c r="AG245" s="70" t="s">
        <v>84</v>
      </c>
      <c r="AH245" s="71"/>
      <c r="AI245" s="73"/>
      <c r="AJ245" s="73"/>
      <c r="AK245" s="73"/>
      <c r="AL245" s="8" t="s">
        <v>219</v>
      </c>
      <c r="AM245" s="8" t="s">
        <v>108</v>
      </c>
      <c r="AN245" s="8" t="s">
        <v>194</v>
      </c>
      <c r="AO245" s="8" t="s">
        <v>300</v>
      </c>
      <c r="AP245" s="8"/>
      <c r="AQ245" s="8" t="s">
        <v>496</v>
      </c>
      <c r="AR245" s="8"/>
      <c r="AS245" s="8" t="s">
        <v>3216</v>
      </c>
      <c r="AT245" s="95" t="s">
        <v>3217</v>
      </c>
    </row>
    <row r="246" spans="1:46" ht="208.5" customHeight="1" x14ac:dyDescent="0.25">
      <c r="A246" s="76">
        <v>1084</v>
      </c>
      <c r="B246" s="76">
        <v>1</v>
      </c>
      <c r="C246" s="137" t="s">
        <v>2456</v>
      </c>
      <c r="D246" s="77" t="s">
        <v>2457</v>
      </c>
      <c r="E246" s="140" t="s">
        <v>2458</v>
      </c>
      <c r="F246" s="75" t="s">
        <v>2459</v>
      </c>
      <c r="G246" s="75" t="s">
        <v>2460</v>
      </c>
      <c r="H246" s="79" t="s">
        <v>2461</v>
      </c>
      <c r="I246" s="79" t="s">
        <v>2462</v>
      </c>
      <c r="J246" s="149">
        <v>7</v>
      </c>
      <c r="K246" s="82">
        <v>42734</v>
      </c>
      <c r="L246" s="82">
        <v>43830</v>
      </c>
      <c r="M246" s="101" t="s">
        <v>647</v>
      </c>
      <c r="N246" s="70" t="s">
        <v>51</v>
      </c>
      <c r="O246" s="8" t="s">
        <v>21</v>
      </c>
      <c r="P246" s="8" t="s">
        <v>21</v>
      </c>
      <c r="Q246" s="94" t="s">
        <v>3965</v>
      </c>
      <c r="R246" s="94" t="s">
        <v>3860</v>
      </c>
      <c r="S246" s="8" t="s">
        <v>1641</v>
      </c>
      <c r="T246" s="74">
        <v>4</v>
      </c>
      <c r="U246" s="85">
        <f t="shared" si="36"/>
        <v>0.5714285714285714</v>
      </c>
      <c r="V246" s="71"/>
      <c r="W246" s="71"/>
      <c r="X246" s="8" t="s">
        <v>346</v>
      </c>
      <c r="Y246" s="70"/>
      <c r="Z246" s="71"/>
      <c r="AA246" s="70" t="s">
        <v>347</v>
      </c>
      <c r="AB246" s="88" t="s">
        <v>225</v>
      </c>
      <c r="AC246" s="198">
        <f t="shared" si="34"/>
        <v>0</v>
      </c>
      <c r="AD246" s="199">
        <f t="shared" si="35"/>
        <v>1</v>
      </c>
      <c r="AE246" s="72" t="str">
        <f t="shared" si="37"/>
        <v>EN TERMINO</v>
      </c>
      <c r="AF246" s="72" t="str">
        <f t="shared" si="38"/>
        <v>EN TERMINO</v>
      </c>
      <c r="AG246" s="101" t="s">
        <v>30</v>
      </c>
      <c r="AH246" s="71"/>
      <c r="AI246" s="73"/>
      <c r="AJ246" s="73"/>
      <c r="AK246" s="73"/>
      <c r="AL246" s="8" t="s">
        <v>219</v>
      </c>
      <c r="AM246" s="8" t="s">
        <v>112</v>
      </c>
      <c r="AN246" s="8" t="s">
        <v>655</v>
      </c>
      <c r="AO246" s="8" t="s">
        <v>208</v>
      </c>
      <c r="AP246" s="8"/>
      <c r="AQ246" s="8"/>
      <c r="AR246" s="8"/>
      <c r="AS246" s="8"/>
      <c r="AT246" s="95"/>
    </row>
    <row r="247" spans="1:46" ht="279.75" customHeight="1" x14ac:dyDescent="0.25">
      <c r="A247" s="76">
        <v>1085</v>
      </c>
      <c r="B247" s="76">
        <v>2</v>
      </c>
      <c r="C247" s="137" t="s">
        <v>2465</v>
      </c>
      <c r="D247" s="77" t="s">
        <v>2466</v>
      </c>
      <c r="E247" s="77" t="s">
        <v>2467</v>
      </c>
      <c r="F247" s="75" t="s">
        <v>2468</v>
      </c>
      <c r="G247" s="75" t="s">
        <v>2469</v>
      </c>
      <c r="H247" s="79" t="s">
        <v>2470</v>
      </c>
      <c r="I247" s="79" t="s">
        <v>2471</v>
      </c>
      <c r="J247" s="149">
        <v>8</v>
      </c>
      <c r="K247" s="82">
        <v>42734</v>
      </c>
      <c r="L247" s="82">
        <v>43100</v>
      </c>
      <c r="M247" s="101" t="s">
        <v>647</v>
      </c>
      <c r="N247" s="70" t="s">
        <v>51</v>
      </c>
      <c r="O247" s="8" t="s">
        <v>21</v>
      </c>
      <c r="P247" s="8" t="s">
        <v>21</v>
      </c>
      <c r="Q247" s="94" t="s">
        <v>3965</v>
      </c>
      <c r="R247" s="94" t="s">
        <v>3860</v>
      </c>
      <c r="S247" s="8" t="s">
        <v>1541</v>
      </c>
      <c r="T247" s="74">
        <v>8</v>
      </c>
      <c r="U247" s="85">
        <f t="shared" si="36"/>
        <v>1</v>
      </c>
      <c r="V247" s="71"/>
      <c r="W247" s="71"/>
      <c r="X247" s="71"/>
      <c r="Y247" s="71"/>
      <c r="Z247" s="71"/>
      <c r="AA247" s="71"/>
      <c r="AB247" s="88" t="s">
        <v>225</v>
      </c>
      <c r="AC247" s="198">
        <f t="shared" si="34"/>
        <v>2</v>
      </c>
      <c r="AD247" s="199">
        <f t="shared" si="35"/>
        <v>0</v>
      </c>
      <c r="AE247" s="72" t="str">
        <f t="shared" si="37"/>
        <v>CUMPLIDA</v>
      </c>
      <c r="AF247" s="72" t="str">
        <f t="shared" si="38"/>
        <v>CUMPLIDA</v>
      </c>
      <c r="AG247" s="101" t="s">
        <v>85</v>
      </c>
      <c r="AH247" s="71"/>
      <c r="AI247" s="73"/>
      <c r="AJ247" s="73"/>
      <c r="AK247" s="73"/>
      <c r="AL247" s="8" t="s">
        <v>219</v>
      </c>
      <c r="AM247" s="8" t="s">
        <v>111</v>
      </c>
      <c r="AN247" s="8" t="s">
        <v>170</v>
      </c>
      <c r="AO247" s="8" t="s">
        <v>208</v>
      </c>
      <c r="AP247" s="8"/>
      <c r="AQ247" s="8"/>
      <c r="AR247" s="8"/>
      <c r="AS247" s="8"/>
      <c r="AT247" s="95"/>
    </row>
    <row r="248" spans="1:46" ht="187.5" customHeight="1" x14ac:dyDescent="0.25">
      <c r="A248" s="76">
        <v>1086</v>
      </c>
      <c r="B248" s="76">
        <v>3</v>
      </c>
      <c r="C248" s="137" t="s">
        <v>2473</v>
      </c>
      <c r="D248" s="77" t="s">
        <v>2474</v>
      </c>
      <c r="E248" s="77" t="s">
        <v>2475</v>
      </c>
      <c r="F248" s="75" t="s">
        <v>2476</v>
      </c>
      <c r="G248" s="75" t="s">
        <v>2469</v>
      </c>
      <c r="H248" s="79" t="s">
        <v>2477</v>
      </c>
      <c r="I248" s="79" t="s">
        <v>2478</v>
      </c>
      <c r="J248" s="149">
        <v>5</v>
      </c>
      <c r="K248" s="82">
        <v>42734</v>
      </c>
      <c r="L248" s="82">
        <v>43100</v>
      </c>
      <c r="M248" s="101" t="s">
        <v>647</v>
      </c>
      <c r="N248" s="70" t="s">
        <v>51</v>
      </c>
      <c r="O248" s="8" t="s">
        <v>21</v>
      </c>
      <c r="P248" s="8" t="s">
        <v>21</v>
      </c>
      <c r="Q248" s="94" t="s">
        <v>3965</v>
      </c>
      <c r="R248" s="94" t="s">
        <v>3860</v>
      </c>
      <c r="S248" s="8" t="s">
        <v>1541</v>
      </c>
      <c r="T248" s="74">
        <v>5</v>
      </c>
      <c r="U248" s="85">
        <f t="shared" si="36"/>
        <v>1</v>
      </c>
      <c r="V248" s="71"/>
      <c r="W248" s="71"/>
      <c r="X248" s="71"/>
      <c r="Y248" s="71"/>
      <c r="Z248" s="71"/>
      <c r="AA248" s="71"/>
      <c r="AB248" s="88" t="s">
        <v>225</v>
      </c>
      <c r="AC248" s="198">
        <f t="shared" si="34"/>
        <v>2</v>
      </c>
      <c r="AD248" s="199">
        <f t="shared" si="35"/>
        <v>0</v>
      </c>
      <c r="AE248" s="72" t="str">
        <f t="shared" si="37"/>
        <v>CUMPLIDA</v>
      </c>
      <c r="AF248" s="72" t="str">
        <f t="shared" si="38"/>
        <v>CUMPLIDA</v>
      </c>
      <c r="AG248" s="101" t="s">
        <v>85</v>
      </c>
      <c r="AH248" s="71"/>
      <c r="AI248" s="73"/>
      <c r="AJ248" s="73"/>
      <c r="AK248" s="73"/>
      <c r="AL248" s="8" t="s">
        <v>219</v>
      </c>
      <c r="AM248" s="8" t="s">
        <v>111</v>
      </c>
      <c r="AN248" s="8" t="s">
        <v>200</v>
      </c>
      <c r="AO248" s="8" t="s">
        <v>208</v>
      </c>
      <c r="AP248" s="8"/>
      <c r="AQ248" s="8"/>
      <c r="AR248" s="8"/>
      <c r="AS248" s="8"/>
      <c r="AT248" s="95"/>
    </row>
    <row r="249" spans="1:46" ht="207" customHeight="1" x14ac:dyDescent="0.25">
      <c r="A249" s="76">
        <v>1087</v>
      </c>
      <c r="B249" s="76">
        <v>4</v>
      </c>
      <c r="C249" s="137" t="s">
        <v>2481</v>
      </c>
      <c r="D249" s="77" t="s">
        <v>2482</v>
      </c>
      <c r="E249" s="77" t="s">
        <v>2483</v>
      </c>
      <c r="F249" s="75" t="s">
        <v>2484</v>
      </c>
      <c r="G249" s="75" t="s">
        <v>2485</v>
      </c>
      <c r="H249" s="79" t="s">
        <v>2486</v>
      </c>
      <c r="I249" s="79" t="s">
        <v>2487</v>
      </c>
      <c r="J249" s="149">
        <v>5</v>
      </c>
      <c r="K249" s="82">
        <v>42734</v>
      </c>
      <c r="L249" s="82">
        <v>43100</v>
      </c>
      <c r="M249" s="101" t="s">
        <v>647</v>
      </c>
      <c r="N249" s="70" t="s">
        <v>51</v>
      </c>
      <c r="O249" s="8" t="s">
        <v>21</v>
      </c>
      <c r="P249" s="8" t="s">
        <v>21</v>
      </c>
      <c r="Q249" s="94" t="s">
        <v>3965</v>
      </c>
      <c r="R249" s="94" t="s">
        <v>3860</v>
      </c>
      <c r="S249" s="8" t="s">
        <v>1541</v>
      </c>
      <c r="T249" s="74">
        <v>5</v>
      </c>
      <c r="U249" s="85">
        <f t="shared" si="36"/>
        <v>1</v>
      </c>
      <c r="V249" s="71"/>
      <c r="W249" s="71"/>
      <c r="X249" s="71"/>
      <c r="Y249" s="71"/>
      <c r="Z249" s="71"/>
      <c r="AA249" s="71"/>
      <c r="AB249" s="88" t="s">
        <v>225</v>
      </c>
      <c r="AC249" s="198">
        <f t="shared" si="34"/>
        <v>2</v>
      </c>
      <c r="AD249" s="199">
        <f t="shared" si="35"/>
        <v>0</v>
      </c>
      <c r="AE249" s="72" t="str">
        <f t="shared" si="37"/>
        <v>CUMPLIDA</v>
      </c>
      <c r="AF249" s="72" t="str">
        <f t="shared" si="38"/>
        <v>CUMPLIDA</v>
      </c>
      <c r="AG249" s="101" t="s">
        <v>85</v>
      </c>
      <c r="AH249" s="71"/>
      <c r="AI249" s="73"/>
      <c r="AJ249" s="73"/>
      <c r="AK249" s="73"/>
      <c r="AL249" s="8" t="s">
        <v>219</v>
      </c>
      <c r="AM249" s="8" t="s">
        <v>114</v>
      </c>
      <c r="AN249" s="8" t="s">
        <v>199</v>
      </c>
      <c r="AO249" s="8" t="s">
        <v>208</v>
      </c>
      <c r="AP249" s="8"/>
      <c r="AQ249" s="8"/>
      <c r="AR249" s="8"/>
      <c r="AS249" s="8"/>
      <c r="AT249" s="95"/>
    </row>
    <row r="250" spans="1:46" ht="210" x14ac:dyDescent="0.25">
      <c r="A250" s="76">
        <v>1088</v>
      </c>
      <c r="B250" s="76">
        <v>5</v>
      </c>
      <c r="C250" s="137" t="s">
        <v>2489</v>
      </c>
      <c r="D250" s="77" t="s">
        <v>2490</v>
      </c>
      <c r="E250" s="77" t="s">
        <v>2491</v>
      </c>
      <c r="F250" s="75" t="s">
        <v>2492</v>
      </c>
      <c r="G250" s="75" t="s">
        <v>2493</v>
      </c>
      <c r="H250" s="79" t="s">
        <v>2494</v>
      </c>
      <c r="I250" s="79" t="s">
        <v>2495</v>
      </c>
      <c r="J250" s="149">
        <v>6</v>
      </c>
      <c r="K250" s="82">
        <v>42734</v>
      </c>
      <c r="L250" s="82">
        <v>43100</v>
      </c>
      <c r="M250" s="101" t="s">
        <v>647</v>
      </c>
      <c r="N250" s="70" t="s">
        <v>51</v>
      </c>
      <c r="O250" s="8" t="s">
        <v>21</v>
      </c>
      <c r="P250" s="8" t="s">
        <v>21</v>
      </c>
      <c r="Q250" s="94" t="s">
        <v>3965</v>
      </c>
      <c r="R250" s="94" t="s">
        <v>3860</v>
      </c>
      <c r="S250" s="8" t="s">
        <v>1541</v>
      </c>
      <c r="T250" s="74">
        <v>6</v>
      </c>
      <c r="U250" s="85">
        <f t="shared" si="36"/>
        <v>1</v>
      </c>
      <c r="V250" s="71"/>
      <c r="W250" s="71"/>
      <c r="X250" s="71"/>
      <c r="Y250" s="71"/>
      <c r="Z250" s="71"/>
      <c r="AA250" s="71"/>
      <c r="AB250" s="88" t="s">
        <v>225</v>
      </c>
      <c r="AC250" s="198">
        <f t="shared" si="34"/>
        <v>2</v>
      </c>
      <c r="AD250" s="199">
        <f t="shared" si="35"/>
        <v>0</v>
      </c>
      <c r="AE250" s="72" t="str">
        <f t="shared" si="37"/>
        <v>CUMPLIDA</v>
      </c>
      <c r="AF250" s="72" t="str">
        <f t="shared" si="38"/>
        <v>CUMPLIDA</v>
      </c>
      <c r="AG250" s="101" t="s">
        <v>85</v>
      </c>
      <c r="AH250" s="71"/>
      <c r="AI250" s="73"/>
      <c r="AJ250" s="73"/>
      <c r="AK250" s="73"/>
      <c r="AL250" s="8" t="s">
        <v>219</v>
      </c>
      <c r="AM250" s="8" t="s">
        <v>111</v>
      </c>
      <c r="AN250" s="8" t="s">
        <v>170</v>
      </c>
      <c r="AO250" s="8" t="s">
        <v>208</v>
      </c>
      <c r="AP250" s="8"/>
      <c r="AQ250" s="8"/>
      <c r="AR250" s="8"/>
      <c r="AS250" s="8"/>
      <c r="AT250" s="95"/>
    </row>
    <row r="251" spans="1:46" ht="176.25" customHeight="1" x14ac:dyDescent="0.25">
      <c r="A251" s="76">
        <v>1089</v>
      </c>
      <c r="B251" s="76">
        <v>6</v>
      </c>
      <c r="C251" s="137" t="s">
        <v>2497</v>
      </c>
      <c r="D251" s="77" t="s">
        <v>2498</v>
      </c>
      <c r="E251" s="77" t="s">
        <v>2499</v>
      </c>
      <c r="F251" s="75" t="s">
        <v>2500</v>
      </c>
      <c r="G251" s="75" t="s">
        <v>2501</v>
      </c>
      <c r="H251" s="79" t="s">
        <v>2502</v>
      </c>
      <c r="I251" s="79" t="s">
        <v>2503</v>
      </c>
      <c r="J251" s="149">
        <v>5</v>
      </c>
      <c r="K251" s="82">
        <v>42734</v>
      </c>
      <c r="L251" s="82">
        <v>43100</v>
      </c>
      <c r="M251" s="101" t="s">
        <v>647</v>
      </c>
      <c r="N251" s="70" t="s">
        <v>51</v>
      </c>
      <c r="O251" s="8" t="s">
        <v>21</v>
      </c>
      <c r="P251" s="8" t="s">
        <v>1134</v>
      </c>
      <c r="Q251" s="94" t="s">
        <v>3965</v>
      </c>
      <c r="R251" s="94" t="s">
        <v>3860</v>
      </c>
      <c r="S251" s="8" t="s">
        <v>1541</v>
      </c>
      <c r="T251" s="74">
        <v>5</v>
      </c>
      <c r="U251" s="85">
        <f t="shared" si="36"/>
        <v>1</v>
      </c>
      <c r="V251" s="71"/>
      <c r="W251" s="71"/>
      <c r="X251" s="71"/>
      <c r="Y251" s="71"/>
      <c r="Z251" s="71"/>
      <c r="AA251" s="71"/>
      <c r="AB251" s="88" t="s">
        <v>225</v>
      </c>
      <c r="AC251" s="198">
        <f t="shared" si="34"/>
        <v>2</v>
      </c>
      <c r="AD251" s="199">
        <f t="shared" si="35"/>
        <v>0</v>
      </c>
      <c r="AE251" s="72" t="str">
        <f t="shared" si="37"/>
        <v>CUMPLIDA</v>
      </c>
      <c r="AF251" s="72" t="str">
        <f t="shared" si="38"/>
        <v>CUMPLIDA</v>
      </c>
      <c r="AG251" s="101" t="s">
        <v>85</v>
      </c>
      <c r="AH251" s="71"/>
      <c r="AI251" s="73"/>
      <c r="AJ251" s="73"/>
      <c r="AK251" s="73"/>
      <c r="AL251" s="8" t="s">
        <v>219</v>
      </c>
      <c r="AM251" s="8" t="s">
        <v>108</v>
      </c>
      <c r="AN251" s="8" t="s">
        <v>164</v>
      </c>
      <c r="AO251" s="8" t="s">
        <v>208</v>
      </c>
      <c r="AP251" s="8"/>
      <c r="AQ251" s="8"/>
      <c r="AR251" s="8"/>
      <c r="AS251" s="8"/>
      <c r="AT251" s="95"/>
    </row>
    <row r="252" spans="1:46" ht="259.5" customHeight="1" x14ac:dyDescent="0.25">
      <c r="A252" s="76">
        <v>1090</v>
      </c>
      <c r="B252" s="76">
        <v>7</v>
      </c>
      <c r="C252" s="137" t="s">
        <v>2506</v>
      </c>
      <c r="D252" s="77" t="s">
        <v>2507</v>
      </c>
      <c r="E252" s="77" t="s">
        <v>2508</v>
      </c>
      <c r="F252" s="75" t="s">
        <v>2509</v>
      </c>
      <c r="G252" s="75" t="s">
        <v>2510</v>
      </c>
      <c r="H252" s="79" t="s">
        <v>2511</v>
      </c>
      <c r="I252" s="79" t="s">
        <v>2512</v>
      </c>
      <c r="J252" s="149">
        <v>8</v>
      </c>
      <c r="K252" s="82">
        <v>42734</v>
      </c>
      <c r="L252" s="82">
        <v>43100</v>
      </c>
      <c r="M252" s="101" t="s">
        <v>647</v>
      </c>
      <c r="N252" s="70" t="s">
        <v>51</v>
      </c>
      <c r="O252" s="8" t="s">
        <v>21</v>
      </c>
      <c r="P252" s="8" t="s">
        <v>21</v>
      </c>
      <c r="Q252" s="94" t="s">
        <v>3965</v>
      </c>
      <c r="R252" s="94" t="s">
        <v>3860</v>
      </c>
      <c r="S252" s="8" t="s">
        <v>1641</v>
      </c>
      <c r="T252" s="74">
        <v>8</v>
      </c>
      <c r="U252" s="85">
        <f t="shared" si="36"/>
        <v>1</v>
      </c>
      <c r="V252" s="71"/>
      <c r="W252" s="71"/>
      <c r="X252" s="71"/>
      <c r="Y252" s="71"/>
      <c r="Z252" s="71"/>
      <c r="AA252" s="71"/>
      <c r="AB252" s="88" t="s">
        <v>225</v>
      </c>
      <c r="AC252" s="198">
        <f t="shared" si="34"/>
        <v>2</v>
      </c>
      <c r="AD252" s="199">
        <f t="shared" si="35"/>
        <v>0</v>
      </c>
      <c r="AE252" s="72" t="str">
        <f t="shared" si="37"/>
        <v>CUMPLIDA</v>
      </c>
      <c r="AF252" s="72" t="str">
        <f t="shared" si="38"/>
        <v>CUMPLIDA</v>
      </c>
      <c r="AG252" s="101" t="s">
        <v>30</v>
      </c>
      <c r="AH252" s="71"/>
      <c r="AI252" s="73"/>
      <c r="AJ252" s="73"/>
      <c r="AK252" s="73"/>
      <c r="AL252" s="8" t="s">
        <v>219</v>
      </c>
      <c r="AM252" s="8" t="s">
        <v>111</v>
      </c>
      <c r="AN252" s="8" t="s">
        <v>170</v>
      </c>
      <c r="AO252" s="8" t="s">
        <v>208</v>
      </c>
      <c r="AP252" s="8"/>
      <c r="AQ252" s="8"/>
      <c r="AR252" s="8"/>
      <c r="AS252" s="8"/>
      <c r="AT252" s="95"/>
    </row>
    <row r="253" spans="1:46" ht="195" customHeight="1" x14ac:dyDescent="0.25">
      <c r="A253" s="76">
        <v>1091</v>
      </c>
      <c r="B253" s="76">
        <v>8</v>
      </c>
      <c r="C253" s="137" t="s">
        <v>2514</v>
      </c>
      <c r="D253" s="77" t="s">
        <v>2515</v>
      </c>
      <c r="E253" s="77" t="s">
        <v>2516</v>
      </c>
      <c r="F253" s="75" t="s">
        <v>2517</v>
      </c>
      <c r="G253" s="75" t="s">
        <v>2518</v>
      </c>
      <c r="H253" s="79" t="s">
        <v>2519</v>
      </c>
      <c r="I253" s="79" t="s">
        <v>2520</v>
      </c>
      <c r="J253" s="149">
        <v>6</v>
      </c>
      <c r="K253" s="82">
        <v>42734</v>
      </c>
      <c r="L253" s="82">
        <v>43190</v>
      </c>
      <c r="M253" s="101" t="s">
        <v>647</v>
      </c>
      <c r="N253" s="70" t="s">
        <v>51</v>
      </c>
      <c r="O253" s="8" t="s">
        <v>21</v>
      </c>
      <c r="P253" s="8" t="s">
        <v>21</v>
      </c>
      <c r="Q253" s="94" t="s">
        <v>3965</v>
      </c>
      <c r="R253" s="94" t="s">
        <v>3860</v>
      </c>
      <c r="S253" s="8" t="s">
        <v>84</v>
      </c>
      <c r="T253" s="74">
        <v>6</v>
      </c>
      <c r="U253" s="85">
        <f t="shared" si="36"/>
        <v>1</v>
      </c>
      <c r="V253" s="71"/>
      <c r="W253" s="71"/>
      <c r="X253" s="71"/>
      <c r="Y253" s="71"/>
      <c r="Z253" s="71"/>
      <c r="AA253" s="71"/>
      <c r="AB253" s="88" t="s">
        <v>225</v>
      </c>
      <c r="AC253" s="198">
        <f t="shared" si="34"/>
        <v>2</v>
      </c>
      <c r="AD253" s="199">
        <f t="shared" si="35"/>
        <v>0</v>
      </c>
      <c r="AE253" s="72" t="str">
        <f t="shared" si="37"/>
        <v>CUMPLIDA</v>
      </c>
      <c r="AF253" s="72" t="str">
        <f t="shared" si="38"/>
        <v>CUMPLIDA</v>
      </c>
      <c r="AG253" s="101" t="s">
        <v>84</v>
      </c>
      <c r="AH253" s="71"/>
      <c r="AI253" s="73"/>
      <c r="AJ253" s="73"/>
      <c r="AK253" s="73"/>
      <c r="AL253" s="8" t="s">
        <v>219</v>
      </c>
      <c r="AM253" s="8" t="s">
        <v>108</v>
      </c>
      <c r="AN253" s="8" t="s">
        <v>753</v>
      </c>
      <c r="AO253" s="8" t="s">
        <v>208</v>
      </c>
      <c r="AP253" s="8"/>
      <c r="AQ253" s="8"/>
      <c r="AR253" s="8"/>
      <c r="AS253" s="8"/>
      <c r="AT253" s="95"/>
    </row>
    <row r="254" spans="1:46" ht="188.25" customHeight="1" x14ac:dyDescent="0.25">
      <c r="A254" s="76">
        <v>1092</v>
      </c>
      <c r="B254" s="76">
        <v>9</v>
      </c>
      <c r="C254" s="137" t="s">
        <v>2522</v>
      </c>
      <c r="D254" s="77" t="s">
        <v>2523</v>
      </c>
      <c r="E254" s="77" t="s">
        <v>2524</v>
      </c>
      <c r="F254" s="75" t="s">
        <v>2525</v>
      </c>
      <c r="G254" s="75" t="s">
        <v>2526</v>
      </c>
      <c r="H254" s="79" t="s">
        <v>2527</v>
      </c>
      <c r="I254" s="79" t="s">
        <v>2528</v>
      </c>
      <c r="J254" s="149">
        <v>5</v>
      </c>
      <c r="K254" s="82">
        <v>42734</v>
      </c>
      <c r="L254" s="82">
        <v>43100</v>
      </c>
      <c r="M254" s="101" t="s">
        <v>647</v>
      </c>
      <c r="N254" s="70" t="s">
        <v>51</v>
      </c>
      <c r="O254" s="8" t="s">
        <v>21</v>
      </c>
      <c r="P254" s="8" t="s">
        <v>1134</v>
      </c>
      <c r="Q254" s="94" t="s">
        <v>3965</v>
      </c>
      <c r="R254" s="94" t="s">
        <v>3860</v>
      </c>
      <c r="S254" s="8" t="s">
        <v>1541</v>
      </c>
      <c r="T254" s="74">
        <v>5</v>
      </c>
      <c r="U254" s="85">
        <f t="shared" si="36"/>
        <v>1</v>
      </c>
      <c r="V254" s="71"/>
      <c r="W254" s="71"/>
      <c r="X254" s="71"/>
      <c r="Y254" s="71"/>
      <c r="Z254" s="71"/>
      <c r="AA254" s="71"/>
      <c r="AB254" s="88" t="s">
        <v>225</v>
      </c>
      <c r="AC254" s="198">
        <f t="shared" si="34"/>
        <v>2</v>
      </c>
      <c r="AD254" s="199">
        <f t="shared" si="35"/>
        <v>0</v>
      </c>
      <c r="AE254" s="72" t="str">
        <f t="shared" si="37"/>
        <v>CUMPLIDA</v>
      </c>
      <c r="AF254" s="72" t="str">
        <f t="shared" si="38"/>
        <v>CUMPLIDA</v>
      </c>
      <c r="AG254" s="101" t="s">
        <v>85</v>
      </c>
      <c r="AH254" s="71"/>
      <c r="AI254" s="73"/>
      <c r="AJ254" s="73"/>
      <c r="AK254" s="73"/>
      <c r="AL254" s="8" t="s">
        <v>219</v>
      </c>
      <c r="AM254" s="8" t="s">
        <v>108</v>
      </c>
      <c r="AN254" s="8" t="s">
        <v>164</v>
      </c>
      <c r="AO254" s="8" t="s">
        <v>208</v>
      </c>
      <c r="AP254" s="8"/>
      <c r="AQ254" s="8"/>
      <c r="AR254" s="8"/>
      <c r="AS254" s="8"/>
      <c r="AT254" s="95"/>
    </row>
    <row r="255" spans="1:46" ht="211.5" customHeight="1" x14ac:dyDescent="0.25">
      <c r="A255" s="76">
        <v>1093</v>
      </c>
      <c r="B255" s="76">
        <v>1</v>
      </c>
      <c r="C255" s="77" t="s">
        <v>2531</v>
      </c>
      <c r="D255" s="77" t="s">
        <v>2532</v>
      </c>
      <c r="E255" s="77" t="s">
        <v>2533</v>
      </c>
      <c r="F255" s="75" t="s">
        <v>2534</v>
      </c>
      <c r="G255" s="75" t="s">
        <v>2535</v>
      </c>
      <c r="H255" s="79" t="s">
        <v>2536</v>
      </c>
      <c r="I255" s="79" t="s">
        <v>2537</v>
      </c>
      <c r="J255" s="149">
        <v>5</v>
      </c>
      <c r="K255" s="82">
        <v>42736</v>
      </c>
      <c r="L255" s="82">
        <v>42916</v>
      </c>
      <c r="M255" s="101" t="s">
        <v>302</v>
      </c>
      <c r="N255" s="83" t="s">
        <v>302</v>
      </c>
      <c r="O255" s="8" t="s">
        <v>21</v>
      </c>
      <c r="P255" s="8" t="s">
        <v>21</v>
      </c>
      <c r="Q255" s="94" t="s">
        <v>3965</v>
      </c>
      <c r="R255" s="94" t="s">
        <v>3860</v>
      </c>
      <c r="S255" s="8" t="s">
        <v>84</v>
      </c>
      <c r="T255" s="74">
        <v>5</v>
      </c>
      <c r="U255" s="85">
        <f t="shared" si="36"/>
        <v>1</v>
      </c>
      <c r="V255" s="71"/>
      <c r="W255" s="71"/>
      <c r="X255" s="71"/>
      <c r="Y255" s="71"/>
      <c r="Z255" s="71"/>
      <c r="AA255" s="71"/>
      <c r="AB255" s="88" t="s">
        <v>225</v>
      </c>
      <c r="AC255" s="198">
        <f t="shared" si="34"/>
        <v>2</v>
      </c>
      <c r="AD255" s="199">
        <f t="shared" si="35"/>
        <v>0</v>
      </c>
      <c r="AE255" s="72" t="str">
        <f t="shared" si="37"/>
        <v>CUMPLIDA</v>
      </c>
      <c r="AF255" s="72" t="str">
        <f t="shared" si="38"/>
        <v>CUMPLIDA</v>
      </c>
      <c r="AG255" s="101" t="s">
        <v>84</v>
      </c>
      <c r="AH255" s="71"/>
      <c r="AI255" s="73"/>
      <c r="AJ255" s="73"/>
      <c r="AK255" s="73"/>
      <c r="AL255" s="8" t="s">
        <v>219</v>
      </c>
      <c r="AM255" s="8" t="s">
        <v>108</v>
      </c>
      <c r="AN255" s="8" t="s">
        <v>4361</v>
      </c>
      <c r="AO255" s="8" t="s">
        <v>210</v>
      </c>
      <c r="AP255" s="8"/>
      <c r="AQ255" s="8"/>
      <c r="AR255" s="8"/>
      <c r="AS255" s="8"/>
      <c r="AT255" s="95"/>
    </row>
    <row r="256" spans="1:46" ht="146.25" customHeight="1" x14ac:dyDescent="0.25">
      <c r="A256" s="76">
        <v>1094</v>
      </c>
      <c r="B256" s="76">
        <v>2</v>
      </c>
      <c r="C256" s="77" t="s">
        <v>2539</v>
      </c>
      <c r="D256" s="75" t="s">
        <v>2540</v>
      </c>
      <c r="E256" s="95" t="s">
        <v>2541</v>
      </c>
      <c r="F256" s="75" t="s">
        <v>2542</v>
      </c>
      <c r="G256" s="75" t="s">
        <v>2543</v>
      </c>
      <c r="H256" s="79" t="s">
        <v>2544</v>
      </c>
      <c r="I256" s="79" t="s">
        <v>2545</v>
      </c>
      <c r="J256" s="149">
        <v>5</v>
      </c>
      <c r="K256" s="82">
        <v>42736</v>
      </c>
      <c r="L256" s="82">
        <v>43281</v>
      </c>
      <c r="M256" s="8" t="s">
        <v>2546</v>
      </c>
      <c r="N256" s="70" t="s">
        <v>227</v>
      </c>
      <c r="O256" s="8" t="s">
        <v>21</v>
      </c>
      <c r="P256" s="8" t="s">
        <v>21</v>
      </c>
      <c r="Q256" s="94" t="s">
        <v>3965</v>
      </c>
      <c r="R256" s="94" t="s">
        <v>3860</v>
      </c>
      <c r="S256" s="8" t="s">
        <v>1641</v>
      </c>
      <c r="T256" s="74">
        <v>5</v>
      </c>
      <c r="U256" s="85">
        <f t="shared" si="36"/>
        <v>1</v>
      </c>
      <c r="V256" s="71"/>
      <c r="W256" s="71"/>
      <c r="X256" s="71"/>
      <c r="Y256" s="71"/>
      <c r="Z256" s="71"/>
      <c r="AA256" s="71"/>
      <c r="AB256" s="88" t="s">
        <v>225</v>
      </c>
      <c r="AC256" s="198">
        <f t="shared" si="34"/>
        <v>2</v>
      </c>
      <c r="AD256" s="199">
        <f t="shared" si="35"/>
        <v>0</v>
      </c>
      <c r="AE256" s="72" t="str">
        <f t="shared" si="37"/>
        <v>CUMPLIDA</v>
      </c>
      <c r="AF256" s="72" t="str">
        <f t="shared" si="38"/>
        <v>CUMPLIDA</v>
      </c>
      <c r="AG256" s="101" t="s">
        <v>30</v>
      </c>
      <c r="AH256" s="71"/>
      <c r="AI256" s="73"/>
      <c r="AJ256" s="73"/>
      <c r="AK256" s="73"/>
      <c r="AL256" s="8" t="s">
        <v>219</v>
      </c>
      <c r="AM256" s="8" t="s">
        <v>108</v>
      </c>
      <c r="AN256" s="8" t="s">
        <v>226</v>
      </c>
      <c r="AO256" s="8" t="s">
        <v>210</v>
      </c>
      <c r="AP256" s="8"/>
      <c r="AQ256" s="8"/>
      <c r="AR256" s="8"/>
      <c r="AS256" s="8"/>
      <c r="AT256" s="95"/>
    </row>
    <row r="257" spans="1:46" ht="127.5" customHeight="1" x14ac:dyDescent="0.25">
      <c r="A257" s="76">
        <v>1095</v>
      </c>
      <c r="B257" s="76">
        <v>3</v>
      </c>
      <c r="C257" s="77" t="s">
        <v>2549</v>
      </c>
      <c r="D257" s="77" t="s">
        <v>2550</v>
      </c>
      <c r="E257" s="77" t="s">
        <v>2551</v>
      </c>
      <c r="F257" s="75" t="s">
        <v>2552</v>
      </c>
      <c r="G257" s="75" t="s">
        <v>2553</v>
      </c>
      <c r="H257" s="79" t="s">
        <v>2554</v>
      </c>
      <c r="I257" s="79" t="s">
        <v>2555</v>
      </c>
      <c r="J257" s="149">
        <v>4</v>
      </c>
      <c r="K257" s="82">
        <v>42736</v>
      </c>
      <c r="L257" s="82">
        <v>43281</v>
      </c>
      <c r="M257" s="8" t="s">
        <v>2546</v>
      </c>
      <c r="N257" s="70" t="s">
        <v>227</v>
      </c>
      <c r="O257" s="8" t="s">
        <v>21</v>
      </c>
      <c r="P257" s="8" t="s">
        <v>21</v>
      </c>
      <c r="Q257" s="94" t="s">
        <v>3965</v>
      </c>
      <c r="R257" s="94" t="s">
        <v>3860</v>
      </c>
      <c r="S257" s="8" t="s">
        <v>1541</v>
      </c>
      <c r="T257" s="74">
        <v>4</v>
      </c>
      <c r="U257" s="85">
        <f t="shared" si="36"/>
        <v>1</v>
      </c>
      <c r="V257" s="71"/>
      <c r="W257" s="71"/>
      <c r="X257" s="71"/>
      <c r="Y257" s="71"/>
      <c r="Z257" s="71"/>
      <c r="AA257" s="71"/>
      <c r="AB257" s="88" t="s">
        <v>225</v>
      </c>
      <c r="AC257" s="198">
        <f t="shared" si="34"/>
        <v>2</v>
      </c>
      <c r="AD257" s="199">
        <f t="shared" si="35"/>
        <v>0</v>
      </c>
      <c r="AE257" s="72" t="str">
        <f t="shared" si="37"/>
        <v>CUMPLIDA</v>
      </c>
      <c r="AF257" s="72" t="str">
        <f t="shared" si="38"/>
        <v>CUMPLIDA</v>
      </c>
      <c r="AG257" s="101" t="s">
        <v>85</v>
      </c>
      <c r="AH257" s="71"/>
      <c r="AI257" s="73"/>
      <c r="AJ257" s="73"/>
      <c r="AK257" s="73"/>
      <c r="AL257" s="8" t="s">
        <v>219</v>
      </c>
      <c r="AM257" s="8" t="s">
        <v>108</v>
      </c>
      <c r="AN257" s="8" t="s">
        <v>226</v>
      </c>
      <c r="AO257" s="8" t="s">
        <v>210</v>
      </c>
      <c r="AP257" s="8"/>
      <c r="AQ257" s="8"/>
      <c r="AR257" s="8"/>
      <c r="AS257" s="8"/>
      <c r="AT257" s="95"/>
    </row>
    <row r="258" spans="1:46" ht="195" customHeight="1" x14ac:dyDescent="0.25">
      <c r="A258" s="76">
        <v>1096</v>
      </c>
      <c r="B258" s="76">
        <v>4</v>
      </c>
      <c r="C258" s="77" t="s">
        <v>2558</v>
      </c>
      <c r="D258" s="77" t="s">
        <v>2559</v>
      </c>
      <c r="E258" s="77" t="s">
        <v>2560</v>
      </c>
      <c r="F258" s="75" t="s">
        <v>2561</v>
      </c>
      <c r="G258" s="75" t="s">
        <v>2562</v>
      </c>
      <c r="H258" s="79" t="s">
        <v>2563</v>
      </c>
      <c r="I258" s="79" t="s">
        <v>2564</v>
      </c>
      <c r="J258" s="149">
        <v>6</v>
      </c>
      <c r="K258" s="82">
        <v>42736</v>
      </c>
      <c r="L258" s="82">
        <v>43100</v>
      </c>
      <c r="M258" s="8" t="s">
        <v>2546</v>
      </c>
      <c r="N258" s="70" t="s">
        <v>227</v>
      </c>
      <c r="O258" s="8" t="s">
        <v>21</v>
      </c>
      <c r="P258" s="8" t="s">
        <v>21</v>
      </c>
      <c r="Q258" s="94" t="s">
        <v>3965</v>
      </c>
      <c r="R258" s="94" t="s">
        <v>3860</v>
      </c>
      <c r="S258" s="8" t="s">
        <v>1541</v>
      </c>
      <c r="T258" s="74">
        <v>6</v>
      </c>
      <c r="U258" s="85">
        <f t="shared" si="36"/>
        <v>1</v>
      </c>
      <c r="V258" s="71"/>
      <c r="W258" s="71"/>
      <c r="X258" s="71"/>
      <c r="Y258" s="71"/>
      <c r="Z258" s="71"/>
      <c r="AA258" s="71"/>
      <c r="AB258" s="88" t="s">
        <v>225</v>
      </c>
      <c r="AC258" s="198">
        <f t="shared" si="34"/>
        <v>2</v>
      </c>
      <c r="AD258" s="199">
        <f t="shared" si="35"/>
        <v>0</v>
      </c>
      <c r="AE258" s="72" t="str">
        <f t="shared" si="37"/>
        <v>CUMPLIDA</v>
      </c>
      <c r="AF258" s="72" t="str">
        <f t="shared" si="38"/>
        <v>CUMPLIDA</v>
      </c>
      <c r="AG258" s="101" t="s">
        <v>85</v>
      </c>
      <c r="AH258" s="71"/>
      <c r="AI258" s="73"/>
      <c r="AJ258" s="73"/>
      <c r="AK258" s="73"/>
      <c r="AL258" s="8" t="s">
        <v>219</v>
      </c>
      <c r="AM258" s="8" t="s">
        <v>111</v>
      </c>
      <c r="AN258" s="8" t="s">
        <v>124</v>
      </c>
      <c r="AO258" s="8" t="s">
        <v>210</v>
      </c>
      <c r="AP258" s="8"/>
      <c r="AQ258" s="8"/>
      <c r="AR258" s="8"/>
      <c r="AS258" s="8"/>
      <c r="AT258" s="95"/>
    </row>
    <row r="259" spans="1:46" ht="132" customHeight="1" x14ac:dyDescent="0.25">
      <c r="A259" s="76">
        <v>1097</v>
      </c>
      <c r="B259" s="76">
        <v>5</v>
      </c>
      <c r="C259" s="77" t="s">
        <v>2566</v>
      </c>
      <c r="D259" s="77" t="s">
        <v>2567</v>
      </c>
      <c r="E259" s="77" t="s">
        <v>2568</v>
      </c>
      <c r="F259" s="75" t="s">
        <v>2569</v>
      </c>
      <c r="G259" s="75" t="s">
        <v>2570</v>
      </c>
      <c r="H259" s="79" t="s">
        <v>2571</v>
      </c>
      <c r="I259" s="79" t="s">
        <v>2572</v>
      </c>
      <c r="J259" s="149">
        <v>4</v>
      </c>
      <c r="K259" s="82">
        <v>42736</v>
      </c>
      <c r="L259" s="82">
        <v>43100</v>
      </c>
      <c r="M259" s="8" t="s">
        <v>2546</v>
      </c>
      <c r="N259" s="70" t="s">
        <v>227</v>
      </c>
      <c r="O259" s="8" t="s">
        <v>21</v>
      </c>
      <c r="P259" s="8" t="s">
        <v>21</v>
      </c>
      <c r="Q259" s="94" t="s">
        <v>3965</v>
      </c>
      <c r="R259" s="94" t="s">
        <v>3860</v>
      </c>
      <c r="S259" s="8" t="s">
        <v>1541</v>
      </c>
      <c r="T259" s="74">
        <v>4</v>
      </c>
      <c r="U259" s="85">
        <f t="shared" si="36"/>
        <v>1</v>
      </c>
      <c r="V259" s="71"/>
      <c r="W259" s="71"/>
      <c r="X259" s="71"/>
      <c r="Y259" s="71"/>
      <c r="Z259" s="71"/>
      <c r="AA259" s="71"/>
      <c r="AB259" s="88" t="s">
        <v>225</v>
      </c>
      <c r="AC259" s="198">
        <f t="shared" si="34"/>
        <v>2</v>
      </c>
      <c r="AD259" s="199">
        <f t="shared" si="35"/>
        <v>0</v>
      </c>
      <c r="AE259" s="72" t="str">
        <f t="shared" si="37"/>
        <v>CUMPLIDA</v>
      </c>
      <c r="AF259" s="72" t="str">
        <f t="shared" si="38"/>
        <v>CUMPLIDA</v>
      </c>
      <c r="AG259" s="101" t="s">
        <v>85</v>
      </c>
      <c r="AH259" s="71"/>
      <c r="AI259" s="73"/>
      <c r="AJ259" s="73"/>
      <c r="AK259" s="73"/>
      <c r="AL259" s="8" t="s">
        <v>219</v>
      </c>
      <c r="AM259" s="8" t="s">
        <v>110</v>
      </c>
      <c r="AN259" s="8" t="s">
        <v>119</v>
      </c>
      <c r="AO259" s="8" t="s">
        <v>210</v>
      </c>
      <c r="AP259" s="8"/>
      <c r="AQ259" s="8"/>
      <c r="AR259" s="8"/>
      <c r="AS259" s="8"/>
      <c r="AT259" s="95"/>
    </row>
    <row r="260" spans="1:46" ht="205.5" customHeight="1" x14ac:dyDescent="0.25">
      <c r="A260" s="76">
        <v>1098</v>
      </c>
      <c r="B260" s="76">
        <v>6</v>
      </c>
      <c r="C260" s="77" t="s">
        <v>2574</v>
      </c>
      <c r="D260" s="77" t="s">
        <v>2575</v>
      </c>
      <c r="E260" s="75" t="s">
        <v>2576</v>
      </c>
      <c r="F260" s="75" t="s">
        <v>2577</v>
      </c>
      <c r="G260" s="75" t="s">
        <v>2578</v>
      </c>
      <c r="H260" s="79" t="s">
        <v>2579</v>
      </c>
      <c r="I260" s="79" t="s">
        <v>2580</v>
      </c>
      <c r="J260" s="149">
        <v>6</v>
      </c>
      <c r="K260" s="82">
        <v>42736</v>
      </c>
      <c r="L260" s="82">
        <v>43100</v>
      </c>
      <c r="M260" s="183" t="s">
        <v>2581</v>
      </c>
      <c r="N260" s="70" t="s">
        <v>228</v>
      </c>
      <c r="O260" s="8" t="s">
        <v>21</v>
      </c>
      <c r="P260" s="8" t="s">
        <v>21</v>
      </c>
      <c r="Q260" s="94" t="s">
        <v>3965</v>
      </c>
      <c r="R260" s="94" t="s">
        <v>3860</v>
      </c>
      <c r="S260" s="8" t="s">
        <v>1541</v>
      </c>
      <c r="T260" s="74">
        <v>6</v>
      </c>
      <c r="U260" s="85">
        <f t="shared" si="36"/>
        <v>1</v>
      </c>
      <c r="V260" s="71"/>
      <c r="W260" s="71"/>
      <c r="X260" s="71"/>
      <c r="Y260" s="71"/>
      <c r="Z260" s="71"/>
      <c r="AA260" s="71"/>
      <c r="AB260" s="88" t="s">
        <v>225</v>
      </c>
      <c r="AC260" s="198">
        <f t="shared" si="34"/>
        <v>2</v>
      </c>
      <c r="AD260" s="199">
        <f t="shared" si="35"/>
        <v>0</v>
      </c>
      <c r="AE260" s="72" t="str">
        <f t="shared" si="37"/>
        <v>CUMPLIDA</v>
      </c>
      <c r="AF260" s="72" t="str">
        <f t="shared" si="38"/>
        <v>CUMPLIDA</v>
      </c>
      <c r="AG260" s="101" t="s">
        <v>85</v>
      </c>
      <c r="AH260" s="71"/>
      <c r="AI260" s="73"/>
      <c r="AJ260" s="73"/>
      <c r="AK260" s="73"/>
      <c r="AL260" s="8" t="s">
        <v>219</v>
      </c>
      <c r="AM260" s="8" t="s">
        <v>111</v>
      </c>
      <c r="AN260" s="8" t="s">
        <v>124</v>
      </c>
      <c r="AO260" s="8" t="s">
        <v>210</v>
      </c>
      <c r="AP260" s="8"/>
      <c r="AQ260" s="8"/>
      <c r="AR260" s="8"/>
      <c r="AS260" s="8"/>
      <c r="AT260" s="95"/>
    </row>
    <row r="261" spans="1:46" ht="132.75" customHeight="1" x14ac:dyDescent="0.25">
      <c r="A261" s="76">
        <v>1099</v>
      </c>
      <c r="B261" s="76">
        <v>7</v>
      </c>
      <c r="C261" s="77" t="s">
        <v>2583</v>
      </c>
      <c r="D261" s="77" t="s">
        <v>2584</v>
      </c>
      <c r="E261" s="77" t="s">
        <v>2585</v>
      </c>
      <c r="F261" s="75" t="s">
        <v>2586</v>
      </c>
      <c r="G261" s="75" t="s">
        <v>2587</v>
      </c>
      <c r="H261" s="79" t="s">
        <v>2588</v>
      </c>
      <c r="I261" s="79" t="s">
        <v>2589</v>
      </c>
      <c r="J261" s="149">
        <v>3</v>
      </c>
      <c r="K261" s="82">
        <v>42736</v>
      </c>
      <c r="L261" s="82">
        <v>42916</v>
      </c>
      <c r="M261" s="183" t="s">
        <v>2581</v>
      </c>
      <c r="N261" s="70" t="s">
        <v>228</v>
      </c>
      <c r="O261" s="8" t="s">
        <v>21</v>
      </c>
      <c r="P261" s="8" t="s">
        <v>21</v>
      </c>
      <c r="Q261" s="94" t="s">
        <v>3965</v>
      </c>
      <c r="R261" s="94" t="s">
        <v>3860</v>
      </c>
      <c r="S261" s="8" t="s">
        <v>84</v>
      </c>
      <c r="T261" s="74">
        <v>3</v>
      </c>
      <c r="U261" s="85">
        <f t="shared" ref="U261:U323" si="39">+T261/J261</f>
        <v>1</v>
      </c>
      <c r="V261" s="71"/>
      <c r="W261" s="71"/>
      <c r="X261" s="71"/>
      <c r="Y261" s="71"/>
      <c r="Z261" s="71"/>
      <c r="AA261" s="71"/>
      <c r="AB261" s="88" t="s">
        <v>225</v>
      </c>
      <c r="AC261" s="198">
        <f t="shared" si="34"/>
        <v>2</v>
      </c>
      <c r="AD261" s="199">
        <f t="shared" si="35"/>
        <v>0</v>
      </c>
      <c r="AE261" s="72" t="str">
        <f t="shared" si="37"/>
        <v>CUMPLIDA</v>
      </c>
      <c r="AF261" s="72" t="str">
        <f t="shared" si="38"/>
        <v>CUMPLIDA</v>
      </c>
      <c r="AG261" s="101" t="s">
        <v>84</v>
      </c>
      <c r="AH261" s="71"/>
      <c r="AI261" s="73"/>
      <c r="AJ261" s="73"/>
      <c r="AK261" s="73"/>
      <c r="AL261" s="8" t="s">
        <v>219</v>
      </c>
      <c r="AM261" s="8" t="s">
        <v>111</v>
      </c>
      <c r="AN261" s="8" t="s">
        <v>172</v>
      </c>
      <c r="AO261" s="8" t="s">
        <v>210</v>
      </c>
      <c r="AP261" s="8"/>
      <c r="AQ261" s="8"/>
      <c r="AR261" s="8"/>
      <c r="AS261" s="8"/>
      <c r="AT261" s="95"/>
    </row>
    <row r="262" spans="1:46" ht="176.25" customHeight="1" x14ac:dyDescent="0.25">
      <c r="A262" s="76">
        <v>1100</v>
      </c>
      <c r="B262" s="76">
        <v>8</v>
      </c>
      <c r="C262" s="77" t="s">
        <v>2591</v>
      </c>
      <c r="D262" s="77" t="s">
        <v>2592</v>
      </c>
      <c r="E262" s="77" t="s">
        <v>2593</v>
      </c>
      <c r="F262" s="75" t="s">
        <v>2594</v>
      </c>
      <c r="G262" s="75" t="s">
        <v>2595</v>
      </c>
      <c r="H262" s="79" t="s">
        <v>2596</v>
      </c>
      <c r="I262" s="79" t="s">
        <v>2597</v>
      </c>
      <c r="J262" s="149">
        <v>4</v>
      </c>
      <c r="K262" s="82">
        <v>42736</v>
      </c>
      <c r="L262" s="82">
        <v>43312</v>
      </c>
      <c r="M262" s="183" t="s">
        <v>2598</v>
      </c>
      <c r="N262" s="70" t="s">
        <v>229</v>
      </c>
      <c r="O262" s="8" t="s">
        <v>21</v>
      </c>
      <c r="P262" s="8" t="s">
        <v>21</v>
      </c>
      <c r="Q262" s="94" t="s">
        <v>3965</v>
      </c>
      <c r="R262" s="94" t="s">
        <v>3860</v>
      </c>
      <c r="S262" s="8" t="s">
        <v>1641</v>
      </c>
      <c r="T262" s="74">
        <v>4</v>
      </c>
      <c r="U262" s="85">
        <f t="shared" si="39"/>
        <v>1</v>
      </c>
      <c r="V262" s="74" t="s">
        <v>2113</v>
      </c>
      <c r="W262" s="74" t="s">
        <v>18</v>
      </c>
      <c r="X262" s="8" t="s">
        <v>3566</v>
      </c>
      <c r="Y262" s="71"/>
      <c r="Z262" s="71"/>
      <c r="AA262" s="71"/>
      <c r="AB262" s="88" t="s">
        <v>225</v>
      </c>
      <c r="AC262" s="198">
        <f t="shared" si="34"/>
        <v>2</v>
      </c>
      <c r="AD262" s="199">
        <f t="shared" si="35"/>
        <v>0</v>
      </c>
      <c r="AE262" s="72" t="str">
        <f t="shared" si="37"/>
        <v>CUMPLIDA</v>
      </c>
      <c r="AF262" s="72" t="str">
        <f t="shared" si="38"/>
        <v>CUMPLIDA</v>
      </c>
      <c r="AG262" s="101" t="s">
        <v>30</v>
      </c>
      <c r="AH262" s="71"/>
      <c r="AI262" s="73"/>
      <c r="AJ262" s="73"/>
      <c r="AK262" s="73"/>
      <c r="AL262" s="8" t="s">
        <v>219</v>
      </c>
      <c r="AM262" s="8" t="s">
        <v>111</v>
      </c>
      <c r="AN262" s="8" t="s">
        <v>124</v>
      </c>
      <c r="AO262" s="8" t="s">
        <v>210</v>
      </c>
      <c r="AP262" s="8"/>
      <c r="AQ262" s="8"/>
      <c r="AR262" s="8"/>
      <c r="AS262" s="8"/>
      <c r="AT262" s="95"/>
    </row>
    <row r="263" spans="1:46" ht="139.5" customHeight="1" x14ac:dyDescent="0.25">
      <c r="A263" s="76">
        <v>1101</v>
      </c>
      <c r="B263" s="76">
        <v>9</v>
      </c>
      <c r="C263" s="77" t="s">
        <v>2600</v>
      </c>
      <c r="D263" s="75" t="s">
        <v>2601</v>
      </c>
      <c r="E263" s="77" t="s">
        <v>2602</v>
      </c>
      <c r="F263" s="75" t="s">
        <v>2603</v>
      </c>
      <c r="G263" s="75" t="s">
        <v>2604</v>
      </c>
      <c r="H263" s="79" t="s">
        <v>2605</v>
      </c>
      <c r="I263" s="79" t="s">
        <v>2606</v>
      </c>
      <c r="J263" s="149">
        <v>5</v>
      </c>
      <c r="K263" s="82">
        <v>42736</v>
      </c>
      <c r="L263" s="82">
        <v>43312</v>
      </c>
      <c r="M263" s="183" t="s">
        <v>2607</v>
      </c>
      <c r="N263" s="70" t="s">
        <v>230</v>
      </c>
      <c r="O263" s="8" t="s">
        <v>21</v>
      </c>
      <c r="P263" s="8" t="s">
        <v>21</v>
      </c>
      <c r="Q263" s="94" t="s">
        <v>3965</v>
      </c>
      <c r="R263" s="94" t="s">
        <v>3860</v>
      </c>
      <c r="S263" s="8" t="s">
        <v>1641</v>
      </c>
      <c r="T263" s="74">
        <v>5</v>
      </c>
      <c r="U263" s="85">
        <f t="shared" si="39"/>
        <v>1</v>
      </c>
      <c r="V263" s="71"/>
      <c r="W263" s="71"/>
      <c r="X263" s="71"/>
      <c r="Y263" s="71"/>
      <c r="Z263" s="71"/>
      <c r="AA263" s="71"/>
      <c r="AB263" s="88" t="s">
        <v>225</v>
      </c>
      <c r="AC263" s="198">
        <f t="shared" si="34"/>
        <v>2</v>
      </c>
      <c r="AD263" s="199">
        <f t="shared" si="35"/>
        <v>0</v>
      </c>
      <c r="AE263" s="72" t="str">
        <f t="shared" si="37"/>
        <v>CUMPLIDA</v>
      </c>
      <c r="AF263" s="72" t="str">
        <f t="shared" si="38"/>
        <v>CUMPLIDA</v>
      </c>
      <c r="AG263" s="101" t="s">
        <v>30</v>
      </c>
      <c r="AH263" s="71"/>
      <c r="AI263" s="73"/>
      <c r="AJ263" s="73"/>
      <c r="AK263" s="73"/>
      <c r="AL263" s="8" t="s">
        <v>219</v>
      </c>
      <c r="AM263" s="8" t="s">
        <v>108</v>
      </c>
      <c r="AN263" s="8" t="s">
        <v>226</v>
      </c>
      <c r="AO263" s="8" t="s">
        <v>210</v>
      </c>
      <c r="AP263" s="8"/>
      <c r="AQ263" s="8"/>
      <c r="AR263" s="8"/>
      <c r="AS263" s="8"/>
      <c r="AT263" s="95"/>
    </row>
    <row r="264" spans="1:46" ht="333.75" customHeight="1" x14ac:dyDescent="0.25">
      <c r="A264" s="76">
        <v>1102</v>
      </c>
      <c r="B264" s="76">
        <v>10</v>
      </c>
      <c r="C264" s="77" t="s">
        <v>2609</v>
      </c>
      <c r="D264" s="77" t="s">
        <v>2610</v>
      </c>
      <c r="E264" s="77" t="s">
        <v>2611</v>
      </c>
      <c r="F264" s="75" t="s">
        <v>2612</v>
      </c>
      <c r="G264" s="75" t="s">
        <v>2613</v>
      </c>
      <c r="H264" s="79" t="s">
        <v>3138</v>
      </c>
      <c r="I264" s="79" t="s">
        <v>3139</v>
      </c>
      <c r="J264" s="149">
        <v>8</v>
      </c>
      <c r="K264" s="82">
        <v>42736</v>
      </c>
      <c r="L264" s="82">
        <v>43677</v>
      </c>
      <c r="M264" s="183" t="s">
        <v>2614</v>
      </c>
      <c r="N264" s="70" t="s">
        <v>231</v>
      </c>
      <c r="O264" s="8" t="s">
        <v>21</v>
      </c>
      <c r="P264" s="8" t="s">
        <v>21</v>
      </c>
      <c r="Q264" s="94" t="s">
        <v>3965</v>
      </c>
      <c r="R264" s="94" t="s">
        <v>3860</v>
      </c>
      <c r="S264" s="8" t="s">
        <v>1641</v>
      </c>
      <c r="T264" s="74">
        <v>7</v>
      </c>
      <c r="U264" s="85">
        <f t="shared" si="39"/>
        <v>0.875</v>
      </c>
      <c r="V264" s="74" t="s">
        <v>30</v>
      </c>
      <c r="W264" s="74" t="s">
        <v>18</v>
      </c>
      <c r="X264" s="8" t="s">
        <v>3545</v>
      </c>
      <c r="Y264" s="71"/>
      <c r="Z264" s="71"/>
      <c r="AA264" s="71"/>
      <c r="AB264" s="88" t="s">
        <v>225</v>
      </c>
      <c r="AC264" s="198">
        <f t="shared" si="34"/>
        <v>0</v>
      </c>
      <c r="AD264" s="199">
        <f t="shared" si="35"/>
        <v>1</v>
      </c>
      <c r="AE264" s="72" t="str">
        <f t="shared" si="37"/>
        <v>EN TERMINO</v>
      </c>
      <c r="AF264" s="72" t="str">
        <f t="shared" si="38"/>
        <v>EN TERMINO</v>
      </c>
      <c r="AG264" s="101" t="s">
        <v>30</v>
      </c>
      <c r="AH264" s="71"/>
      <c r="AI264" s="73"/>
      <c r="AJ264" s="73"/>
      <c r="AK264" s="73"/>
      <c r="AL264" s="8" t="s">
        <v>219</v>
      </c>
      <c r="AM264" s="8" t="s">
        <v>111</v>
      </c>
      <c r="AN264" s="8" t="s">
        <v>124</v>
      </c>
      <c r="AO264" s="8" t="s">
        <v>210</v>
      </c>
      <c r="AP264" s="8"/>
      <c r="AQ264" s="8"/>
      <c r="AR264" s="8"/>
      <c r="AS264" s="8"/>
      <c r="AT264" s="95"/>
    </row>
    <row r="265" spans="1:46" ht="222" customHeight="1" x14ac:dyDescent="0.25">
      <c r="A265" s="76">
        <v>1103</v>
      </c>
      <c r="B265" s="76">
        <v>11</v>
      </c>
      <c r="C265" s="184" t="s">
        <v>2616</v>
      </c>
      <c r="D265" s="77" t="s">
        <v>2617</v>
      </c>
      <c r="E265" s="77" t="s">
        <v>2618</v>
      </c>
      <c r="F265" s="75" t="s">
        <v>2619</v>
      </c>
      <c r="G265" s="75" t="s">
        <v>2620</v>
      </c>
      <c r="H265" s="79" t="s">
        <v>2621</v>
      </c>
      <c r="I265" s="79" t="s">
        <v>2622</v>
      </c>
      <c r="J265" s="149">
        <v>6</v>
      </c>
      <c r="K265" s="82">
        <v>42736</v>
      </c>
      <c r="L265" s="82">
        <v>43555</v>
      </c>
      <c r="M265" s="183" t="s">
        <v>2623</v>
      </c>
      <c r="N265" s="70" t="s">
        <v>232</v>
      </c>
      <c r="O265" s="8" t="s">
        <v>21</v>
      </c>
      <c r="P265" s="8" t="s">
        <v>1561</v>
      </c>
      <c r="Q265" s="94" t="s">
        <v>3965</v>
      </c>
      <c r="R265" s="94" t="s">
        <v>3860</v>
      </c>
      <c r="S265" s="8" t="s">
        <v>1541</v>
      </c>
      <c r="T265" s="74">
        <v>5</v>
      </c>
      <c r="U265" s="85">
        <f t="shared" si="39"/>
        <v>0.83333333333333337</v>
      </c>
      <c r="V265" s="71"/>
      <c r="W265" s="71"/>
      <c r="X265" s="71"/>
      <c r="Y265" s="71"/>
      <c r="Z265" s="71"/>
      <c r="AA265" s="71"/>
      <c r="AB265" s="88" t="s">
        <v>225</v>
      </c>
      <c r="AC265" s="198">
        <f t="shared" si="34"/>
        <v>0</v>
      </c>
      <c r="AD265" s="199">
        <f t="shared" si="35"/>
        <v>1</v>
      </c>
      <c r="AE265" s="72" t="str">
        <f t="shared" si="37"/>
        <v>EN TERMINO</v>
      </c>
      <c r="AF265" s="72" t="str">
        <f t="shared" si="38"/>
        <v>EN TERMINO</v>
      </c>
      <c r="AG265" s="101" t="s">
        <v>85</v>
      </c>
      <c r="AH265" s="71"/>
      <c r="AI265" s="73"/>
      <c r="AJ265" s="73"/>
      <c r="AK265" s="73"/>
      <c r="AL265" s="8" t="s">
        <v>219</v>
      </c>
      <c r="AM265" s="8" t="s">
        <v>109</v>
      </c>
      <c r="AN265" s="8" t="s">
        <v>109</v>
      </c>
      <c r="AO265" s="8" t="s">
        <v>210</v>
      </c>
      <c r="AP265" s="8"/>
      <c r="AQ265" s="8"/>
      <c r="AR265" s="8"/>
      <c r="AS265" s="8"/>
      <c r="AT265" s="95"/>
    </row>
    <row r="266" spans="1:46" ht="166.5" customHeight="1" x14ac:dyDescent="0.25">
      <c r="A266" s="76">
        <v>1104</v>
      </c>
      <c r="B266" s="76">
        <v>12</v>
      </c>
      <c r="C266" s="95" t="s">
        <v>2625</v>
      </c>
      <c r="D266" s="77" t="s">
        <v>2626</v>
      </c>
      <c r="E266" s="77" t="s">
        <v>2627</v>
      </c>
      <c r="F266" s="75" t="s">
        <v>2628</v>
      </c>
      <c r="G266" s="75" t="s">
        <v>2629</v>
      </c>
      <c r="H266" s="79" t="s">
        <v>2630</v>
      </c>
      <c r="I266" s="79" t="s">
        <v>2631</v>
      </c>
      <c r="J266" s="149">
        <v>5</v>
      </c>
      <c r="K266" s="82">
        <v>42736</v>
      </c>
      <c r="L266" s="82">
        <v>43100</v>
      </c>
      <c r="M266" s="8" t="s">
        <v>2546</v>
      </c>
      <c r="N266" s="70" t="s">
        <v>227</v>
      </c>
      <c r="O266" s="8" t="s">
        <v>21</v>
      </c>
      <c r="P266" s="8" t="s">
        <v>21</v>
      </c>
      <c r="Q266" s="94" t="s">
        <v>3965</v>
      </c>
      <c r="R266" s="94" t="s">
        <v>3860</v>
      </c>
      <c r="S266" s="8" t="s">
        <v>1541</v>
      </c>
      <c r="T266" s="74">
        <v>5</v>
      </c>
      <c r="U266" s="85">
        <f t="shared" si="39"/>
        <v>1</v>
      </c>
      <c r="V266" s="71"/>
      <c r="W266" s="71"/>
      <c r="X266" s="71"/>
      <c r="Y266" s="71"/>
      <c r="Z266" s="71"/>
      <c r="AA266" s="71"/>
      <c r="AB266" s="88" t="s">
        <v>225</v>
      </c>
      <c r="AC266" s="198">
        <f t="shared" si="34"/>
        <v>2</v>
      </c>
      <c r="AD266" s="199">
        <f t="shared" si="35"/>
        <v>0</v>
      </c>
      <c r="AE266" s="72" t="str">
        <f t="shared" si="37"/>
        <v>CUMPLIDA</v>
      </c>
      <c r="AF266" s="72" t="str">
        <f t="shared" si="38"/>
        <v>CUMPLIDA</v>
      </c>
      <c r="AG266" s="101" t="s">
        <v>85</v>
      </c>
      <c r="AH266" s="71"/>
      <c r="AI266" s="73"/>
      <c r="AJ266" s="73"/>
      <c r="AK266" s="73"/>
      <c r="AL266" s="8" t="s">
        <v>219</v>
      </c>
      <c r="AM266" s="8" t="s">
        <v>111</v>
      </c>
      <c r="AN266" s="8" t="s">
        <v>167</v>
      </c>
      <c r="AO266" s="8" t="s">
        <v>210</v>
      </c>
      <c r="AP266" s="8"/>
      <c r="AQ266" s="8"/>
      <c r="AR266" s="8"/>
      <c r="AS266" s="8"/>
      <c r="AT266" s="95"/>
    </row>
    <row r="267" spans="1:46" ht="154.5" customHeight="1" x14ac:dyDescent="0.25">
      <c r="A267" s="76">
        <v>1105</v>
      </c>
      <c r="B267" s="76">
        <v>13</v>
      </c>
      <c r="C267" s="77" t="s">
        <v>2633</v>
      </c>
      <c r="D267" s="77" t="s">
        <v>2634</v>
      </c>
      <c r="E267" s="77" t="s">
        <v>2635</v>
      </c>
      <c r="F267" s="75" t="s">
        <v>2636</v>
      </c>
      <c r="G267" s="75" t="s">
        <v>2637</v>
      </c>
      <c r="H267" s="79" t="s">
        <v>2638</v>
      </c>
      <c r="I267" s="79" t="s">
        <v>2639</v>
      </c>
      <c r="J267" s="149">
        <v>3</v>
      </c>
      <c r="K267" s="82">
        <v>42736</v>
      </c>
      <c r="L267" s="82">
        <v>42916</v>
      </c>
      <c r="M267" s="8" t="s">
        <v>2546</v>
      </c>
      <c r="N267" s="70" t="s">
        <v>227</v>
      </c>
      <c r="O267" s="8" t="s">
        <v>21</v>
      </c>
      <c r="P267" s="8" t="s">
        <v>21</v>
      </c>
      <c r="Q267" s="94" t="s">
        <v>3965</v>
      </c>
      <c r="R267" s="94" t="s">
        <v>3860</v>
      </c>
      <c r="S267" s="8" t="s">
        <v>84</v>
      </c>
      <c r="T267" s="74">
        <v>3</v>
      </c>
      <c r="U267" s="85">
        <f t="shared" si="39"/>
        <v>1</v>
      </c>
      <c r="V267" s="71"/>
      <c r="W267" s="71"/>
      <c r="X267" s="71"/>
      <c r="Y267" s="71"/>
      <c r="Z267" s="71"/>
      <c r="AA267" s="71"/>
      <c r="AB267" s="88" t="s">
        <v>225</v>
      </c>
      <c r="AC267" s="198">
        <f t="shared" ref="AC267:AC330" si="40">IF(U267=100%,2,0)</f>
        <v>2</v>
      </c>
      <c r="AD267" s="199">
        <f t="shared" ref="AD267:AD330" si="41">IF(L267&lt;$AE$8,0,1)</f>
        <v>0</v>
      </c>
      <c r="AE267" s="72" t="str">
        <f t="shared" si="37"/>
        <v>CUMPLIDA</v>
      </c>
      <c r="AF267" s="72" t="str">
        <f t="shared" si="38"/>
        <v>CUMPLIDA</v>
      </c>
      <c r="AG267" s="101" t="s">
        <v>84</v>
      </c>
      <c r="AH267" s="71"/>
      <c r="AI267" s="73"/>
      <c r="AJ267" s="73"/>
      <c r="AK267" s="73"/>
      <c r="AL267" s="8" t="s">
        <v>219</v>
      </c>
      <c r="AM267" s="8" t="s">
        <v>111</v>
      </c>
      <c r="AN267" s="8" t="s">
        <v>201</v>
      </c>
      <c r="AO267" s="8" t="s">
        <v>210</v>
      </c>
      <c r="AP267" s="8"/>
      <c r="AQ267" s="8"/>
      <c r="AR267" s="8"/>
      <c r="AS267" s="8"/>
      <c r="AT267" s="95"/>
    </row>
    <row r="268" spans="1:46" ht="186" customHeight="1" x14ac:dyDescent="0.25">
      <c r="A268" s="76">
        <v>1106</v>
      </c>
      <c r="B268" s="76">
        <v>14</v>
      </c>
      <c r="C268" s="75" t="s">
        <v>2641</v>
      </c>
      <c r="D268" s="75" t="s">
        <v>2642</v>
      </c>
      <c r="E268" s="95" t="s">
        <v>2643</v>
      </c>
      <c r="F268" s="75" t="s">
        <v>2644</v>
      </c>
      <c r="G268" s="75" t="s">
        <v>2645</v>
      </c>
      <c r="H268" s="79" t="s">
        <v>2646</v>
      </c>
      <c r="I268" s="79" t="s">
        <v>2647</v>
      </c>
      <c r="J268" s="149">
        <v>6</v>
      </c>
      <c r="K268" s="82">
        <v>42736</v>
      </c>
      <c r="L268" s="82">
        <v>42916</v>
      </c>
      <c r="M268" s="183" t="s">
        <v>2598</v>
      </c>
      <c r="N268" s="70" t="s">
        <v>229</v>
      </c>
      <c r="O268" s="8" t="s">
        <v>21</v>
      </c>
      <c r="P268" s="8" t="s">
        <v>21</v>
      </c>
      <c r="Q268" s="94" t="s">
        <v>3965</v>
      </c>
      <c r="R268" s="94" t="s">
        <v>3860</v>
      </c>
      <c r="S268" s="8" t="s">
        <v>1541</v>
      </c>
      <c r="T268" s="74">
        <v>6</v>
      </c>
      <c r="U268" s="85">
        <f t="shared" si="39"/>
        <v>1</v>
      </c>
      <c r="V268" s="71"/>
      <c r="W268" s="71"/>
      <c r="X268" s="71"/>
      <c r="Y268" s="71"/>
      <c r="Z268" s="71"/>
      <c r="AA268" s="71"/>
      <c r="AB268" s="88" t="s">
        <v>225</v>
      </c>
      <c r="AC268" s="198">
        <f t="shared" si="40"/>
        <v>2</v>
      </c>
      <c r="AD268" s="199">
        <f t="shared" si="41"/>
        <v>0</v>
      </c>
      <c r="AE268" s="72" t="str">
        <f t="shared" si="37"/>
        <v>CUMPLIDA</v>
      </c>
      <c r="AF268" s="72" t="str">
        <f t="shared" si="38"/>
        <v>CUMPLIDA</v>
      </c>
      <c r="AG268" s="101" t="s">
        <v>85</v>
      </c>
      <c r="AH268" s="71"/>
      <c r="AI268" s="73"/>
      <c r="AJ268" s="73"/>
      <c r="AK268" s="73"/>
      <c r="AL268" s="8" t="s">
        <v>219</v>
      </c>
      <c r="AM268" s="8" t="s">
        <v>111</v>
      </c>
      <c r="AN268" s="8" t="s">
        <v>167</v>
      </c>
      <c r="AO268" s="8" t="s">
        <v>210</v>
      </c>
      <c r="AP268" s="8"/>
      <c r="AQ268" s="8"/>
      <c r="AR268" s="8"/>
      <c r="AS268" s="8"/>
      <c r="AT268" s="95"/>
    </row>
    <row r="269" spans="1:46" ht="171" customHeight="1" x14ac:dyDescent="0.25">
      <c r="A269" s="76">
        <v>1107</v>
      </c>
      <c r="B269" s="76">
        <v>15</v>
      </c>
      <c r="C269" s="77" t="s">
        <v>2649</v>
      </c>
      <c r="D269" s="77" t="s">
        <v>2650</v>
      </c>
      <c r="E269" s="77" t="s">
        <v>2651</v>
      </c>
      <c r="F269" s="75" t="s">
        <v>2652</v>
      </c>
      <c r="G269" s="75" t="s">
        <v>2653</v>
      </c>
      <c r="H269" s="79" t="s">
        <v>2654</v>
      </c>
      <c r="I269" s="79" t="s">
        <v>2655</v>
      </c>
      <c r="J269" s="149">
        <v>5</v>
      </c>
      <c r="K269" s="82">
        <v>42736</v>
      </c>
      <c r="L269" s="82">
        <v>43100</v>
      </c>
      <c r="M269" s="183" t="s">
        <v>2607</v>
      </c>
      <c r="N269" s="70" t="s">
        <v>230</v>
      </c>
      <c r="O269" s="8" t="s">
        <v>21</v>
      </c>
      <c r="P269" s="8" t="s">
        <v>21</v>
      </c>
      <c r="Q269" s="94" t="s">
        <v>3965</v>
      </c>
      <c r="R269" s="94" t="s">
        <v>3860</v>
      </c>
      <c r="S269" s="8" t="s">
        <v>1541</v>
      </c>
      <c r="T269" s="74">
        <v>5</v>
      </c>
      <c r="U269" s="85">
        <f t="shared" si="39"/>
        <v>1</v>
      </c>
      <c r="V269" s="71"/>
      <c r="W269" s="71"/>
      <c r="X269" s="71"/>
      <c r="Y269" s="71"/>
      <c r="Z269" s="71"/>
      <c r="AA269" s="71"/>
      <c r="AB269" s="88" t="s">
        <v>225</v>
      </c>
      <c r="AC269" s="198">
        <f t="shared" si="40"/>
        <v>2</v>
      </c>
      <c r="AD269" s="199">
        <f t="shared" si="41"/>
        <v>0</v>
      </c>
      <c r="AE269" s="72" t="str">
        <f t="shared" si="37"/>
        <v>CUMPLIDA</v>
      </c>
      <c r="AF269" s="72" t="str">
        <f t="shared" si="38"/>
        <v>CUMPLIDA</v>
      </c>
      <c r="AG269" s="101" t="s">
        <v>85</v>
      </c>
      <c r="AH269" s="71"/>
      <c r="AI269" s="73"/>
      <c r="AJ269" s="73"/>
      <c r="AK269" s="73"/>
      <c r="AL269" s="8" t="s">
        <v>219</v>
      </c>
      <c r="AM269" s="8" t="s">
        <v>110</v>
      </c>
      <c r="AN269" s="8" t="s">
        <v>119</v>
      </c>
      <c r="AO269" s="8" t="s">
        <v>210</v>
      </c>
      <c r="AP269" s="8"/>
      <c r="AQ269" s="8"/>
      <c r="AR269" s="8"/>
      <c r="AS269" s="8"/>
      <c r="AT269" s="95"/>
    </row>
    <row r="270" spans="1:46" ht="180" customHeight="1" x14ac:dyDescent="0.25">
      <c r="A270" s="76">
        <v>1108</v>
      </c>
      <c r="B270" s="76">
        <v>1</v>
      </c>
      <c r="C270" s="137" t="s">
        <v>2657</v>
      </c>
      <c r="D270" s="77" t="s">
        <v>2658</v>
      </c>
      <c r="E270" s="77" t="s">
        <v>2659</v>
      </c>
      <c r="F270" s="75" t="s">
        <v>2660</v>
      </c>
      <c r="G270" s="75" t="s">
        <v>2661</v>
      </c>
      <c r="H270" s="79" t="s">
        <v>2662</v>
      </c>
      <c r="I270" s="79" t="s">
        <v>2663</v>
      </c>
      <c r="J270" s="149">
        <v>7</v>
      </c>
      <c r="K270" s="82">
        <v>42736</v>
      </c>
      <c r="L270" s="82">
        <v>43100</v>
      </c>
      <c r="M270" s="183" t="s">
        <v>1551</v>
      </c>
      <c r="N270" s="70" t="s">
        <v>89</v>
      </c>
      <c r="O270" s="8" t="s">
        <v>21</v>
      </c>
      <c r="P270" s="8" t="s">
        <v>21</v>
      </c>
      <c r="Q270" s="94" t="s">
        <v>3965</v>
      </c>
      <c r="R270" s="94" t="s">
        <v>3860</v>
      </c>
      <c r="S270" s="8" t="s">
        <v>84</v>
      </c>
      <c r="T270" s="74">
        <v>7</v>
      </c>
      <c r="U270" s="85">
        <f t="shared" si="39"/>
        <v>1</v>
      </c>
      <c r="V270" s="71"/>
      <c r="W270" s="71"/>
      <c r="X270" s="71"/>
      <c r="Y270" s="71"/>
      <c r="Z270" s="71"/>
      <c r="AA270" s="71"/>
      <c r="AB270" s="88" t="s">
        <v>225</v>
      </c>
      <c r="AC270" s="198">
        <f t="shared" si="40"/>
        <v>2</v>
      </c>
      <c r="AD270" s="199">
        <f t="shared" si="41"/>
        <v>0</v>
      </c>
      <c r="AE270" s="72" t="str">
        <f t="shared" si="37"/>
        <v>CUMPLIDA</v>
      </c>
      <c r="AF270" s="72" t="str">
        <f t="shared" si="38"/>
        <v>CUMPLIDA</v>
      </c>
      <c r="AG270" s="101" t="s">
        <v>84</v>
      </c>
      <c r="AH270" s="71"/>
      <c r="AI270" s="73"/>
      <c r="AJ270" s="73"/>
      <c r="AK270" s="73"/>
      <c r="AL270" s="8" t="s">
        <v>219</v>
      </c>
      <c r="AM270" s="8" t="s">
        <v>110</v>
      </c>
      <c r="AN270" s="8" t="s">
        <v>233</v>
      </c>
      <c r="AO270" s="8" t="s">
        <v>211</v>
      </c>
      <c r="AP270" s="8"/>
      <c r="AQ270" s="8"/>
      <c r="AR270" s="8"/>
      <c r="AS270" s="8"/>
      <c r="AT270" s="95"/>
    </row>
    <row r="271" spans="1:46" ht="201.75" customHeight="1" x14ac:dyDescent="0.25">
      <c r="A271" s="76">
        <v>1109</v>
      </c>
      <c r="B271" s="76">
        <v>2</v>
      </c>
      <c r="C271" s="137" t="s">
        <v>2665</v>
      </c>
      <c r="D271" s="77" t="s">
        <v>2666</v>
      </c>
      <c r="E271" s="77" t="s">
        <v>2667</v>
      </c>
      <c r="F271" s="75" t="s">
        <v>2668</v>
      </c>
      <c r="G271" s="101" t="s">
        <v>2669</v>
      </c>
      <c r="H271" s="79" t="s">
        <v>2670</v>
      </c>
      <c r="I271" s="79" t="s">
        <v>3583</v>
      </c>
      <c r="J271" s="149">
        <v>6</v>
      </c>
      <c r="K271" s="82">
        <v>42736</v>
      </c>
      <c r="L271" s="82">
        <v>43465</v>
      </c>
      <c r="M271" s="183" t="s">
        <v>1551</v>
      </c>
      <c r="N271" s="70" t="s">
        <v>89</v>
      </c>
      <c r="O271" s="8" t="s">
        <v>21</v>
      </c>
      <c r="P271" s="8" t="s">
        <v>21</v>
      </c>
      <c r="Q271" s="94" t="s">
        <v>3965</v>
      </c>
      <c r="R271" s="94" t="s">
        <v>3860</v>
      </c>
      <c r="S271" s="8" t="s">
        <v>84</v>
      </c>
      <c r="T271" s="74">
        <v>6</v>
      </c>
      <c r="U271" s="85">
        <f t="shared" si="39"/>
        <v>1</v>
      </c>
      <c r="V271" s="71"/>
      <c r="W271" s="71"/>
      <c r="X271" s="71"/>
      <c r="Y271" s="71"/>
      <c r="Z271" s="71"/>
      <c r="AA271" s="71"/>
      <c r="AB271" s="88" t="s">
        <v>225</v>
      </c>
      <c r="AC271" s="198">
        <f t="shared" si="40"/>
        <v>2</v>
      </c>
      <c r="AD271" s="199">
        <f t="shared" si="41"/>
        <v>1</v>
      </c>
      <c r="AE271" s="72" t="str">
        <f t="shared" si="37"/>
        <v>CUMPLIDA</v>
      </c>
      <c r="AF271" s="72" t="str">
        <f t="shared" si="38"/>
        <v>CUMPLIDA</v>
      </c>
      <c r="AG271" s="101" t="s">
        <v>84</v>
      </c>
      <c r="AH271" s="71"/>
      <c r="AI271" s="73"/>
      <c r="AJ271" s="73"/>
      <c r="AK271" s="73"/>
      <c r="AL271" s="8" t="s">
        <v>219</v>
      </c>
      <c r="AM271" s="8" t="s">
        <v>109</v>
      </c>
      <c r="AN271" s="8" t="s">
        <v>109</v>
      </c>
      <c r="AO271" s="8" t="s">
        <v>211</v>
      </c>
      <c r="AP271" s="8"/>
      <c r="AQ271" s="8"/>
      <c r="AR271" s="8"/>
      <c r="AS271" s="8"/>
      <c r="AT271" s="95"/>
    </row>
    <row r="272" spans="1:46" ht="135" x14ac:dyDescent="0.25">
      <c r="A272" s="76">
        <v>1110</v>
      </c>
      <c r="B272" s="76">
        <v>3</v>
      </c>
      <c r="C272" s="137" t="s">
        <v>2673</v>
      </c>
      <c r="D272" s="77" t="s">
        <v>2674</v>
      </c>
      <c r="E272" s="77" t="s">
        <v>2675</v>
      </c>
      <c r="F272" s="75" t="s">
        <v>2676</v>
      </c>
      <c r="G272" s="101" t="s">
        <v>2677</v>
      </c>
      <c r="H272" s="79" t="s">
        <v>2678</v>
      </c>
      <c r="I272" s="79" t="s">
        <v>2679</v>
      </c>
      <c r="J272" s="149">
        <v>6</v>
      </c>
      <c r="K272" s="82">
        <v>42736</v>
      </c>
      <c r="L272" s="82">
        <v>43100</v>
      </c>
      <c r="M272" s="183" t="s">
        <v>1551</v>
      </c>
      <c r="N272" s="70" t="s">
        <v>89</v>
      </c>
      <c r="O272" s="8" t="s">
        <v>21</v>
      </c>
      <c r="P272" s="8" t="s">
        <v>21</v>
      </c>
      <c r="Q272" s="94" t="s">
        <v>3965</v>
      </c>
      <c r="R272" s="94" t="s">
        <v>3860</v>
      </c>
      <c r="S272" s="8" t="s">
        <v>84</v>
      </c>
      <c r="T272" s="74">
        <v>6</v>
      </c>
      <c r="U272" s="85">
        <f t="shared" si="39"/>
        <v>1</v>
      </c>
      <c r="V272" s="71"/>
      <c r="W272" s="71"/>
      <c r="X272" s="71"/>
      <c r="Y272" s="71"/>
      <c r="Z272" s="71"/>
      <c r="AA272" s="71"/>
      <c r="AB272" s="88" t="s">
        <v>225</v>
      </c>
      <c r="AC272" s="198">
        <f t="shared" si="40"/>
        <v>2</v>
      </c>
      <c r="AD272" s="199">
        <f t="shared" si="41"/>
        <v>0</v>
      </c>
      <c r="AE272" s="72" t="str">
        <f t="shared" si="37"/>
        <v>CUMPLIDA</v>
      </c>
      <c r="AF272" s="72" t="str">
        <f t="shared" si="38"/>
        <v>CUMPLIDA</v>
      </c>
      <c r="AG272" s="101" t="s">
        <v>84</v>
      </c>
      <c r="AH272" s="71"/>
      <c r="AI272" s="73"/>
      <c r="AJ272" s="73"/>
      <c r="AK272" s="73"/>
      <c r="AL272" s="8" t="s">
        <v>219</v>
      </c>
      <c r="AM272" s="8" t="s">
        <v>111</v>
      </c>
      <c r="AN272" s="8" t="s">
        <v>170</v>
      </c>
      <c r="AO272" s="8" t="s">
        <v>211</v>
      </c>
      <c r="AP272" s="8"/>
      <c r="AQ272" s="8"/>
      <c r="AR272" s="8"/>
      <c r="AS272" s="8"/>
      <c r="AT272" s="95"/>
    </row>
    <row r="273" spans="1:46" ht="150" x14ac:dyDescent="0.25">
      <c r="A273" s="76">
        <v>1111</v>
      </c>
      <c r="B273" s="76">
        <v>4</v>
      </c>
      <c r="C273" s="77" t="s">
        <v>2681</v>
      </c>
      <c r="D273" s="77" t="s">
        <v>2682</v>
      </c>
      <c r="E273" s="77" t="s">
        <v>2683</v>
      </c>
      <c r="F273" s="75" t="s">
        <v>2684</v>
      </c>
      <c r="G273" s="101" t="s">
        <v>2685</v>
      </c>
      <c r="H273" s="79" t="s">
        <v>3185</v>
      </c>
      <c r="I273" s="79" t="s">
        <v>4009</v>
      </c>
      <c r="J273" s="149">
        <v>6</v>
      </c>
      <c r="K273" s="82">
        <v>42736</v>
      </c>
      <c r="L273" s="82">
        <v>43646</v>
      </c>
      <c r="M273" s="183" t="s">
        <v>1551</v>
      </c>
      <c r="N273" s="70" t="s">
        <v>89</v>
      </c>
      <c r="O273" s="8" t="s">
        <v>21</v>
      </c>
      <c r="P273" s="8" t="s">
        <v>1561</v>
      </c>
      <c r="Q273" s="94" t="s">
        <v>3965</v>
      </c>
      <c r="R273" s="94" t="s">
        <v>3860</v>
      </c>
      <c r="S273" s="8" t="s">
        <v>1541</v>
      </c>
      <c r="T273" s="74">
        <v>5</v>
      </c>
      <c r="U273" s="85">
        <f t="shared" si="39"/>
        <v>0.83333333333333337</v>
      </c>
      <c r="V273" s="71"/>
      <c r="W273" s="71"/>
      <c r="X273" s="71"/>
      <c r="Y273" s="71"/>
      <c r="Z273" s="71"/>
      <c r="AA273" s="71"/>
      <c r="AB273" s="88" t="s">
        <v>225</v>
      </c>
      <c r="AC273" s="198">
        <f t="shared" si="40"/>
        <v>0</v>
      </c>
      <c r="AD273" s="199">
        <f t="shared" si="41"/>
        <v>1</v>
      </c>
      <c r="AE273" s="72" t="str">
        <f t="shared" si="37"/>
        <v>EN TERMINO</v>
      </c>
      <c r="AF273" s="72" t="str">
        <f t="shared" si="38"/>
        <v>EN TERMINO</v>
      </c>
      <c r="AG273" s="101" t="s">
        <v>85</v>
      </c>
      <c r="AH273" s="71"/>
      <c r="AI273" s="73"/>
      <c r="AJ273" s="73"/>
      <c r="AK273" s="73"/>
      <c r="AL273" s="8" t="s">
        <v>219</v>
      </c>
      <c r="AM273" s="8" t="s">
        <v>108</v>
      </c>
      <c r="AN273" s="8" t="s">
        <v>174</v>
      </c>
      <c r="AO273" s="8" t="s">
        <v>211</v>
      </c>
      <c r="AP273" s="8"/>
      <c r="AQ273" s="8"/>
      <c r="AR273" s="8"/>
      <c r="AS273" s="8"/>
      <c r="AT273" s="95"/>
    </row>
    <row r="274" spans="1:46" ht="179.25" customHeight="1" x14ac:dyDescent="0.25">
      <c r="A274" s="76">
        <v>1112</v>
      </c>
      <c r="B274" s="76">
        <v>5</v>
      </c>
      <c r="C274" s="168" t="s">
        <v>2687</v>
      </c>
      <c r="D274" s="77" t="s">
        <v>2688</v>
      </c>
      <c r="E274" s="77" t="s">
        <v>2689</v>
      </c>
      <c r="F274" s="75" t="s">
        <v>2690</v>
      </c>
      <c r="G274" s="101" t="s">
        <v>2691</v>
      </c>
      <c r="H274" s="79" t="s">
        <v>2692</v>
      </c>
      <c r="I274" s="79" t="s">
        <v>2693</v>
      </c>
      <c r="J274" s="149">
        <v>5</v>
      </c>
      <c r="K274" s="82">
        <v>42736</v>
      </c>
      <c r="L274" s="82">
        <v>42916</v>
      </c>
      <c r="M274" s="183" t="s">
        <v>1551</v>
      </c>
      <c r="N274" s="70" t="s">
        <v>89</v>
      </c>
      <c r="O274" s="8" t="s">
        <v>21</v>
      </c>
      <c r="P274" s="8" t="s">
        <v>2360</v>
      </c>
      <c r="Q274" s="94" t="s">
        <v>3965</v>
      </c>
      <c r="R274" s="94" t="s">
        <v>3860</v>
      </c>
      <c r="S274" s="8" t="s">
        <v>1541</v>
      </c>
      <c r="T274" s="74">
        <v>5</v>
      </c>
      <c r="U274" s="85">
        <f t="shared" si="39"/>
        <v>1</v>
      </c>
      <c r="V274" s="71"/>
      <c r="W274" s="71"/>
      <c r="X274" s="71"/>
      <c r="Y274" s="71"/>
      <c r="Z274" s="71"/>
      <c r="AA274" s="71"/>
      <c r="AB274" s="88" t="s">
        <v>225</v>
      </c>
      <c r="AC274" s="198">
        <f t="shared" si="40"/>
        <v>2</v>
      </c>
      <c r="AD274" s="199">
        <f t="shared" si="41"/>
        <v>0</v>
      </c>
      <c r="AE274" s="72" t="str">
        <f t="shared" si="37"/>
        <v>CUMPLIDA</v>
      </c>
      <c r="AF274" s="72" t="str">
        <f t="shared" si="38"/>
        <v>CUMPLIDA</v>
      </c>
      <c r="AG274" s="101" t="s">
        <v>85</v>
      </c>
      <c r="AH274" s="71"/>
      <c r="AI274" s="73"/>
      <c r="AJ274" s="73"/>
      <c r="AK274" s="73"/>
      <c r="AL274" s="8" t="s">
        <v>219</v>
      </c>
      <c r="AM274" s="8" t="s">
        <v>109</v>
      </c>
      <c r="AN274" s="8" t="s">
        <v>109</v>
      </c>
      <c r="AO274" s="8" t="s">
        <v>211</v>
      </c>
      <c r="AP274" s="8"/>
      <c r="AQ274" s="8"/>
      <c r="AR274" s="8"/>
      <c r="AS274" s="8"/>
      <c r="AT274" s="95"/>
    </row>
    <row r="275" spans="1:46" ht="160.5" customHeight="1" x14ac:dyDescent="0.25">
      <c r="A275" s="76">
        <v>1113</v>
      </c>
      <c r="B275" s="76">
        <v>6</v>
      </c>
      <c r="C275" s="137" t="s">
        <v>2695</v>
      </c>
      <c r="D275" s="77" t="s">
        <v>2696</v>
      </c>
      <c r="E275" s="77" t="s">
        <v>2697</v>
      </c>
      <c r="F275" s="75" t="s">
        <v>2698</v>
      </c>
      <c r="G275" s="101" t="s">
        <v>2699</v>
      </c>
      <c r="H275" s="79" t="s">
        <v>2700</v>
      </c>
      <c r="I275" s="79" t="s">
        <v>2701</v>
      </c>
      <c r="J275" s="74">
        <v>5</v>
      </c>
      <c r="K275" s="82">
        <v>42736</v>
      </c>
      <c r="L275" s="82">
        <v>42916</v>
      </c>
      <c r="M275" s="183" t="s">
        <v>1551</v>
      </c>
      <c r="N275" s="70" t="s">
        <v>89</v>
      </c>
      <c r="O275" s="8" t="s">
        <v>21</v>
      </c>
      <c r="P275" s="8" t="s">
        <v>2360</v>
      </c>
      <c r="Q275" s="94" t="s">
        <v>3965</v>
      </c>
      <c r="R275" s="94" t="s">
        <v>3860</v>
      </c>
      <c r="S275" s="8" t="s">
        <v>84</v>
      </c>
      <c r="T275" s="74">
        <v>5</v>
      </c>
      <c r="U275" s="85">
        <f t="shared" si="39"/>
        <v>1</v>
      </c>
      <c r="V275" s="71"/>
      <c r="W275" s="71"/>
      <c r="X275" s="71"/>
      <c r="Y275" s="71"/>
      <c r="Z275" s="71"/>
      <c r="AA275" s="71"/>
      <c r="AB275" s="88" t="s">
        <v>225</v>
      </c>
      <c r="AC275" s="198">
        <f t="shared" si="40"/>
        <v>2</v>
      </c>
      <c r="AD275" s="199">
        <f t="shared" si="41"/>
        <v>0</v>
      </c>
      <c r="AE275" s="72" t="str">
        <f t="shared" si="37"/>
        <v>CUMPLIDA</v>
      </c>
      <c r="AF275" s="72" t="str">
        <f t="shared" si="38"/>
        <v>CUMPLIDA</v>
      </c>
      <c r="AG275" s="101" t="s">
        <v>84</v>
      </c>
      <c r="AH275" s="71"/>
      <c r="AI275" s="73"/>
      <c r="AJ275" s="73"/>
      <c r="AK275" s="73"/>
      <c r="AL275" s="8" t="s">
        <v>219</v>
      </c>
      <c r="AM275" s="8" t="s">
        <v>108</v>
      </c>
      <c r="AN275" s="8" t="s">
        <v>139</v>
      </c>
      <c r="AO275" s="8" t="s">
        <v>211</v>
      </c>
      <c r="AP275" s="8"/>
      <c r="AQ275" s="8"/>
      <c r="AR275" s="8"/>
      <c r="AS275" s="8"/>
      <c r="AT275" s="95"/>
    </row>
    <row r="276" spans="1:46" ht="192" customHeight="1" x14ac:dyDescent="0.25">
      <c r="A276" s="76">
        <v>1114</v>
      </c>
      <c r="B276" s="76">
        <v>7</v>
      </c>
      <c r="C276" s="137" t="s">
        <v>2703</v>
      </c>
      <c r="D276" s="77" t="s">
        <v>2704</v>
      </c>
      <c r="E276" s="77" t="s">
        <v>2705</v>
      </c>
      <c r="F276" s="75" t="s">
        <v>2706</v>
      </c>
      <c r="G276" s="79" t="s">
        <v>2707</v>
      </c>
      <c r="H276" s="79" t="s">
        <v>2708</v>
      </c>
      <c r="I276" s="79" t="s">
        <v>2709</v>
      </c>
      <c r="J276" s="149">
        <v>1</v>
      </c>
      <c r="K276" s="82">
        <v>42736</v>
      </c>
      <c r="L276" s="82">
        <v>42916</v>
      </c>
      <c r="M276" s="183" t="s">
        <v>1551</v>
      </c>
      <c r="N276" s="70" t="s">
        <v>89</v>
      </c>
      <c r="O276" s="8" t="s">
        <v>21</v>
      </c>
      <c r="P276" s="8" t="s">
        <v>1561</v>
      </c>
      <c r="Q276" s="94" t="s">
        <v>3965</v>
      </c>
      <c r="R276" s="94" t="s">
        <v>3860</v>
      </c>
      <c r="S276" s="8" t="s">
        <v>84</v>
      </c>
      <c r="T276" s="74">
        <v>1</v>
      </c>
      <c r="U276" s="85">
        <f t="shared" si="39"/>
        <v>1</v>
      </c>
      <c r="V276" s="71"/>
      <c r="W276" s="71"/>
      <c r="X276" s="8" t="s">
        <v>346</v>
      </c>
      <c r="Y276" s="70"/>
      <c r="Z276" s="71"/>
      <c r="AA276" s="70" t="s">
        <v>347</v>
      </c>
      <c r="AB276" s="88" t="s">
        <v>225</v>
      </c>
      <c r="AC276" s="198">
        <f t="shared" si="40"/>
        <v>2</v>
      </c>
      <c r="AD276" s="199">
        <f t="shared" si="41"/>
        <v>0</v>
      </c>
      <c r="AE276" s="72" t="str">
        <f t="shared" si="37"/>
        <v>CUMPLIDA</v>
      </c>
      <c r="AF276" s="72" t="str">
        <f t="shared" si="38"/>
        <v>CUMPLIDA</v>
      </c>
      <c r="AG276" s="101" t="s">
        <v>84</v>
      </c>
      <c r="AH276" s="71"/>
      <c r="AI276" s="73"/>
      <c r="AJ276" s="73"/>
      <c r="AK276" s="73"/>
      <c r="AL276" s="8" t="s">
        <v>219</v>
      </c>
      <c r="AM276" s="8" t="s">
        <v>112</v>
      </c>
      <c r="AN276" s="8" t="s">
        <v>234</v>
      </c>
      <c r="AO276" s="8" t="s">
        <v>211</v>
      </c>
      <c r="AP276" s="8"/>
      <c r="AQ276" s="8"/>
      <c r="AR276" s="8"/>
      <c r="AS276" s="8"/>
      <c r="AT276" s="95"/>
    </row>
    <row r="277" spans="1:46" ht="129.75" customHeight="1" x14ac:dyDescent="0.25">
      <c r="A277" s="76">
        <v>1115</v>
      </c>
      <c r="B277" s="76">
        <v>8</v>
      </c>
      <c r="C277" s="137" t="s">
        <v>2711</v>
      </c>
      <c r="D277" s="77" t="s">
        <v>2712</v>
      </c>
      <c r="E277" s="77" t="s">
        <v>2713</v>
      </c>
      <c r="F277" s="75" t="s">
        <v>2714</v>
      </c>
      <c r="G277" s="79" t="s">
        <v>2715</v>
      </c>
      <c r="H277" s="79" t="s">
        <v>2716</v>
      </c>
      <c r="I277" s="79" t="s">
        <v>2717</v>
      </c>
      <c r="J277" s="149">
        <v>3</v>
      </c>
      <c r="K277" s="82">
        <v>42736</v>
      </c>
      <c r="L277" s="82">
        <v>42916</v>
      </c>
      <c r="M277" s="183" t="s">
        <v>1551</v>
      </c>
      <c r="N277" s="70" t="s">
        <v>89</v>
      </c>
      <c r="O277" s="8" t="s">
        <v>21</v>
      </c>
      <c r="P277" s="8" t="s">
        <v>21</v>
      </c>
      <c r="Q277" s="94" t="s">
        <v>3965</v>
      </c>
      <c r="R277" s="94" t="s">
        <v>3860</v>
      </c>
      <c r="S277" s="8" t="s">
        <v>84</v>
      </c>
      <c r="T277" s="74">
        <v>3</v>
      </c>
      <c r="U277" s="85">
        <f t="shared" si="39"/>
        <v>1</v>
      </c>
      <c r="V277" s="71"/>
      <c r="W277" s="71"/>
      <c r="X277" s="71"/>
      <c r="Y277" s="71"/>
      <c r="Z277" s="71"/>
      <c r="AA277" s="71"/>
      <c r="AB277" s="88" t="s">
        <v>225</v>
      </c>
      <c r="AC277" s="198">
        <f t="shared" si="40"/>
        <v>2</v>
      </c>
      <c r="AD277" s="199">
        <f t="shared" si="41"/>
        <v>0</v>
      </c>
      <c r="AE277" s="72" t="str">
        <f t="shared" si="37"/>
        <v>CUMPLIDA</v>
      </c>
      <c r="AF277" s="72" t="str">
        <f t="shared" si="38"/>
        <v>CUMPLIDA</v>
      </c>
      <c r="AG277" s="101" t="s">
        <v>84</v>
      </c>
      <c r="AH277" s="71"/>
      <c r="AI277" s="73"/>
      <c r="AJ277" s="73"/>
      <c r="AK277" s="73"/>
      <c r="AL277" s="8" t="s">
        <v>219</v>
      </c>
      <c r="AM277" s="8" t="s">
        <v>111</v>
      </c>
      <c r="AN277" s="8" t="s">
        <v>151</v>
      </c>
      <c r="AO277" s="8" t="s">
        <v>211</v>
      </c>
      <c r="AP277" s="8"/>
      <c r="AQ277" s="8"/>
      <c r="AR277" s="8"/>
      <c r="AS277" s="8"/>
      <c r="AT277" s="95"/>
    </row>
    <row r="278" spans="1:46" ht="135.75" customHeight="1" x14ac:dyDescent="0.25">
      <c r="A278" s="76">
        <v>1116</v>
      </c>
      <c r="B278" s="76">
        <v>9</v>
      </c>
      <c r="C278" s="137" t="s">
        <v>2719</v>
      </c>
      <c r="D278" s="77" t="s">
        <v>2720</v>
      </c>
      <c r="E278" s="77" t="s">
        <v>2721</v>
      </c>
      <c r="F278" s="75" t="s">
        <v>2722</v>
      </c>
      <c r="G278" s="79" t="s">
        <v>2723</v>
      </c>
      <c r="H278" s="79" t="s">
        <v>2724</v>
      </c>
      <c r="I278" s="79" t="s">
        <v>2725</v>
      </c>
      <c r="J278" s="149">
        <v>3</v>
      </c>
      <c r="K278" s="82">
        <v>42736</v>
      </c>
      <c r="L278" s="82">
        <v>42825</v>
      </c>
      <c r="M278" s="183" t="s">
        <v>1551</v>
      </c>
      <c r="N278" s="70" t="s">
        <v>89</v>
      </c>
      <c r="O278" s="8" t="s">
        <v>21</v>
      </c>
      <c r="P278" s="8" t="s">
        <v>21</v>
      </c>
      <c r="Q278" s="94" t="s">
        <v>3965</v>
      </c>
      <c r="R278" s="94" t="s">
        <v>3860</v>
      </c>
      <c r="S278" s="8" t="s">
        <v>1641</v>
      </c>
      <c r="T278" s="74">
        <v>3</v>
      </c>
      <c r="U278" s="85">
        <f t="shared" si="39"/>
        <v>1</v>
      </c>
      <c r="V278" s="71"/>
      <c r="W278" s="71"/>
      <c r="X278" s="8" t="s">
        <v>346</v>
      </c>
      <c r="Y278" s="70"/>
      <c r="Z278" s="71"/>
      <c r="AA278" s="70" t="s">
        <v>347</v>
      </c>
      <c r="AB278" s="88" t="s">
        <v>225</v>
      </c>
      <c r="AC278" s="198">
        <f t="shared" si="40"/>
        <v>2</v>
      </c>
      <c r="AD278" s="199">
        <f t="shared" si="41"/>
        <v>0</v>
      </c>
      <c r="AE278" s="72" t="str">
        <f t="shared" si="37"/>
        <v>CUMPLIDA</v>
      </c>
      <c r="AF278" s="72" t="str">
        <f t="shared" si="38"/>
        <v>CUMPLIDA</v>
      </c>
      <c r="AG278" s="101" t="s">
        <v>30</v>
      </c>
      <c r="AH278" s="71"/>
      <c r="AI278" s="73"/>
      <c r="AJ278" s="73"/>
      <c r="AK278" s="73"/>
      <c r="AL278" s="8" t="s">
        <v>219</v>
      </c>
      <c r="AM278" s="8" t="s">
        <v>112</v>
      </c>
      <c r="AN278" s="8" t="s">
        <v>2727</v>
      </c>
      <c r="AO278" s="8" t="s">
        <v>211</v>
      </c>
      <c r="AP278" s="8"/>
      <c r="AQ278" s="8"/>
      <c r="AR278" s="8"/>
      <c r="AS278" s="8"/>
      <c r="AT278" s="95"/>
    </row>
    <row r="279" spans="1:46" ht="111" customHeight="1" x14ac:dyDescent="0.25">
      <c r="A279" s="76">
        <v>1117</v>
      </c>
      <c r="B279" s="76">
        <v>10</v>
      </c>
      <c r="C279" s="137" t="s">
        <v>2728</v>
      </c>
      <c r="D279" s="77" t="s">
        <v>2729</v>
      </c>
      <c r="E279" s="77" t="s">
        <v>2730</v>
      </c>
      <c r="F279" s="75" t="s">
        <v>2722</v>
      </c>
      <c r="G279" s="79" t="s">
        <v>2723</v>
      </c>
      <c r="H279" s="79" t="s">
        <v>2724</v>
      </c>
      <c r="I279" s="79" t="s">
        <v>2731</v>
      </c>
      <c r="J279" s="149">
        <v>3</v>
      </c>
      <c r="K279" s="82">
        <v>42736</v>
      </c>
      <c r="L279" s="82">
        <v>42825</v>
      </c>
      <c r="M279" s="183" t="s">
        <v>1551</v>
      </c>
      <c r="N279" s="70" t="s">
        <v>89</v>
      </c>
      <c r="O279" s="8" t="s">
        <v>21</v>
      </c>
      <c r="P279" s="8" t="s">
        <v>21</v>
      </c>
      <c r="Q279" s="94" t="s">
        <v>3965</v>
      </c>
      <c r="R279" s="94" t="s">
        <v>3860</v>
      </c>
      <c r="S279" s="8" t="s">
        <v>1641</v>
      </c>
      <c r="T279" s="74">
        <v>3</v>
      </c>
      <c r="U279" s="85">
        <f t="shared" si="39"/>
        <v>1</v>
      </c>
      <c r="V279" s="71"/>
      <c r="W279" s="71"/>
      <c r="X279" s="8" t="s">
        <v>346</v>
      </c>
      <c r="Y279" s="70"/>
      <c r="Z279" s="71"/>
      <c r="AA279" s="70" t="s">
        <v>347</v>
      </c>
      <c r="AB279" s="88" t="s">
        <v>225</v>
      </c>
      <c r="AC279" s="198">
        <f t="shared" si="40"/>
        <v>2</v>
      </c>
      <c r="AD279" s="199">
        <f t="shared" si="41"/>
        <v>0</v>
      </c>
      <c r="AE279" s="72" t="str">
        <f t="shared" si="37"/>
        <v>CUMPLIDA</v>
      </c>
      <c r="AF279" s="72" t="str">
        <f t="shared" si="38"/>
        <v>CUMPLIDA</v>
      </c>
      <c r="AG279" s="101" t="s">
        <v>30</v>
      </c>
      <c r="AH279" s="71"/>
      <c r="AI279" s="73"/>
      <c r="AJ279" s="73"/>
      <c r="AK279" s="73"/>
      <c r="AL279" s="8" t="s">
        <v>219</v>
      </c>
      <c r="AM279" s="8" t="s">
        <v>112</v>
      </c>
      <c r="AN279" s="8" t="s">
        <v>2727</v>
      </c>
      <c r="AO279" s="8" t="s">
        <v>211</v>
      </c>
      <c r="AP279" s="8"/>
      <c r="AQ279" s="8"/>
      <c r="AR279" s="8"/>
      <c r="AS279" s="8"/>
      <c r="AT279" s="95"/>
    </row>
    <row r="280" spans="1:46" ht="156" customHeight="1" x14ac:dyDescent="0.25">
      <c r="A280" s="76">
        <v>1118</v>
      </c>
      <c r="B280" s="76">
        <v>11</v>
      </c>
      <c r="C280" s="137" t="s">
        <v>2732</v>
      </c>
      <c r="D280" s="77" t="s">
        <v>2733</v>
      </c>
      <c r="E280" s="77" t="s">
        <v>2734</v>
      </c>
      <c r="F280" s="75" t="s">
        <v>2735</v>
      </c>
      <c r="G280" s="79" t="s">
        <v>2736</v>
      </c>
      <c r="H280" s="101" t="s">
        <v>2737</v>
      </c>
      <c r="I280" s="79" t="s">
        <v>2738</v>
      </c>
      <c r="J280" s="149">
        <v>5</v>
      </c>
      <c r="K280" s="82">
        <v>42736</v>
      </c>
      <c r="L280" s="82">
        <v>43100</v>
      </c>
      <c r="M280" s="183" t="s">
        <v>1551</v>
      </c>
      <c r="N280" s="70" t="s">
        <v>89</v>
      </c>
      <c r="O280" s="8" t="s">
        <v>21</v>
      </c>
      <c r="P280" s="8" t="s">
        <v>21</v>
      </c>
      <c r="Q280" s="94" t="s">
        <v>3965</v>
      </c>
      <c r="R280" s="94" t="s">
        <v>3860</v>
      </c>
      <c r="S280" s="8" t="s">
        <v>1541</v>
      </c>
      <c r="T280" s="74">
        <v>5</v>
      </c>
      <c r="U280" s="85">
        <f t="shared" si="39"/>
        <v>1</v>
      </c>
      <c r="V280" s="71"/>
      <c r="W280" s="71"/>
      <c r="X280" s="71"/>
      <c r="Y280" s="71"/>
      <c r="Z280" s="71"/>
      <c r="AA280" s="71"/>
      <c r="AB280" s="88" t="s">
        <v>225</v>
      </c>
      <c r="AC280" s="198">
        <f t="shared" si="40"/>
        <v>2</v>
      </c>
      <c r="AD280" s="199">
        <f t="shared" si="41"/>
        <v>0</v>
      </c>
      <c r="AE280" s="72" t="str">
        <f t="shared" si="37"/>
        <v>CUMPLIDA</v>
      </c>
      <c r="AF280" s="72" t="str">
        <f t="shared" si="38"/>
        <v>CUMPLIDA</v>
      </c>
      <c r="AG280" s="101" t="s">
        <v>85</v>
      </c>
      <c r="AH280" s="71"/>
      <c r="AI280" s="73"/>
      <c r="AJ280" s="73"/>
      <c r="AK280" s="73"/>
      <c r="AL280" s="8" t="s">
        <v>219</v>
      </c>
      <c r="AM280" s="8" t="s">
        <v>108</v>
      </c>
      <c r="AN280" s="8" t="s">
        <v>235</v>
      </c>
      <c r="AO280" s="8" t="s">
        <v>211</v>
      </c>
      <c r="AP280" s="8"/>
      <c r="AQ280" s="8"/>
      <c r="AR280" s="8"/>
      <c r="AS280" s="8"/>
      <c r="AT280" s="95"/>
    </row>
    <row r="281" spans="1:46" ht="145.5" customHeight="1" x14ac:dyDescent="0.25">
      <c r="A281" s="76">
        <v>1119</v>
      </c>
      <c r="B281" s="76">
        <v>12</v>
      </c>
      <c r="C281" s="137" t="s">
        <v>2740</v>
      </c>
      <c r="D281" s="77" t="s">
        <v>2741</v>
      </c>
      <c r="E281" s="95" t="s">
        <v>2742</v>
      </c>
      <c r="F281" s="75" t="s">
        <v>2743</v>
      </c>
      <c r="G281" s="79" t="s">
        <v>2744</v>
      </c>
      <c r="H281" s="79" t="s">
        <v>2745</v>
      </c>
      <c r="I281" s="79" t="s">
        <v>2746</v>
      </c>
      <c r="J281" s="149">
        <v>5</v>
      </c>
      <c r="K281" s="82">
        <v>42736</v>
      </c>
      <c r="L281" s="82">
        <v>42978</v>
      </c>
      <c r="M281" s="183" t="s">
        <v>1551</v>
      </c>
      <c r="N281" s="70" t="s">
        <v>89</v>
      </c>
      <c r="O281" s="8" t="s">
        <v>21</v>
      </c>
      <c r="P281" s="8" t="s">
        <v>21</v>
      </c>
      <c r="Q281" s="94" t="s">
        <v>3965</v>
      </c>
      <c r="R281" s="94" t="s">
        <v>3860</v>
      </c>
      <c r="S281" s="8" t="s">
        <v>1541</v>
      </c>
      <c r="T281" s="74">
        <v>5</v>
      </c>
      <c r="U281" s="85">
        <f t="shared" si="39"/>
        <v>1</v>
      </c>
      <c r="V281" s="71"/>
      <c r="W281" s="71"/>
      <c r="X281" s="71"/>
      <c r="Y281" s="71"/>
      <c r="Z281" s="71"/>
      <c r="AA281" s="71"/>
      <c r="AB281" s="88" t="s">
        <v>225</v>
      </c>
      <c r="AC281" s="198">
        <f t="shared" si="40"/>
        <v>2</v>
      </c>
      <c r="AD281" s="199">
        <f t="shared" si="41"/>
        <v>0</v>
      </c>
      <c r="AE281" s="72" t="str">
        <f t="shared" si="37"/>
        <v>CUMPLIDA</v>
      </c>
      <c r="AF281" s="72" t="str">
        <f t="shared" si="38"/>
        <v>CUMPLIDA</v>
      </c>
      <c r="AG281" s="101" t="s">
        <v>85</v>
      </c>
      <c r="AH281" s="71"/>
      <c r="AI281" s="73"/>
      <c r="AJ281" s="73"/>
      <c r="AK281" s="73"/>
      <c r="AL281" s="8" t="s">
        <v>219</v>
      </c>
      <c r="AM281" s="8" t="s">
        <v>108</v>
      </c>
      <c r="AN281" s="8" t="s">
        <v>753</v>
      </c>
      <c r="AO281" s="8" t="s">
        <v>211</v>
      </c>
      <c r="AP281" s="8"/>
      <c r="AQ281" s="8"/>
      <c r="AR281" s="8"/>
      <c r="AS281" s="8"/>
      <c r="AT281" s="95"/>
    </row>
    <row r="282" spans="1:46" ht="134.25" customHeight="1" x14ac:dyDescent="0.25">
      <c r="A282" s="76">
        <v>1120</v>
      </c>
      <c r="B282" s="76">
        <v>13</v>
      </c>
      <c r="C282" s="137" t="s">
        <v>2748</v>
      </c>
      <c r="D282" s="77" t="s">
        <v>2749</v>
      </c>
      <c r="E282" s="77" t="s">
        <v>2750</v>
      </c>
      <c r="F282" s="75" t="s">
        <v>2751</v>
      </c>
      <c r="G282" s="79" t="s">
        <v>2752</v>
      </c>
      <c r="H282" s="79" t="s">
        <v>2753</v>
      </c>
      <c r="I282" s="79" t="s">
        <v>2754</v>
      </c>
      <c r="J282" s="149">
        <v>5</v>
      </c>
      <c r="K282" s="82">
        <v>42736</v>
      </c>
      <c r="L282" s="82">
        <v>43100</v>
      </c>
      <c r="M282" s="183" t="s">
        <v>1551</v>
      </c>
      <c r="N282" s="70" t="s">
        <v>89</v>
      </c>
      <c r="O282" s="8" t="s">
        <v>21</v>
      </c>
      <c r="P282" s="8" t="s">
        <v>21</v>
      </c>
      <c r="Q282" s="94" t="s">
        <v>3965</v>
      </c>
      <c r="R282" s="94" t="s">
        <v>3860</v>
      </c>
      <c r="S282" s="8" t="s">
        <v>1641</v>
      </c>
      <c r="T282" s="74">
        <v>5</v>
      </c>
      <c r="U282" s="85">
        <f t="shared" si="39"/>
        <v>1</v>
      </c>
      <c r="V282" s="71"/>
      <c r="W282" s="71"/>
      <c r="X282" s="71"/>
      <c r="Y282" s="71"/>
      <c r="Z282" s="71"/>
      <c r="AA282" s="71"/>
      <c r="AB282" s="88" t="s">
        <v>225</v>
      </c>
      <c r="AC282" s="198">
        <f t="shared" si="40"/>
        <v>2</v>
      </c>
      <c r="AD282" s="199">
        <f t="shared" si="41"/>
        <v>0</v>
      </c>
      <c r="AE282" s="72" t="str">
        <f t="shared" si="37"/>
        <v>CUMPLIDA</v>
      </c>
      <c r="AF282" s="72" t="str">
        <f t="shared" si="38"/>
        <v>CUMPLIDA</v>
      </c>
      <c r="AG282" s="101" t="s">
        <v>30</v>
      </c>
      <c r="AH282" s="71"/>
      <c r="AI282" s="73"/>
      <c r="AJ282" s="73"/>
      <c r="AK282" s="73"/>
      <c r="AL282" s="8" t="s">
        <v>219</v>
      </c>
      <c r="AM282" s="8" t="s">
        <v>109</v>
      </c>
      <c r="AN282" s="8" t="s">
        <v>109</v>
      </c>
      <c r="AO282" s="8" t="s">
        <v>211</v>
      </c>
      <c r="AP282" s="8"/>
      <c r="AQ282" s="8"/>
      <c r="AR282" s="8"/>
      <c r="AS282" s="8"/>
      <c r="AT282" s="95"/>
    </row>
    <row r="283" spans="1:46" ht="165" customHeight="1" x14ac:dyDescent="0.25">
      <c r="A283" s="76">
        <v>1121</v>
      </c>
      <c r="B283" s="76">
        <v>14</v>
      </c>
      <c r="C283" s="137" t="s">
        <v>2755</v>
      </c>
      <c r="D283" s="77" t="s">
        <v>2756</v>
      </c>
      <c r="E283" s="77" t="s">
        <v>2757</v>
      </c>
      <c r="F283" s="75" t="s">
        <v>2758</v>
      </c>
      <c r="G283" s="79" t="s">
        <v>2759</v>
      </c>
      <c r="H283" s="79" t="s">
        <v>2760</v>
      </c>
      <c r="I283" s="79" t="s">
        <v>2761</v>
      </c>
      <c r="J283" s="149">
        <v>7</v>
      </c>
      <c r="K283" s="82">
        <v>42736</v>
      </c>
      <c r="L283" s="82">
        <v>42978</v>
      </c>
      <c r="M283" s="183" t="s">
        <v>1551</v>
      </c>
      <c r="N283" s="70" t="s">
        <v>89</v>
      </c>
      <c r="O283" s="8" t="s">
        <v>21</v>
      </c>
      <c r="P283" s="8" t="s">
        <v>21</v>
      </c>
      <c r="Q283" s="94" t="s">
        <v>3965</v>
      </c>
      <c r="R283" s="94" t="s">
        <v>3860</v>
      </c>
      <c r="S283" s="8" t="s">
        <v>1541</v>
      </c>
      <c r="T283" s="74">
        <v>7</v>
      </c>
      <c r="U283" s="85">
        <f t="shared" si="39"/>
        <v>1</v>
      </c>
      <c r="V283" s="71"/>
      <c r="W283" s="71"/>
      <c r="X283" s="71"/>
      <c r="Y283" s="71"/>
      <c r="Z283" s="71"/>
      <c r="AA283" s="71"/>
      <c r="AB283" s="88" t="s">
        <v>225</v>
      </c>
      <c r="AC283" s="198">
        <f t="shared" si="40"/>
        <v>2</v>
      </c>
      <c r="AD283" s="199">
        <f t="shared" si="41"/>
        <v>0</v>
      </c>
      <c r="AE283" s="72" t="str">
        <f t="shared" si="37"/>
        <v>CUMPLIDA</v>
      </c>
      <c r="AF283" s="72" t="str">
        <f t="shared" si="38"/>
        <v>CUMPLIDA</v>
      </c>
      <c r="AG283" s="101" t="s">
        <v>85</v>
      </c>
      <c r="AH283" s="71"/>
      <c r="AI283" s="73"/>
      <c r="AJ283" s="73"/>
      <c r="AK283" s="73"/>
      <c r="AL283" s="8" t="s">
        <v>219</v>
      </c>
      <c r="AM283" s="8" t="s">
        <v>111</v>
      </c>
      <c r="AN283" s="8" t="s">
        <v>200</v>
      </c>
      <c r="AO283" s="8" t="s">
        <v>211</v>
      </c>
      <c r="AP283" s="8"/>
      <c r="AQ283" s="8"/>
      <c r="AR283" s="8"/>
      <c r="AS283" s="8"/>
      <c r="AT283" s="95"/>
    </row>
    <row r="284" spans="1:46" ht="267" customHeight="1" x14ac:dyDescent="0.25">
      <c r="A284" s="76">
        <v>1122</v>
      </c>
      <c r="B284" s="76">
        <v>15</v>
      </c>
      <c r="C284" s="137" t="s">
        <v>2764</v>
      </c>
      <c r="D284" s="77" t="s">
        <v>2765</v>
      </c>
      <c r="E284" s="77" t="s">
        <v>2766</v>
      </c>
      <c r="F284" s="75" t="s">
        <v>2767</v>
      </c>
      <c r="G284" s="79" t="s">
        <v>2768</v>
      </c>
      <c r="H284" s="79" t="s">
        <v>2769</v>
      </c>
      <c r="I284" s="79" t="s">
        <v>3989</v>
      </c>
      <c r="J284" s="149">
        <v>7</v>
      </c>
      <c r="K284" s="82">
        <v>42736</v>
      </c>
      <c r="L284" s="82">
        <v>43524</v>
      </c>
      <c r="M284" s="183" t="s">
        <v>1551</v>
      </c>
      <c r="N284" s="70" t="s">
        <v>89</v>
      </c>
      <c r="O284" s="8" t="s">
        <v>21</v>
      </c>
      <c r="P284" s="8" t="s">
        <v>1561</v>
      </c>
      <c r="Q284" s="94" t="s">
        <v>3965</v>
      </c>
      <c r="R284" s="94" t="s">
        <v>3860</v>
      </c>
      <c r="S284" s="8" t="s">
        <v>1641</v>
      </c>
      <c r="T284" s="74">
        <v>6</v>
      </c>
      <c r="U284" s="85">
        <f t="shared" si="39"/>
        <v>0.8571428571428571</v>
      </c>
      <c r="V284" s="71"/>
      <c r="W284" s="71"/>
      <c r="X284" s="71"/>
      <c r="Y284" s="71"/>
      <c r="Z284" s="71"/>
      <c r="AA284" s="71"/>
      <c r="AB284" s="88" t="s">
        <v>225</v>
      </c>
      <c r="AC284" s="198">
        <f t="shared" si="40"/>
        <v>0</v>
      </c>
      <c r="AD284" s="199">
        <f t="shared" si="41"/>
        <v>1</v>
      </c>
      <c r="AE284" s="72" t="str">
        <f t="shared" si="37"/>
        <v>EN TERMINO</v>
      </c>
      <c r="AF284" s="72" t="str">
        <f t="shared" si="38"/>
        <v>EN TERMINO</v>
      </c>
      <c r="AG284" s="101" t="s">
        <v>30</v>
      </c>
      <c r="AH284" s="71"/>
      <c r="AI284" s="73"/>
      <c r="AJ284" s="73"/>
      <c r="AK284" s="73"/>
      <c r="AL284" s="8" t="s">
        <v>219</v>
      </c>
      <c r="AM284" s="8" t="s">
        <v>111</v>
      </c>
      <c r="AN284" s="8" t="s">
        <v>200</v>
      </c>
      <c r="AO284" s="8" t="s">
        <v>211</v>
      </c>
      <c r="AP284" s="8"/>
      <c r="AQ284" s="8"/>
      <c r="AR284" s="8"/>
      <c r="AS284" s="8"/>
      <c r="AT284" s="95"/>
    </row>
    <row r="285" spans="1:46" ht="279" customHeight="1" x14ac:dyDescent="0.25">
      <c r="A285" s="76">
        <v>1123</v>
      </c>
      <c r="B285" s="76">
        <v>16</v>
      </c>
      <c r="C285" s="137" t="s">
        <v>2772</v>
      </c>
      <c r="D285" s="77" t="s">
        <v>2773</v>
      </c>
      <c r="E285" s="77" t="s">
        <v>2774</v>
      </c>
      <c r="F285" s="75" t="s">
        <v>2775</v>
      </c>
      <c r="G285" s="79" t="s">
        <v>2776</v>
      </c>
      <c r="H285" s="79" t="s">
        <v>2777</v>
      </c>
      <c r="I285" s="79" t="s">
        <v>2778</v>
      </c>
      <c r="J285" s="149">
        <v>7</v>
      </c>
      <c r="K285" s="82">
        <v>42736</v>
      </c>
      <c r="L285" s="82">
        <v>43281</v>
      </c>
      <c r="M285" s="183" t="s">
        <v>1551</v>
      </c>
      <c r="N285" s="70" t="s">
        <v>89</v>
      </c>
      <c r="O285" s="8" t="s">
        <v>21</v>
      </c>
      <c r="P285" s="8" t="s">
        <v>21</v>
      </c>
      <c r="Q285" s="94" t="s">
        <v>3965</v>
      </c>
      <c r="R285" s="94" t="s">
        <v>3860</v>
      </c>
      <c r="S285" s="8" t="s">
        <v>1641</v>
      </c>
      <c r="T285" s="74">
        <v>7</v>
      </c>
      <c r="U285" s="85">
        <f t="shared" si="39"/>
        <v>1</v>
      </c>
      <c r="V285" s="74" t="s">
        <v>30</v>
      </c>
      <c r="W285" s="74" t="s">
        <v>25</v>
      </c>
      <c r="X285" s="74" t="s">
        <v>3211</v>
      </c>
      <c r="Y285" s="8" t="s">
        <v>3212</v>
      </c>
      <c r="Z285" s="8" t="s">
        <v>3476</v>
      </c>
      <c r="AA285" s="74" t="s">
        <v>377</v>
      </c>
      <c r="AB285" s="88" t="s">
        <v>225</v>
      </c>
      <c r="AC285" s="198">
        <f t="shared" si="40"/>
        <v>2</v>
      </c>
      <c r="AD285" s="199">
        <f t="shared" si="41"/>
        <v>0</v>
      </c>
      <c r="AE285" s="72" t="str">
        <f t="shared" si="37"/>
        <v>CUMPLIDA</v>
      </c>
      <c r="AF285" s="72" t="str">
        <f t="shared" si="38"/>
        <v>CUMPLIDA</v>
      </c>
      <c r="AG285" s="101" t="s">
        <v>30</v>
      </c>
      <c r="AH285" s="71"/>
      <c r="AI285" s="73"/>
      <c r="AJ285" s="73"/>
      <c r="AK285" s="73"/>
      <c r="AL285" s="8" t="s">
        <v>219</v>
      </c>
      <c r="AM285" s="8" t="s">
        <v>109</v>
      </c>
      <c r="AN285" s="8" t="s">
        <v>109</v>
      </c>
      <c r="AO285" s="8" t="s">
        <v>211</v>
      </c>
      <c r="AP285" s="8"/>
      <c r="AQ285" s="8"/>
      <c r="AR285" s="8"/>
      <c r="AS285" s="8"/>
      <c r="AT285" s="95"/>
    </row>
    <row r="286" spans="1:46" ht="153.75" customHeight="1" x14ac:dyDescent="0.25">
      <c r="A286" s="76">
        <v>1124</v>
      </c>
      <c r="B286" s="76">
        <v>17</v>
      </c>
      <c r="C286" s="137" t="s">
        <v>2780</v>
      </c>
      <c r="D286" s="77" t="s">
        <v>2781</v>
      </c>
      <c r="E286" s="77" t="s">
        <v>2782</v>
      </c>
      <c r="F286" s="75" t="s">
        <v>2783</v>
      </c>
      <c r="G286" s="79" t="s">
        <v>2784</v>
      </c>
      <c r="H286" s="79" t="s">
        <v>3992</v>
      </c>
      <c r="I286" s="79" t="s">
        <v>2785</v>
      </c>
      <c r="J286" s="149">
        <v>5</v>
      </c>
      <c r="K286" s="82">
        <v>42736</v>
      </c>
      <c r="L286" s="82">
        <v>43799</v>
      </c>
      <c r="M286" s="183" t="s">
        <v>1551</v>
      </c>
      <c r="N286" s="70" t="s">
        <v>89</v>
      </c>
      <c r="O286" s="8" t="s">
        <v>21</v>
      </c>
      <c r="P286" s="8" t="s">
        <v>21</v>
      </c>
      <c r="Q286" s="94" t="s">
        <v>3965</v>
      </c>
      <c r="R286" s="94" t="s">
        <v>3860</v>
      </c>
      <c r="S286" s="8" t="s">
        <v>1641</v>
      </c>
      <c r="T286" s="74">
        <v>4</v>
      </c>
      <c r="U286" s="85">
        <f t="shared" si="39"/>
        <v>0.8</v>
      </c>
      <c r="V286" s="71"/>
      <c r="W286" s="71"/>
      <c r="X286" s="71"/>
      <c r="Y286" s="71"/>
      <c r="Z286" s="71"/>
      <c r="AA286" s="71"/>
      <c r="AB286" s="88" t="s">
        <v>225</v>
      </c>
      <c r="AC286" s="198">
        <f t="shared" si="40"/>
        <v>0</v>
      </c>
      <c r="AD286" s="199">
        <f t="shared" si="41"/>
        <v>1</v>
      </c>
      <c r="AE286" s="72" t="str">
        <f t="shared" si="37"/>
        <v>EN TERMINO</v>
      </c>
      <c r="AF286" s="72" t="str">
        <f t="shared" si="38"/>
        <v>EN TERMINO</v>
      </c>
      <c r="AG286" s="101" t="s">
        <v>30</v>
      </c>
      <c r="AH286" s="71"/>
      <c r="AI286" s="73"/>
      <c r="AJ286" s="73"/>
      <c r="AK286" s="73"/>
      <c r="AL286" s="8" t="s">
        <v>219</v>
      </c>
      <c r="AM286" s="8" t="s">
        <v>111</v>
      </c>
      <c r="AN286" s="8" t="s">
        <v>200</v>
      </c>
      <c r="AO286" s="8" t="s">
        <v>211</v>
      </c>
      <c r="AP286" s="8"/>
      <c r="AQ286" s="8"/>
      <c r="AR286" s="8"/>
      <c r="AS286" s="8"/>
      <c r="AT286" s="95"/>
    </row>
    <row r="287" spans="1:46" ht="135" customHeight="1" x14ac:dyDescent="0.25">
      <c r="A287" s="76">
        <v>1125</v>
      </c>
      <c r="B287" s="76">
        <v>18</v>
      </c>
      <c r="C287" s="137" t="s">
        <v>2787</v>
      </c>
      <c r="D287" s="77" t="s">
        <v>2788</v>
      </c>
      <c r="E287" s="77" t="s">
        <v>2789</v>
      </c>
      <c r="F287" s="75" t="s">
        <v>2790</v>
      </c>
      <c r="G287" s="79" t="s">
        <v>2791</v>
      </c>
      <c r="H287" s="79" t="s">
        <v>2792</v>
      </c>
      <c r="I287" s="79" t="s">
        <v>2793</v>
      </c>
      <c r="J287" s="149">
        <v>5</v>
      </c>
      <c r="K287" s="82">
        <v>42736</v>
      </c>
      <c r="L287" s="82">
        <v>42978</v>
      </c>
      <c r="M287" s="183" t="s">
        <v>1551</v>
      </c>
      <c r="N287" s="70" t="s">
        <v>89</v>
      </c>
      <c r="O287" s="8" t="s">
        <v>21</v>
      </c>
      <c r="P287" s="8" t="s">
        <v>21</v>
      </c>
      <c r="Q287" s="94" t="s">
        <v>3965</v>
      </c>
      <c r="R287" s="94" t="s">
        <v>3860</v>
      </c>
      <c r="S287" s="8" t="s">
        <v>1541</v>
      </c>
      <c r="T287" s="74">
        <v>5</v>
      </c>
      <c r="U287" s="85">
        <f t="shared" si="39"/>
        <v>1</v>
      </c>
      <c r="V287" s="71"/>
      <c r="W287" s="71"/>
      <c r="X287" s="71"/>
      <c r="Y287" s="71"/>
      <c r="Z287" s="71"/>
      <c r="AA287" s="71"/>
      <c r="AB287" s="88" t="s">
        <v>225</v>
      </c>
      <c r="AC287" s="198">
        <f t="shared" si="40"/>
        <v>2</v>
      </c>
      <c r="AD287" s="199">
        <f t="shared" si="41"/>
        <v>0</v>
      </c>
      <c r="AE287" s="72" t="str">
        <f t="shared" si="37"/>
        <v>CUMPLIDA</v>
      </c>
      <c r="AF287" s="72" t="str">
        <f t="shared" si="38"/>
        <v>CUMPLIDA</v>
      </c>
      <c r="AG287" s="101" t="s">
        <v>85</v>
      </c>
      <c r="AH287" s="71"/>
      <c r="AI287" s="73"/>
      <c r="AJ287" s="73"/>
      <c r="AK287" s="73"/>
      <c r="AL287" s="8" t="s">
        <v>219</v>
      </c>
      <c r="AM287" s="8" t="s">
        <v>108</v>
      </c>
      <c r="AN287" s="8" t="s">
        <v>164</v>
      </c>
      <c r="AO287" s="8" t="s">
        <v>211</v>
      </c>
      <c r="AP287" s="8"/>
      <c r="AQ287" s="8"/>
      <c r="AR287" s="8"/>
      <c r="AS287" s="8"/>
      <c r="AT287" s="95"/>
    </row>
    <row r="288" spans="1:46" ht="120" customHeight="1" x14ac:dyDescent="0.25">
      <c r="A288" s="76">
        <v>1126</v>
      </c>
      <c r="B288" s="76">
        <v>19</v>
      </c>
      <c r="C288" s="137" t="s">
        <v>2795</v>
      </c>
      <c r="D288" s="77" t="s">
        <v>2796</v>
      </c>
      <c r="E288" s="77" t="s">
        <v>2797</v>
      </c>
      <c r="F288" s="75" t="s">
        <v>2798</v>
      </c>
      <c r="G288" s="79" t="s">
        <v>2799</v>
      </c>
      <c r="H288" s="79" t="s">
        <v>2800</v>
      </c>
      <c r="I288" s="79" t="s">
        <v>2801</v>
      </c>
      <c r="J288" s="149">
        <v>5</v>
      </c>
      <c r="K288" s="82">
        <v>42736</v>
      </c>
      <c r="L288" s="82">
        <v>42978</v>
      </c>
      <c r="M288" s="183" t="s">
        <v>1551</v>
      </c>
      <c r="N288" s="70" t="s">
        <v>89</v>
      </c>
      <c r="O288" s="8" t="s">
        <v>21</v>
      </c>
      <c r="P288" s="8" t="s">
        <v>21</v>
      </c>
      <c r="Q288" s="94" t="s">
        <v>3965</v>
      </c>
      <c r="R288" s="94" t="s">
        <v>3860</v>
      </c>
      <c r="S288" s="8" t="s">
        <v>1541</v>
      </c>
      <c r="T288" s="74">
        <v>5</v>
      </c>
      <c r="U288" s="85">
        <f t="shared" si="39"/>
        <v>1</v>
      </c>
      <c r="V288" s="71"/>
      <c r="W288" s="71"/>
      <c r="X288" s="71"/>
      <c r="Y288" s="71"/>
      <c r="Z288" s="71"/>
      <c r="AA288" s="71"/>
      <c r="AB288" s="88" t="s">
        <v>225</v>
      </c>
      <c r="AC288" s="198">
        <f t="shared" si="40"/>
        <v>2</v>
      </c>
      <c r="AD288" s="199">
        <f t="shared" si="41"/>
        <v>0</v>
      </c>
      <c r="AE288" s="72" t="str">
        <f t="shared" si="37"/>
        <v>CUMPLIDA</v>
      </c>
      <c r="AF288" s="72" t="str">
        <f t="shared" si="38"/>
        <v>CUMPLIDA</v>
      </c>
      <c r="AG288" s="101" t="s">
        <v>85</v>
      </c>
      <c r="AH288" s="71"/>
      <c r="AI288" s="73"/>
      <c r="AJ288" s="73"/>
      <c r="AK288" s="73"/>
      <c r="AL288" s="8" t="s">
        <v>219</v>
      </c>
      <c r="AM288" s="8" t="s">
        <v>108</v>
      </c>
      <c r="AN288" s="8" t="s">
        <v>753</v>
      </c>
      <c r="AO288" s="8" t="s">
        <v>211</v>
      </c>
      <c r="AP288" s="8"/>
      <c r="AQ288" s="8"/>
      <c r="AR288" s="8"/>
      <c r="AS288" s="8"/>
      <c r="AT288" s="95"/>
    </row>
    <row r="289" spans="1:46" ht="212.25" customHeight="1" x14ac:dyDescent="0.25">
      <c r="A289" s="76">
        <v>1127</v>
      </c>
      <c r="B289" s="76">
        <v>20</v>
      </c>
      <c r="C289" s="137" t="s">
        <v>2803</v>
      </c>
      <c r="D289" s="77" t="s">
        <v>2804</v>
      </c>
      <c r="E289" s="77" t="s">
        <v>2805</v>
      </c>
      <c r="F289" s="75" t="s">
        <v>2806</v>
      </c>
      <c r="G289" s="79" t="s">
        <v>2807</v>
      </c>
      <c r="H289" s="79" t="s">
        <v>2808</v>
      </c>
      <c r="I289" s="79" t="s">
        <v>2809</v>
      </c>
      <c r="J289" s="149">
        <v>4</v>
      </c>
      <c r="K289" s="82">
        <v>42736</v>
      </c>
      <c r="L289" s="82">
        <v>43434</v>
      </c>
      <c r="M289" s="183" t="s">
        <v>1551</v>
      </c>
      <c r="N289" s="70" t="s">
        <v>89</v>
      </c>
      <c r="O289" s="8" t="s">
        <v>21</v>
      </c>
      <c r="P289" s="8" t="s">
        <v>21</v>
      </c>
      <c r="Q289" s="94" t="s">
        <v>3965</v>
      </c>
      <c r="R289" s="94" t="s">
        <v>3860</v>
      </c>
      <c r="S289" s="8" t="s">
        <v>1641</v>
      </c>
      <c r="T289" s="74">
        <v>4</v>
      </c>
      <c r="U289" s="85">
        <f t="shared" si="39"/>
        <v>1</v>
      </c>
      <c r="V289" s="71"/>
      <c r="W289" s="71"/>
      <c r="X289" s="71"/>
      <c r="Y289" s="71"/>
      <c r="Z289" s="71"/>
      <c r="AA289" s="71"/>
      <c r="AB289" s="88" t="s">
        <v>225</v>
      </c>
      <c r="AC289" s="198">
        <f t="shared" si="40"/>
        <v>2</v>
      </c>
      <c r="AD289" s="199">
        <f t="shared" si="41"/>
        <v>0</v>
      </c>
      <c r="AE289" s="72" t="str">
        <f t="shared" si="37"/>
        <v>CUMPLIDA</v>
      </c>
      <c r="AF289" s="72" t="str">
        <f t="shared" si="38"/>
        <v>CUMPLIDA</v>
      </c>
      <c r="AG289" s="101" t="s">
        <v>30</v>
      </c>
      <c r="AH289" s="71"/>
      <c r="AI289" s="73"/>
      <c r="AJ289" s="73"/>
      <c r="AK289" s="73"/>
      <c r="AL289" s="8" t="s">
        <v>219</v>
      </c>
      <c r="AM289" s="8" t="s">
        <v>111</v>
      </c>
      <c r="AN289" s="8" t="s">
        <v>170</v>
      </c>
      <c r="AO289" s="8" t="s">
        <v>211</v>
      </c>
      <c r="AP289" s="8"/>
      <c r="AQ289" s="8"/>
      <c r="AR289" s="8"/>
      <c r="AS289" s="8"/>
      <c r="AT289" s="95"/>
    </row>
    <row r="290" spans="1:46" ht="149.25" customHeight="1" x14ac:dyDescent="0.25">
      <c r="A290" s="76">
        <v>1128</v>
      </c>
      <c r="B290" s="76">
        <v>21</v>
      </c>
      <c r="C290" s="137" t="s">
        <v>2811</v>
      </c>
      <c r="D290" s="77" t="s">
        <v>2812</v>
      </c>
      <c r="E290" s="77" t="s">
        <v>2813</v>
      </c>
      <c r="F290" s="75" t="s">
        <v>2814</v>
      </c>
      <c r="G290" s="79" t="s">
        <v>2815</v>
      </c>
      <c r="H290" s="79" t="s">
        <v>2816</v>
      </c>
      <c r="I290" s="79" t="s">
        <v>2817</v>
      </c>
      <c r="J290" s="149">
        <v>6</v>
      </c>
      <c r="K290" s="82">
        <v>42736</v>
      </c>
      <c r="L290" s="82">
        <v>42978</v>
      </c>
      <c r="M290" s="183" t="s">
        <v>1551</v>
      </c>
      <c r="N290" s="70" t="s">
        <v>89</v>
      </c>
      <c r="O290" s="8" t="s">
        <v>21</v>
      </c>
      <c r="P290" s="8" t="s">
        <v>21</v>
      </c>
      <c r="Q290" s="94" t="s">
        <v>3965</v>
      </c>
      <c r="R290" s="94" t="s">
        <v>3860</v>
      </c>
      <c r="S290" s="8" t="s">
        <v>1541</v>
      </c>
      <c r="T290" s="74">
        <v>6</v>
      </c>
      <c r="U290" s="85">
        <f t="shared" si="39"/>
        <v>1</v>
      </c>
      <c r="V290" s="71"/>
      <c r="W290" s="71"/>
      <c r="X290" s="71"/>
      <c r="Y290" s="71"/>
      <c r="Z290" s="71"/>
      <c r="AA290" s="71"/>
      <c r="AB290" s="88" t="s">
        <v>225</v>
      </c>
      <c r="AC290" s="198">
        <f t="shared" si="40"/>
        <v>2</v>
      </c>
      <c r="AD290" s="199">
        <f t="shared" si="41"/>
        <v>0</v>
      </c>
      <c r="AE290" s="72" t="str">
        <f t="shared" si="37"/>
        <v>CUMPLIDA</v>
      </c>
      <c r="AF290" s="72" t="str">
        <f t="shared" si="38"/>
        <v>CUMPLIDA</v>
      </c>
      <c r="AG290" s="101" t="s">
        <v>85</v>
      </c>
      <c r="AH290" s="71"/>
      <c r="AI290" s="73"/>
      <c r="AJ290" s="73"/>
      <c r="AK290" s="73"/>
      <c r="AL290" s="8" t="s">
        <v>219</v>
      </c>
      <c r="AM290" s="8" t="s">
        <v>111</v>
      </c>
      <c r="AN290" s="8" t="s">
        <v>166</v>
      </c>
      <c r="AO290" s="8" t="s">
        <v>211</v>
      </c>
      <c r="AP290" s="8"/>
      <c r="AQ290" s="8"/>
      <c r="AR290" s="8"/>
      <c r="AS290" s="8"/>
      <c r="AT290" s="95"/>
    </row>
    <row r="291" spans="1:46" ht="196.5" customHeight="1" x14ac:dyDescent="0.25">
      <c r="A291" s="76">
        <v>1129</v>
      </c>
      <c r="B291" s="76">
        <v>1</v>
      </c>
      <c r="C291" s="137" t="s">
        <v>3377</v>
      </c>
      <c r="D291" s="77" t="s">
        <v>2820</v>
      </c>
      <c r="E291" s="77" t="s">
        <v>2821</v>
      </c>
      <c r="F291" s="79" t="s">
        <v>2822</v>
      </c>
      <c r="G291" s="79" t="s">
        <v>2823</v>
      </c>
      <c r="H291" s="79" t="s">
        <v>2824</v>
      </c>
      <c r="I291" s="185" t="s">
        <v>2825</v>
      </c>
      <c r="J291" s="149">
        <v>4</v>
      </c>
      <c r="K291" s="82">
        <v>42887</v>
      </c>
      <c r="L291" s="82">
        <v>43100</v>
      </c>
      <c r="M291" s="83" t="s">
        <v>372</v>
      </c>
      <c r="N291" s="8" t="s">
        <v>29</v>
      </c>
      <c r="O291" s="8" t="s">
        <v>28</v>
      </c>
      <c r="P291" s="105" t="s">
        <v>28</v>
      </c>
      <c r="Q291" s="105" t="s">
        <v>3966</v>
      </c>
      <c r="R291" s="8" t="s">
        <v>3883</v>
      </c>
      <c r="S291" s="91" t="s">
        <v>1641</v>
      </c>
      <c r="T291" s="74">
        <v>4</v>
      </c>
      <c r="U291" s="85">
        <f t="shared" si="39"/>
        <v>1</v>
      </c>
      <c r="V291" s="70" t="s">
        <v>374</v>
      </c>
      <c r="W291" s="72" t="s">
        <v>25</v>
      </c>
      <c r="X291" s="8" t="s">
        <v>375</v>
      </c>
      <c r="Y291" s="8" t="s">
        <v>376</v>
      </c>
      <c r="Z291" s="202" t="s">
        <v>3376</v>
      </c>
      <c r="AA291" s="70" t="s">
        <v>377</v>
      </c>
      <c r="AB291" s="88" t="s">
        <v>310</v>
      </c>
      <c r="AC291" s="198">
        <f t="shared" si="40"/>
        <v>2</v>
      </c>
      <c r="AD291" s="199">
        <f t="shared" si="41"/>
        <v>0</v>
      </c>
      <c r="AE291" s="72" t="str">
        <f t="shared" si="37"/>
        <v>CUMPLIDA</v>
      </c>
      <c r="AF291" s="72" t="str">
        <f t="shared" si="38"/>
        <v>CUMPLIDA</v>
      </c>
      <c r="AG291" s="74" t="s">
        <v>30</v>
      </c>
      <c r="AH291" s="74"/>
      <c r="AI291" s="73"/>
      <c r="AJ291" s="73"/>
      <c r="AK291" s="73"/>
      <c r="AL291" s="8" t="s">
        <v>219</v>
      </c>
      <c r="AM291" s="8" t="s">
        <v>111</v>
      </c>
      <c r="AN291" s="8" t="s">
        <v>213</v>
      </c>
      <c r="AO291" s="8" t="s">
        <v>208</v>
      </c>
      <c r="AP291" s="8"/>
      <c r="AQ291" s="8"/>
      <c r="AR291" s="8"/>
      <c r="AS291" s="8"/>
      <c r="AT291" s="95"/>
    </row>
    <row r="292" spans="1:46" ht="202.5" customHeight="1" x14ac:dyDescent="0.25">
      <c r="A292" s="76">
        <v>1130</v>
      </c>
      <c r="B292" s="76">
        <v>1</v>
      </c>
      <c r="C292" s="137" t="s">
        <v>2897</v>
      </c>
      <c r="D292" s="77" t="s">
        <v>2898</v>
      </c>
      <c r="E292" s="77" t="s">
        <v>2899</v>
      </c>
      <c r="F292" s="140" t="s">
        <v>2160</v>
      </c>
      <c r="G292" s="79" t="s">
        <v>2900</v>
      </c>
      <c r="H292" s="95" t="s">
        <v>2901</v>
      </c>
      <c r="I292" s="95" t="s">
        <v>2902</v>
      </c>
      <c r="J292" s="149">
        <v>9</v>
      </c>
      <c r="K292" s="82">
        <v>43009</v>
      </c>
      <c r="L292" s="82">
        <v>43312</v>
      </c>
      <c r="M292" s="8" t="s">
        <v>299</v>
      </c>
      <c r="N292" s="95" t="s">
        <v>299</v>
      </c>
      <c r="O292" s="8" t="s">
        <v>41</v>
      </c>
      <c r="P292" s="8" t="s">
        <v>2903</v>
      </c>
      <c r="Q292" s="94" t="s">
        <v>3968</v>
      </c>
      <c r="R292" s="94" t="s">
        <v>3861</v>
      </c>
      <c r="S292" s="8" t="s">
        <v>84</v>
      </c>
      <c r="T292" s="8">
        <v>9</v>
      </c>
      <c r="U292" s="187">
        <f t="shared" si="39"/>
        <v>1</v>
      </c>
      <c r="V292" s="71"/>
      <c r="W292" s="71"/>
      <c r="X292" s="71"/>
      <c r="Y292" s="71"/>
      <c r="Z292" s="71"/>
      <c r="AA292" s="71"/>
      <c r="AB292" s="74" t="s">
        <v>319</v>
      </c>
      <c r="AC292" s="198">
        <f t="shared" si="40"/>
        <v>2</v>
      </c>
      <c r="AD292" s="199">
        <f t="shared" si="41"/>
        <v>0</v>
      </c>
      <c r="AE292" s="72" t="str">
        <f t="shared" si="37"/>
        <v>CUMPLIDA</v>
      </c>
      <c r="AF292" s="72" t="str">
        <f t="shared" si="38"/>
        <v>CUMPLIDA</v>
      </c>
      <c r="AG292" s="74" t="s">
        <v>84</v>
      </c>
      <c r="AH292" s="71"/>
      <c r="AI292" s="74"/>
      <c r="AJ292" s="74"/>
      <c r="AK292" s="74"/>
      <c r="AL292" s="8" t="s">
        <v>219</v>
      </c>
      <c r="AM292" s="8" t="s">
        <v>110</v>
      </c>
      <c r="AN292" s="8" t="s">
        <v>132</v>
      </c>
      <c r="AO292" s="8" t="s">
        <v>299</v>
      </c>
      <c r="AP292" s="8"/>
      <c r="AQ292" s="8"/>
      <c r="AR292" s="8"/>
      <c r="AS292" s="8"/>
      <c r="AT292" s="95"/>
    </row>
    <row r="293" spans="1:46" ht="242.25" customHeight="1" x14ac:dyDescent="0.25">
      <c r="A293" s="76">
        <v>1131</v>
      </c>
      <c r="B293" s="76">
        <v>2</v>
      </c>
      <c r="C293" s="137" t="s">
        <v>2904</v>
      </c>
      <c r="D293" s="77" t="s">
        <v>2905</v>
      </c>
      <c r="E293" s="77" t="s">
        <v>2906</v>
      </c>
      <c r="F293" s="79" t="s">
        <v>2907</v>
      </c>
      <c r="G293" s="79" t="s">
        <v>2908</v>
      </c>
      <c r="H293" s="79" t="s">
        <v>2909</v>
      </c>
      <c r="I293" s="79" t="s">
        <v>2910</v>
      </c>
      <c r="J293" s="149">
        <v>5</v>
      </c>
      <c r="K293" s="82">
        <v>43009</v>
      </c>
      <c r="L293" s="82">
        <v>43312</v>
      </c>
      <c r="M293" s="8" t="s">
        <v>299</v>
      </c>
      <c r="N293" s="95" t="s">
        <v>299</v>
      </c>
      <c r="O293" s="8" t="s">
        <v>41</v>
      </c>
      <c r="P293" s="8" t="s">
        <v>2911</v>
      </c>
      <c r="Q293" s="94" t="s">
        <v>3968</v>
      </c>
      <c r="R293" s="94" t="s">
        <v>3861</v>
      </c>
      <c r="S293" s="8" t="s">
        <v>84</v>
      </c>
      <c r="T293" s="8">
        <v>5</v>
      </c>
      <c r="U293" s="187">
        <f t="shared" si="39"/>
        <v>1</v>
      </c>
      <c r="V293" s="71"/>
      <c r="W293" s="71"/>
      <c r="X293" s="71"/>
      <c r="Y293" s="71"/>
      <c r="Z293" s="71"/>
      <c r="AA293" s="71"/>
      <c r="AB293" s="74" t="s">
        <v>319</v>
      </c>
      <c r="AC293" s="198">
        <f t="shared" si="40"/>
        <v>2</v>
      </c>
      <c r="AD293" s="199">
        <f t="shared" si="41"/>
        <v>0</v>
      </c>
      <c r="AE293" s="72" t="str">
        <f t="shared" ref="AE293:AE349" si="42">IF(AC293+AD293&gt;1,"CUMPLIDA",IF(AD293=1,"EN TERMINO","VENCIDA"))</f>
        <v>CUMPLIDA</v>
      </c>
      <c r="AF293" s="72" t="str">
        <f t="shared" ref="AF293:AF349" si="43">IF(AE293="CUMPLIDA","CUMPLIDA",IF(AE293="EN TERMINO","EN TERMINO","VENCIDA"))</f>
        <v>CUMPLIDA</v>
      </c>
      <c r="AG293" s="74" t="s">
        <v>84</v>
      </c>
      <c r="AH293" s="71"/>
      <c r="AI293" s="74"/>
      <c r="AJ293" s="74"/>
      <c r="AK293" s="74"/>
      <c r="AL293" s="8" t="s">
        <v>219</v>
      </c>
      <c r="AM293" s="8" t="s">
        <v>110</v>
      </c>
      <c r="AN293" s="8" t="s">
        <v>132</v>
      </c>
      <c r="AO293" s="8" t="s">
        <v>299</v>
      </c>
      <c r="AP293" s="8"/>
      <c r="AQ293" s="8"/>
      <c r="AR293" s="8"/>
      <c r="AS293" s="8"/>
      <c r="AT293" s="95"/>
    </row>
    <row r="294" spans="1:46" ht="199.5" customHeight="1" x14ac:dyDescent="0.25">
      <c r="A294" s="76">
        <v>1132</v>
      </c>
      <c r="B294" s="76">
        <v>3</v>
      </c>
      <c r="C294" s="77" t="s">
        <v>2912</v>
      </c>
      <c r="D294" s="77" t="s">
        <v>2913</v>
      </c>
      <c r="E294" s="77" t="s">
        <v>2914</v>
      </c>
      <c r="F294" s="77" t="s">
        <v>2915</v>
      </c>
      <c r="G294" s="77" t="s">
        <v>2916</v>
      </c>
      <c r="H294" s="79" t="s">
        <v>2917</v>
      </c>
      <c r="I294" s="220" t="s">
        <v>2917</v>
      </c>
      <c r="J294" s="149">
        <v>9</v>
      </c>
      <c r="K294" s="82">
        <v>43009</v>
      </c>
      <c r="L294" s="82">
        <v>43769</v>
      </c>
      <c r="M294" s="8" t="s">
        <v>344</v>
      </c>
      <c r="N294" s="8" t="s">
        <v>22</v>
      </c>
      <c r="O294" s="8" t="s">
        <v>28</v>
      </c>
      <c r="P294" s="8" t="s">
        <v>4370</v>
      </c>
      <c r="Q294" s="94" t="s">
        <v>3966</v>
      </c>
      <c r="R294" s="94" t="s">
        <v>3883</v>
      </c>
      <c r="S294" s="8" t="s">
        <v>1541</v>
      </c>
      <c r="T294" s="8">
        <v>6</v>
      </c>
      <c r="U294" s="187">
        <f t="shared" si="39"/>
        <v>0.66666666666666663</v>
      </c>
      <c r="V294" s="74" t="s">
        <v>485</v>
      </c>
      <c r="W294" s="71"/>
      <c r="X294" s="8" t="s">
        <v>2035</v>
      </c>
      <c r="Y294" s="71"/>
      <c r="Z294" s="71"/>
      <c r="AA294" s="71"/>
      <c r="AB294" s="74" t="s">
        <v>319</v>
      </c>
      <c r="AC294" s="198">
        <f t="shared" si="40"/>
        <v>0</v>
      </c>
      <c r="AD294" s="199">
        <f t="shared" si="41"/>
        <v>1</v>
      </c>
      <c r="AE294" s="72" t="str">
        <f t="shared" si="42"/>
        <v>EN TERMINO</v>
      </c>
      <c r="AF294" s="72" t="str">
        <f t="shared" si="43"/>
        <v>EN TERMINO</v>
      </c>
      <c r="AG294" s="74" t="s">
        <v>85</v>
      </c>
      <c r="AH294" s="71"/>
      <c r="AI294" s="92" t="s">
        <v>383</v>
      </c>
      <c r="AJ294" s="73" t="s">
        <v>221</v>
      </c>
      <c r="AK294" s="92" t="s">
        <v>215</v>
      </c>
      <c r="AL294" s="8" t="s">
        <v>219</v>
      </c>
      <c r="AM294" s="95" t="s">
        <v>111</v>
      </c>
      <c r="AN294" s="8" t="s">
        <v>367</v>
      </c>
      <c r="AO294" s="8" t="s">
        <v>209</v>
      </c>
      <c r="AP294" s="8"/>
      <c r="AQ294" s="8" t="s">
        <v>496</v>
      </c>
      <c r="AR294" s="8"/>
      <c r="AS294" s="8" t="s">
        <v>2924</v>
      </c>
      <c r="AT294" s="95" t="s">
        <v>2925</v>
      </c>
    </row>
    <row r="295" spans="1:46" ht="199.5" customHeight="1" x14ac:dyDescent="0.25">
      <c r="A295" s="76">
        <v>1133</v>
      </c>
      <c r="B295" s="76">
        <v>4</v>
      </c>
      <c r="C295" s="137" t="s">
        <v>2926</v>
      </c>
      <c r="D295" s="77" t="s">
        <v>2927</v>
      </c>
      <c r="E295" s="77" t="s">
        <v>2928</v>
      </c>
      <c r="F295" s="140" t="s">
        <v>2160</v>
      </c>
      <c r="G295" s="79" t="s">
        <v>2900</v>
      </c>
      <c r="H295" s="95" t="s">
        <v>2901</v>
      </c>
      <c r="I295" s="95" t="s">
        <v>2902</v>
      </c>
      <c r="J295" s="149">
        <v>9</v>
      </c>
      <c r="K295" s="82">
        <v>43009</v>
      </c>
      <c r="L295" s="82">
        <v>43312</v>
      </c>
      <c r="M295" s="8" t="s">
        <v>299</v>
      </c>
      <c r="N295" s="95" t="s">
        <v>299</v>
      </c>
      <c r="O295" s="8" t="s">
        <v>41</v>
      </c>
      <c r="P295" s="8" t="s">
        <v>2911</v>
      </c>
      <c r="Q295" s="94" t="s">
        <v>3968</v>
      </c>
      <c r="R295" s="94" t="s">
        <v>3861</v>
      </c>
      <c r="S295" s="8" t="s">
        <v>84</v>
      </c>
      <c r="T295" s="8">
        <v>9</v>
      </c>
      <c r="U295" s="187">
        <f t="shared" si="39"/>
        <v>1</v>
      </c>
      <c r="V295" s="71"/>
      <c r="W295" s="71"/>
      <c r="X295" s="71"/>
      <c r="Y295" s="71"/>
      <c r="Z295" s="71"/>
      <c r="AA295" s="71"/>
      <c r="AB295" s="74" t="s">
        <v>319</v>
      </c>
      <c r="AC295" s="198">
        <f t="shared" si="40"/>
        <v>2</v>
      </c>
      <c r="AD295" s="199">
        <f t="shared" si="41"/>
        <v>0</v>
      </c>
      <c r="AE295" s="72" t="str">
        <f t="shared" si="42"/>
        <v>CUMPLIDA</v>
      </c>
      <c r="AF295" s="72" t="str">
        <f t="shared" si="43"/>
        <v>CUMPLIDA</v>
      </c>
      <c r="AG295" s="74" t="s">
        <v>84</v>
      </c>
      <c r="AH295" s="71"/>
      <c r="AI295" s="74"/>
      <c r="AJ295" s="74"/>
      <c r="AK295" s="74"/>
      <c r="AL295" s="8" t="s">
        <v>219</v>
      </c>
      <c r="AM295" s="8" t="s">
        <v>110</v>
      </c>
      <c r="AN295" s="8" t="s">
        <v>132</v>
      </c>
      <c r="AO295" s="8" t="s">
        <v>299</v>
      </c>
      <c r="AP295" s="8"/>
      <c r="AQ295" s="8"/>
      <c r="AR295" s="8"/>
      <c r="AS295" s="8"/>
      <c r="AT295" s="95"/>
    </row>
    <row r="296" spans="1:46" ht="197.25" customHeight="1" x14ac:dyDescent="0.25">
      <c r="A296" s="76">
        <v>1135</v>
      </c>
      <c r="B296" s="76">
        <v>6</v>
      </c>
      <c r="C296" s="77" t="s">
        <v>2930</v>
      </c>
      <c r="D296" s="77" t="s">
        <v>2931</v>
      </c>
      <c r="E296" s="77" t="s">
        <v>2932</v>
      </c>
      <c r="F296" s="188" t="s">
        <v>3874</v>
      </c>
      <c r="G296" s="188" t="s">
        <v>3875</v>
      </c>
      <c r="H296" s="95" t="s">
        <v>3876</v>
      </c>
      <c r="I296" s="95" t="s">
        <v>3877</v>
      </c>
      <c r="J296" s="8">
        <v>2</v>
      </c>
      <c r="K296" s="82">
        <v>43297</v>
      </c>
      <c r="L296" s="82">
        <v>43373</v>
      </c>
      <c r="M296" s="8" t="s">
        <v>1106</v>
      </c>
      <c r="N296" s="8" t="s">
        <v>62</v>
      </c>
      <c r="O296" s="8" t="s">
        <v>28</v>
      </c>
      <c r="P296" s="8" t="s">
        <v>28</v>
      </c>
      <c r="Q296" s="8" t="s">
        <v>3966</v>
      </c>
      <c r="R296" s="8" t="s">
        <v>3883</v>
      </c>
      <c r="S296" s="8" t="s">
        <v>84</v>
      </c>
      <c r="T296" s="8">
        <v>2</v>
      </c>
      <c r="U296" s="187">
        <f t="shared" si="39"/>
        <v>1</v>
      </c>
      <c r="V296" s="71"/>
      <c r="W296" s="71"/>
      <c r="X296" s="71"/>
      <c r="Y296" s="71"/>
      <c r="Z296" s="71"/>
      <c r="AA296" s="71"/>
      <c r="AB296" s="74" t="s">
        <v>319</v>
      </c>
      <c r="AC296" s="198">
        <f t="shared" si="40"/>
        <v>2</v>
      </c>
      <c r="AD296" s="199">
        <f t="shared" si="41"/>
        <v>0</v>
      </c>
      <c r="AE296" s="72" t="str">
        <f t="shared" si="42"/>
        <v>CUMPLIDA</v>
      </c>
      <c r="AF296" s="72" t="str">
        <f t="shared" si="43"/>
        <v>CUMPLIDA</v>
      </c>
      <c r="AG296" s="74" t="s">
        <v>84</v>
      </c>
      <c r="AH296" s="71"/>
      <c r="AI296" s="74"/>
      <c r="AJ296" s="74"/>
      <c r="AK296" s="74"/>
      <c r="AL296" s="8" t="s">
        <v>105</v>
      </c>
      <c r="AM296" s="8" t="s">
        <v>223</v>
      </c>
      <c r="AN296" s="95" t="s">
        <v>2929</v>
      </c>
      <c r="AO296" s="8" t="s">
        <v>208</v>
      </c>
      <c r="AP296" s="8"/>
      <c r="AQ296" s="8"/>
      <c r="AR296" s="8"/>
      <c r="AS296" s="8"/>
      <c r="AT296" s="95"/>
    </row>
    <row r="297" spans="1:46" ht="202.5" customHeight="1" x14ac:dyDescent="0.25">
      <c r="A297" s="76">
        <v>1136</v>
      </c>
      <c r="B297" s="76">
        <v>7</v>
      </c>
      <c r="C297" s="137" t="s">
        <v>2933</v>
      </c>
      <c r="D297" s="77" t="s">
        <v>2934</v>
      </c>
      <c r="E297" s="77" t="s">
        <v>2935</v>
      </c>
      <c r="F297" s="101" t="s">
        <v>2936</v>
      </c>
      <c r="G297" s="101" t="s">
        <v>2937</v>
      </c>
      <c r="H297" s="79" t="s">
        <v>2938</v>
      </c>
      <c r="I297" s="79" t="s">
        <v>2939</v>
      </c>
      <c r="J297" s="149">
        <v>4</v>
      </c>
      <c r="K297" s="82">
        <v>42917</v>
      </c>
      <c r="L297" s="82">
        <v>43281</v>
      </c>
      <c r="M297" s="8" t="s">
        <v>299</v>
      </c>
      <c r="N297" s="8" t="s">
        <v>299</v>
      </c>
      <c r="O297" s="8" t="s">
        <v>41</v>
      </c>
      <c r="P297" s="8" t="s">
        <v>2940</v>
      </c>
      <c r="Q297" s="8" t="s">
        <v>3968</v>
      </c>
      <c r="R297" s="94" t="s">
        <v>3861</v>
      </c>
      <c r="S297" s="8" t="s">
        <v>84</v>
      </c>
      <c r="T297" s="8">
        <v>4</v>
      </c>
      <c r="U297" s="187">
        <f t="shared" si="39"/>
        <v>1</v>
      </c>
      <c r="V297" s="71"/>
      <c r="W297" s="71"/>
      <c r="X297" s="71"/>
      <c r="Y297" s="71"/>
      <c r="Z297" s="71"/>
      <c r="AA297" s="71"/>
      <c r="AB297" s="74" t="s">
        <v>319</v>
      </c>
      <c r="AC297" s="198">
        <f t="shared" si="40"/>
        <v>2</v>
      </c>
      <c r="AD297" s="199">
        <f t="shared" si="41"/>
        <v>0</v>
      </c>
      <c r="AE297" s="72" t="str">
        <f t="shared" si="42"/>
        <v>CUMPLIDA</v>
      </c>
      <c r="AF297" s="72" t="str">
        <f t="shared" si="43"/>
        <v>CUMPLIDA</v>
      </c>
      <c r="AG297" s="74" t="s">
        <v>84</v>
      </c>
      <c r="AH297" s="71"/>
      <c r="AI297" s="74"/>
      <c r="AJ297" s="74"/>
      <c r="AK297" s="74"/>
      <c r="AL297" s="8" t="s">
        <v>219</v>
      </c>
      <c r="AM297" s="8" t="s">
        <v>223</v>
      </c>
      <c r="AN297" s="95" t="s">
        <v>182</v>
      </c>
      <c r="AO297" s="8" t="s">
        <v>299</v>
      </c>
      <c r="AP297" s="8"/>
      <c r="AQ297" s="8"/>
      <c r="AR297" s="8"/>
      <c r="AS297" s="8"/>
      <c r="AT297" s="95"/>
    </row>
    <row r="298" spans="1:46" ht="313.5" customHeight="1" x14ac:dyDescent="0.25">
      <c r="A298" s="76">
        <v>1137</v>
      </c>
      <c r="B298" s="76">
        <v>8</v>
      </c>
      <c r="C298" s="77" t="s">
        <v>2941</v>
      </c>
      <c r="D298" s="77" t="s">
        <v>2942</v>
      </c>
      <c r="E298" s="77" t="s">
        <v>2943</v>
      </c>
      <c r="F298" s="79" t="s">
        <v>2944</v>
      </c>
      <c r="G298" s="79" t="s">
        <v>2945</v>
      </c>
      <c r="H298" s="79" t="s">
        <v>2946</v>
      </c>
      <c r="I298" s="79" t="s">
        <v>2947</v>
      </c>
      <c r="J298" s="149">
        <v>3</v>
      </c>
      <c r="K298" s="82">
        <v>43009</v>
      </c>
      <c r="L298" s="82">
        <v>43100</v>
      </c>
      <c r="M298" s="8" t="s">
        <v>1106</v>
      </c>
      <c r="N298" s="8" t="s">
        <v>62</v>
      </c>
      <c r="O298" s="8" t="s">
        <v>28</v>
      </c>
      <c r="P298" s="8" t="s">
        <v>1962</v>
      </c>
      <c r="Q298" s="8" t="s">
        <v>3966</v>
      </c>
      <c r="R298" s="8" t="s">
        <v>3883</v>
      </c>
      <c r="S298" s="8" t="s">
        <v>1641</v>
      </c>
      <c r="T298" s="8">
        <v>3</v>
      </c>
      <c r="U298" s="187">
        <f t="shared" si="39"/>
        <v>1</v>
      </c>
      <c r="V298" s="71"/>
      <c r="W298" s="71"/>
      <c r="X298" s="71"/>
      <c r="Y298" s="71"/>
      <c r="Z298" s="71"/>
      <c r="AA298" s="71"/>
      <c r="AB298" s="74" t="s">
        <v>319</v>
      </c>
      <c r="AC298" s="198">
        <f t="shared" si="40"/>
        <v>2</v>
      </c>
      <c r="AD298" s="199">
        <f t="shared" si="41"/>
        <v>0</v>
      </c>
      <c r="AE298" s="72" t="str">
        <f t="shared" si="42"/>
        <v>CUMPLIDA</v>
      </c>
      <c r="AF298" s="72" t="str">
        <f t="shared" si="43"/>
        <v>CUMPLIDA</v>
      </c>
      <c r="AG298" s="74" t="s">
        <v>30</v>
      </c>
      <c r="AH298" s="71"/>
      <c r="AI298" s="74"/>
      <c r="AJ298" s="74"/>
      <c r="AK298" s="74"/>
      <c r="AL298" s="8" t="s">
        <v>219</v>
      </c>
      <c r="AM298" s="8" t="s">
        <v>110</v>
      </c>
      <c r="AN298" s="95" t="s">
        <v>2948</v>
      </c>
      <c r="AO298" s="8" t="s">
        <v>208</v>
      </c>
      <c r="AP298" s="8"/>
      <c r="AQ298" s="8"/>
      <c r="AR298" s="8"/>
      <c r="AS298" s="8"/>
      <c r="AT298" s="95"/>
    </row>
    <row r="299" spans="1:46" ht="263.25" customHeight="1" x14ac:dyDescent="0.25">
      <c r="A299" s="76">
        <v>1138</v>
      </c>
      <c r="B299" s="76">
        <v>9</v>
      </c>
      <c r="C299" s="77" t="s">
        <v>2949</v>
      </c>
      <c r="D299" s="77" t="s">
        <v>2950</v>
      </c>
      <c r="E299" s="77" t="s">
        <v>2951</v>
      </c>
      <c r="F299" s="79" t="s">
        <v>2952</v>
      </c>
      <c r="G299" s="79" t="s">
        <v>2953</v>
      </c>
      <c r="H299" s="79" t="s">
        <v>2954</v>
      </c>
      <c r="I299" s="79" t="s">
        <v>2955</v>
      </c>
      <c r="J299" s="149">
        <v>3</v>
      </c>
      <c r="K299" s="82">
        <v>43009</v>
      </c>
      <c r="L299" s="82">
        <v>43373</v>
      </c>
      <c r="M299" s="8" t="s">
        <v>1106</v>
      </c>
      <c r="N299" s="8" t="s">
        <v>62</v>
      </c>
      <c r="O299" s="8" t="s">
        <v>28</v>
      </c>
      <c r="P299" s="8" t="s">
        <v>28</v>
      </c>
      <c r="Q299" s="8" t="s">
        <v>3966</v>
      </c>
      <c r="R299" s="8" t="s">
        <v>3883</v>
      </c>
      <c r="S299" s="8" t="s">
        <v>2436</v>
      </c>
      <c r="T299" s="8">
        <v>3</v>
      </c>
      <c r="U299" s="187">
        <f t="shared" si="39"/>
        <v>1</v>
      </c>
      <c r="V299" s="71"/>
      <c r="W299" s="71"/>
      <c r="X299" s="71"/>
      <c r="Y299" s="71"/>
      <c r="Z299" s="71"/>
      <c r="AA299" s="71"/>
      <c r="AB299" s="74" t="s">
        <v>319</v>
      </c>
      <c r="AC299" s="198">
        <f t="shared" si="40"/>
        <v>2</v>
      </c>
      <c r="AD299" s="199">
        <f t="shared" si="41"/>
        <v>0</v>
      </c>
      <c r="AE299" s="72" t="str">
        <f t="shared" si="42"/>
        <v>CUMPLIDA</v>
      </c>
      <c r="AF299" s="72" t="str">
        <f t="shared" si="43"/>
        <v>CUMPLIDA</v>
      </c>
      <c r="AG299" s="74" t="s">
        <v>26</v>
      </c>
      <c r="AH299" s="71"/>
      <c r="AI299" s="74"/>
      <c r="AJ299" s="74"/>
      <c r="AK299" s="74"/>
      <c r="AL299" s="8" t="s">
        <v>219</v>
      </c>
      <c r="AM299" s="95" t="s">
        <v>111</v>
      </c>
      <c r="AN299" s="8" t="s">
        <v>151</v>
      </c>
      <c r="AO299" s="8" t="s">
        <v>208</v>
      </c>
      <c r="AP299" s="8"/>
      <c r="AQ299" s="8"/>
      <c r="AR299" s="8"/>
      <c r="AS299" s="8"/>
      <c r="AT299" s="95"/>
    </row>
    <row r="300" spans="1:46" ht="159.75" customHeight="1" x14ac:dyDescent="0.25">
      <c r="A300" s="76">
        <v>1139</v>
      </c>
      <c r="B300" s="76">
        <v>10</v>
      </c>
      <c r="C300" s="77" t="s">
        <v>2956</v>
      </c>
      <c r="D300" s="77" t="s">
        <v>2957</v>
      </c>
      <c r="E300" s="77" t="s">
        <v>2958</v>
      </c>
      <c r="F300" s="79" t="s">
        <v>2952</v>
      </c>
      <c r="G300" s="79" t="s">
        <v>2959</v>
      </c>
      <c r="H300" s="79" t="s">
        <v>2954</v>
      </c>
      <c r="I300" s="79" t="s">
        <v>2960</v>
      </c>
      <c r="J300" s="149">
        <v>3</v>
      </c>
      <c r="K300" s="82">
        <v>43009</v>
      </c>
      <c r="L300" s="82">
        <v>43373</v>
      </c>
      <c r="M300" s="8" t="s">
        <v>1106</v>
      </c>
      <c r="N300" s="8" t="s">
        <v>62</v>
      </c>
      <c r="O300" s="8" t="s">
        <v>28</v>
      </c>
      <c r="P300" s="8" t="s">
        <v>28</v>
      </c>
      <c r="Q300" s="8" t="s">
        <v>3966</v>
      </c>
      <c r="R300" s="8" t="s">
        <v>3883</v>
      </c>
      <c r="S300" s="8" t="s">
        <v>2436</v>
      </c>
      <c r="T300" s="8">
        <v>3</v>
      </c>
      <c r="U300" s="187">
        <f t="shared" si="39"/>
        <v>1</v>
      </c>
      <c r="V300" s="71"/>
      <c r="W300" s="71"/>
      <c r="X300" s="71"/>
      <c r="Y300" s="71"/>
      <c r="Z300" s="71"/>
      <c r="AA300" s="71"/>
      <c r="AB300" s="74" t="s">
        <v>319</v>
      </c>
      <c r="AC300" s="198">
        <f t="shared" si="40"/>
        <v>2</v>
      </c>
      <c r="AD300" s="199">
        <f t="shared" si="41"/>
        <v>0</v>
      </c>
      <c r="AE300" s="72" t="str">
        <f t="shared" si="42"/>
        <v>CUMPLIDA</v>
      </c>
      <c r="AF300" s="72" t="str">
        <f t="shared" si="43"/>
        <v>CUMPLIDA</v>
      </c>
      <c r="AG300" s="74" t="s">
        <v>26</v>
      </c>
      <c r="AH300" s="71"/>
      <c r="AI300" s="74"/>
      <c r="AJ300" s="74"/>
      <c r="AK300" s="74"/>
      <c r="AL300" s="8" t="s">
        <v>219</v>
      </c>
      <c r="AM300" s="95" t="s">
        <v>111</v>
      </c>
      <c r="AN300" s="95" t="s">
        <v>150</v>
      </c>
      <c r="AO300" s="8" t="s">
        <v>208</v>
      </c>
      <c r="AP300" s="8"/>
      <c r="AQ300" s="8"/>
      <c r="AR300" s="8"/>
      <c r="AS300" s="8"/>
      <c r="AT300" s="95"/>
    </row>
    <row r="301" spans="1:46" ht="281.25" customHeight="1" x14ac:dyDescent="0.25">
      <c r="A301" s="76">
        <v>1140</v>
      </c>
      <c r="B301" s="76">
        <v>11</v>
      </c>
      <c r="C301" s="77" t="s">
        <v>2961</v>
      </c>
      <c r="D301" s="77" t="s">
        <v>2962</v>
      </c>
      <c r="E301" s="77" t="s">
        <v>2963</v>
      </c>
      <c r="F301" s="79" t="s">
        <v>2964</v>
      </c>
      <c r="G301" s="79" t="s">
        <v>2965</v>
      </c>
      <c r="H301" s="79" t="s">
        <v>3945</v>
      </c>
      <c r="I301" s="79" t="s">
        <v>3945</v>
      </c>
      <c r="J301" s="149">
        <v>5</v>
      </c>
      <c r="K301" s="82">
        <v>43009</v>
      </c>
      <c r="L301" s="82">
        <v>43646</v>
      </c>
      <c r="M301" s="8" t="s">
        <v>1106</v>
      </c>
      <c r="N301" s="8" t="s">
        <v>62</v>
      </c>
      <c r="O301" s="8" t="s">
        <v>28</v>
      </c>
      <c r="P301" s="8" t="s">
        <v>28</v>
      </c>
      <c r="Q301" s="8" t="s">
        <v>3966</v>
      </c>
      <c r="R301" s="8" t="s">
        <v>3883</v>
      </c>
      <c r="S301" s="8" t="s">
        <v>1541</v>
      </c>
      <c r="T301" s="8">
        <v>1</v>
      </c>
      <c r="U301" s="187">
        <f t="shared" si="39"/>
        <v>0.2</v>
      </c>
      <c r="V301" s="71"/>
      <c r="W301" s="71"/>
      <c r="X301" s="71"/>
      <c r="Y301" s="71"/>
      <c r="Z301" s="71"/>
      <c r="AA301" s="71"/>
      <c r="AB301" s="74" t="s">
        <v>319</v>
      </c>
      <c r="AC301" s="198">
        <f t="shared" si="40"/>
        <v>0</v>
      </c>
      <c r="AD301" s="199">
        <f t="shared" si="41"/>
        <v>1</v>
      </c>
      <c r="AE301" s="72" t="str">
        <f t="shared" si="42"/>
        <v>EN TERMINO</v>
      </c>
      <c r="AF301" s="72" t="str">
        <f t="shared" si="43"/>
        <v>EN TERMINO</v>
      </c>
      <c r="AG301" s="74" t="s">
        <v>85</v>
      </c>
      <c r="AH301" s="71"/>
      <c r="AI301" s="74"/>
      <c r="AJ301" s="74"/>
      <c r="AK301" s="74"/>
      <c r="AL301" s="8" t="s">
        <v>219</v>
      </c>
      <c r="AM301" s="95" t="s">
        <v>111</v>
      </c>
      <c r="AN301" s="8" t="s">
        <v>426</v>
      </c>
      <c r="AO301" s="8" t="s">
        <v>208</v>
      </c>
      <c r="AP301" s="8"/>
      <c r="AQ301" s="8"/>
      <c r="AR301" s="8"/>
      <c r="AS301" s="8"/>
      <c r="AT301" s="95"/>
    </row>
    <row r="302" spans="1:46" ht="300" customHeight="1" x14ac:dyDescent="0.25">
      <c r="A302" s="76">
        <v>1141</v>
      </c>
      <c r="B302" s="76">
        <v>12</v>
      </c>
      <c r="C302" s="137" t="s">
        <v>2966</v>
      </c>
      <c r="D302" s="77" t="s">
        <v>2967</v>
      </c>
      <c r="E302" s="77" t="s">
        <v>2968</v>
      </c>
      <c r="F302" s="184" t="s">
        <v>2969</v>
      </c>
      <c r="G302" s="79" t="s">
        <v>2970</v>
      </c>
      <c r="H302" s="79" t="s">
        <v>3945</v>
      </c>
      <c r="I302" s="79" t="s">
        <v>3945</v>
      </c>
      <c r="J302" s="149">
        <v>5</v>
      </c>
      <c r="K302" s="82">
        <v>43009</v>
      </c>
      <c r="L302" s="82">
        <v>43646</v>
      </c>
      <c r="M302" s="8" t="s">
        <v>1106</v>
      </c>
      <c r="N302" s="8" t="s">
        <v>62</v>
      </c>
      <c r="O302" s="8" t="s">
        <v>28</v>
      </c>
      <c r="P302" s="8" t="s">
        <v>28</v>
      </c>
      <c r="Q302" s="8" t="s">
        <v>3966</v>
      </c>
      <c r="R302" s="8" t="s">
        <v>3883</v>
      </c>
      <c r="S302" s="8" t="s">
        <v>1641</v>
      </c>
      <c r="T302" s="8">
        <v>0</v>
      </c>
      <c r="U302" s="187">
        <f t="shared" si="39"/>
        <v>0</v>
      </c>
      <c r="V302" s="71"/>
      <c r="W302" s="71"/>
      <c r="X302" s="71"/>
      <c r="Y302" s="71"/>
      <c r="Z302" s="71"/>
      <c r="AA302" s="71"/>
      <c r="AB302" s="74" t="s">
        <v>319</v>
      </c>
      <c r="AC302" s="198">
        <f t="shared" si="40"/>
        <v>0</v>
      </c>
      <c r="AD302" s="199">
        <f t="shared" si="41"/>
        <v>1</v>
      </c>
      <c r="AE302" s="72" t="str">
        <f t="shared" si="42"/>
        <v>EN TERMINO</v>
      </c>
      <c r="AF302" s="72" t="str">
        <f t="shared" si="43"/>
        <v>EN TERMINO</v>
      </c>
      <c r="AG302" s="74" t="s">
        <v>30</v>
      </c>
      <c r="AH302" s="71"/>
      <c r="AI302" s="74"/>
      <c r="AJ302" s="74"/>
      <c r="AK302" s="74"/>
      <c r="AL302" s="8" t="s">
        <v>219</v>
      </c>
      <c r="AM302" s="95" t="s">
        <v>111</v>
      </c>
      <c r="AN302" s="8" t="s">
        <v>200</v>
      </c>
      <c r="AO302" s="8" t="s">
        <v>208</v>
      </c>
      <c r="AP302" s="8"/>
      <c r="AQ302" s="8"/>
      <c r="AR302" s="8"/>
      <c r="AS302" s="8"/>
      <c r="AT302" s="95"/>
    </row>
    <row r="303" spans="1:46" ht="195" customHeight="1" x14ac:dyDescent="0.25">
      <c r="A303" s="76">
        <v>1142</v>
      </c>
      <c r="B303" s="76">
        <v>13</v>
      </c>
      <c r="C303" s="137" t="s">
        <v>2971</v>
      </c>
      <c r="D303" s="77" t="s">
        <v>2972</v>
      </c>
      <c r="E303" s="77" t="s">
        <v>2973</v>
      </c>
      <c r="F303" s="79" t="s">
        <v>2944</v>
      </c>
      <c r="G303" s="79" t="s">
        <v>2945</v>
      </c>
      <c r="H303" s="79" t="s">
        <v>2974</v>
      </c>
      <c r="I303" s="79" t="s">
        <v>2947</v>
      </c>
      <c r="J303" s="149">
        <v>3</v>
      </c>
      <c r="K303" s="82">
        <v>43009</v>
      </c>
      <c r="L303" s="82">
        <v>43281</v>
      </c>
      <c r="M303" s="8" t="s">
        <v>1106</v>
      </c>
      <c r="N303" s="8" t="s">
        <v>62</v>
      </c>
      <c r="O303" s="8" t="s">
        <v>28</v>
      </c>
      <c r="P303" s="8" t="s">
        <v>28</v>
      </c>
      <c r="Q303" s="8" t="s">
        <v>3966</v>
      </c>
      <c r="R303" s="8" t="s">
        <v>3883</v>
      </c>
      <c r="S303" s="8" t="s">
        <v>1641</v>
      </c>
      <c r="T303" s="8">
        <v>3</v>
      </c>
      <c r="U303" s="187">
        <f t="shared" si="39"/>
        <v>1</v>
      </c>
      <c r="V303" s="71"/>
      <c r="W303" s="71"/>
      <c r="X303" s="71"/>
      <c r="Y303" s="71"/>
      <c r="Z303" s="71"/>
      <c r="AA303" s="71"/>
      <c r="AB303" s="74" t="s">
        <v>319</v>
      </c>
      <c r="AC303" s="198">
        <f t="shared" si="40"/>
        <v>2</v>
      </c>
      <c r="AD303" s="199">
        <f t="shared" si="41"/>
        <v>0</v>
      </c>
      <c r="AE303" s="72" t="str">
        <f t="shared" si="42"/>
        <v>CUMPLIDA</v>
      </c>
      <c r="AF303" s="72" t="str">
        <f t="shared" si="43"/>
        <v>CUMPLIDA</v>
      </c>
      <c r="AG303" s="74" t="s">
        <v>30</v>
      </c>
      <c r="AH303" s="71"/>
      <c r="AI303" s="74"/>
      <c r="AJ303" s="74"/>
      <c r="AK303" s="74"/>
      <c r="AL303" s="8" t="s">
        <v>219</v>
      </c>
      <c r="AM303" s="95" t="s">
        <v>111</v>
      </c>
      <c r="AN303" s="95" t="s">
        <v>137</v>
      </c>
      <c r="AO303" s="8" t="s">
        <v>208</v>
      </c>
      <c r="AP303" s="8"/>
      <c r="AQ303" s="8"/>
      <c r="AR303" s="8"/>
      <c r="AS303" s="8"/>
      <c r="AT303" s="95"/>
    </row>
    <row r="304" spans="1:46" ht="120" customHeight="1" x14ac:dyDescent="0.25">
      <c r="A304" s="76">
        <v>1143</v>
      </c>
      <c r="B304" s="76">
        <v>14</v>
      </c>
      <c r="C304" s="137" t="s">
        <v>2975</v>
      </c>
      <c r="D304" s="77" t="s">
        <v>2976</v>
      </c>
      <c r="E304" s="77" t="s">
        <v>2977</v>
      </c>
      <c r="F304" s="79" t="s">
        <v>2978</v>
      </c>
      <c r="G304" s="79" t="s">
        <v>2979</v>
      </c>
      <c r="H304" s="79" t="s">
        <v>3945</v>
      </c>
      <c r="I304" s="79" t="s">
        <v>3945</v>
      </c>
      <c r="J304" s="149">
        <v>5</v>
      </c>
      <c r="K304" s="82">
        <v>43009</v>
      </c>
      <c r="L304" s="82">
        <v>43646</v>
      </c>
      <c r="M304" s="8" t="s">
        <v>1106</v>
      </c>
      <c r="N304" s="8" t="s">
        <v>62</v>
      </c>
      <c r="O304" s="8" t="s">
        <v>28</v>
      </c>
      <c r="P304" s="8" t="s">
        <v>28</v>
      </c>
      <c r="Q304" s="8" t="s">
        <v>3966</v>
      </c>
      <c r="R304" s="8" t="s">
        <v>3883</v>
      </c>
      <c r="S304" s="8" t="s">
        <v>84</v>
      </c>
      <c r="T304" s="8">
        <v>1</v>
      </c>
      <c r="U304" s="187">
        <f t="shared" si="39"/>
        <v>0.2</v>
      </c>
      <c r="V304" s="71"/>
      <c r="W304" s="71"/>
      <c r="X304" s="71"/>
      <c r="Y304" s="71"/>
      <c r="Z304" s="71"/>
      <c r="AA304" s="71"/>
      <c r="AB304" s="74" t="s">
        <v>319</v>
      </c>
      <c r="AC304" s="198">
        <f t="shared" si="40"/>
        <v>0</v>
      </c>
      <c r="AD304" s="199">
        <f t="shared" si="41"/>
        <v>1</v>
      </c>
      <c r="AE304" s="72" t="str">
        <f t="shared" si="42"/>
        <v>EN TERMINO</v>
      </c>
      <c r="AF304" s="72" t="str">
        <f t="shared" si="43"/>
        <v>EN TERMINO</v>
      </c>
      <c r="AG304" s="74" t="s">
        <v>84</v>
      </c>
      <c r="AH304" s="71"/>
      <c r="AI304" s="74"/>
      <c r="AJ304" s="74"/>
      <c r="AK304" s="74"/>
      <c r="AL304" s="8" t="s">
        <v>219</v>
      </c>
      <c r="AM304" s="95" t="s">
        <v>111</v>
      </c>
      <c r="AN304" s="8" t="s">
        <v>151</v>
      </c>
      <c r="AO304" s="8" t="s">
        <v>208</v>
      </c>
      <c r="AP304" s="8"/>
      <c r="AQ304" s="8"/>
      <c r="AR304" s="8"/>
      <c r="AS304" s="8"/>
      <c r="AT304" s="95"/>
    </row>
    <row r="305" spans="1:46" ht="409.5" customHeight="1" x14ac:dyDescent="0.25">
      <c r="A305" s="76">
        <v>1144</v>
      </c>
      <c r="B305" s="76">
        <v>15</v>
      </c>
      <c r="C305" s="137" t="s">
        <v>2980</v>
      </c>
      <c r="D305" s="77" t="s">
        <v>2981</v>
      </c>
      <c r="E305" s="77" t="s">
        <v>2982</v>
      </c>
      <c r="F305" s="79" t="s">
        <v>2983</v>
      </c>
      <c r="G305" s="79" t="s">
        <v>2984</v>
      </c>
      <c r="H305" s="79" t="s">
        <v>3945</v>
      </c>
      <c r="I305" s="79" t="s">
        <v>3945</v>
      </c>
      <c r="J305" s="149">
        <v>5</v>
      </c>
      <c r="K305" s="82">
        <v>43009</v>
      </c>
      <c r="L305" s="82">
        <v>43646</v>
      </c>
      <c r="M305" s="8" t="s">
        <v>1106</v>
      </c>
      <c r="N305" s="8" t="s">
        <v>62</v>
      </c>
      <c r="O305" s="8" t="s">
        <v>28</v>
      </c>
      <c r="P305" s="8" t="s">
        <v>2985</v>
      </c>
      <c r="Q305" s="8" t="s">
        <v>3966</v>
      </c>
      <c r="R305" s="8" t="s">
        <v>3883</v>
      </c>
      <c r="S305" s="8" t="s">
        <v>84</v>
      </c>
      <c r="T305" s="8">
        <v>0</v>
      </c>
      <c r="U305" s="187">
        <f t="shared" si="39"/>
        <v>0</v>
      </c>
      <c r="V305" s="71"/>
      <c r="W305" s="71"/>
      <c r="X305" s="71"/>
      <c r="Y305" s="71"/>
      <c r="Z305" s="71"/>
      <c r="AA305" s="71"/>
      <c r="AB305" s="74" t="s">
        <v>319</v>
      </c>
      <c r="AC305" s="198">
        <f t="shared" si="40"/>
        <v>0</v>
      </c>
      <c r="AD305" s="199">
        <f t="shared" si="41"/>
        <v>1</v>
      </c>
      <c r="AE305" s="72" t="str">
        <f t="shared" si="42"/>
        <v>EN TERMINO</v>
      </c>
      <c r="AF305" s="72" t="str">
        <f t="shared" si="43"/>
        <v>EN TERMINO</v>
      </c>
      <c r="AG305" s="74" t="s">
        <v>84</v>
      </c>
      <c r="AH305" s="71"/>
      <c r="AI305" s="74"/>
      <c r="AJ305" s="74"/>
      <c r="AK305" s="74"/>
      <c r="AL305" s="8" t="s">
        <v>219</v>
      </c>
      <c r="AM305" s="8" t="s">
        <v>110</v>
      </c>
      <c r="AN305" s="95" t="s">
        <v>2986</v>
      </c>
      <c r="AO305" s="8" t="s">
        <v>208</v>
      </c>
      <c r="AP305" s="8"/>
      <c r="AQ305" s="8"/>
      <c r="AR305" s="8"/>
      <c r="AS305" s="8"/>
      <c r="AT305" s="95"/>
    </row>
    <row r="306" spans="1:46" ht="195" customHeight="1" x14ac:dyDescent="0.25">
      <c r="A306" s="76">
        <v>1145</v>
      </c>
      <c r="B306" s="76">
        <v>16</v>
      </c>
      <c r="C306" s="137" t="s">
        <v>2987</v>
      </c>
      <c r="D306" s="77" t="s">
        <v>2988</v>
      </c>
      <c r="E306" s="77" t="s">
        <v>2989</v>
      </c>
      <c r="F306" s="79" t="s">
        <v>2990</v>
      </c>
      <c r="G306" s="79" t="s">
        <v>2991</v>
      </c>
      <c r="H306" s="79" t="s">
        <v>3945</v>
      </c>
      <c r="I306" s="79" t="s">
        <v>3945</v>
      </c>
      <c r="J306" s="149">
        <v>5</v>
      </c>
      <c r="K306" s="82">
        <v>43009</v>
      </c>
      <c r="L306" s="82">
        <v>43646</v>
      </c>
      <c r="M306" s="8" t="s">
        <v>1106</v>
      </c>
      <c r="N306" s="8" t="s">
        <v>62</v>
      </c>
      <c r="O306" s="8" t="s">
        <v>28</v>
      </c>
      <c r="P306" s="8" t="s">
        <v>28</v>
      </c>
      <c r="Q306" s="8" t="s">
        <v>3966</v>
      </c>
      <c r="R306" s="8" t="s">
        <v>3883</v>
      </c>
      <c r="S306" s="8" t="s">
        <v>1541</v>
      </c>
      <c r="T306" s="8">
        <v>0</v>
      </c>
      <c r="U306" s="187">
        <f t="shared" si="39"/>
        <v>0</v>
      </c>
      <c r="V306" s="71"/>
      <c r="W306" s="71"/>
      <c r="X306" s="71"/>
      <c r="Y306" s="71"/>
      <c r="Z306" s="71"/>
      <c r="AA306" s="71"/>
      <c r="AB306" s="74" t="s">
        <v>319</v>
      </c>
      <c r="AC306" s="198">
        <f t="shared" si="40"/>
        <v>0</v>
      </c>
      <c r="AD306" s="199">
        <f t="shared" si="41"/>
        <v>1</v>
      </c>
      <c r="AE306" s="72" t="str">
        <f t="shared" si="42"/>
        <v>EN TERMINO</v>
      </c>
      <c r="AF306" s="72" t="str">
        <f t="shared" si="43"/>
        <v>EN TERMINO</v>
      </c>
      <c r="AG306" s="74" t="s">
        <v>85</v>
      </c>
      <c r="AH306" s="71"/>
      <c r="AI306" s="74"/>
      <c r="AJ306" s="74"/>
      <c r="AK306" s="74"/>
      <c r="AL306" s="8" t="s">
        <v>219</v>
      </c>
      <c r="AM306" s="95" t="s">
        <v>111</v>
      </c>
      <c r="AN306" s="8" t="s">
        <v>200</v>
      </c>
      <c r="AO306" s="8" t="s">
        <v>208</v>
      </c>
      <c r="AP306" s="8"/>
      <c r="AQ306" s="8"/>
      <c r="AR306" s="8"/>
      <c r="AS306" s="8"/>
      <c r="AT306" s="95"/>
    </row>
    <row r="307" spans="1:46" ht="172.5" customHeight="1" x14ac:dyDescent="0.25">
      <c r="A307" s="76">
        <v>1146</v>
      </c>
      <c r="B307" s="76">
        <v>17</v>
      </c>
      <c r="C307" s="137" t="s">
        <v>2992</v>
      </c>
      <c r="D307" s="77" t="s">
        <v>2993</v>
      </c>
      <c r="E307" s="77" t="s">
        <v>2994</v>
      </c>
      <c r="F307" s="79" t="s">
        <v>2995</v>
      </c>
      <c r="G307" s="79" t="s">
        <v>2996</v>
      </c>
      <c r="H307" s="79" t="s">
        <v>2997</v>
      </c>
      <c r="I307" s="79" t="s">
        <v>3951</v>
      </c>
      <c r="J307" s="149">
        <v>3</v>
      </c>
      <c r="K307" s="82">
        <v>43009</v>
      </c>
      <c r="L307" s="82">
        <v>43373</v>
      </c>
      <c r="M307" s="8" t="s">
        <v>1106</v>
      </c>
      <c r="N307" s="8" t="s">
        <v>62</v>
      </c>
      <c r="O307" s="8" t="s">
        <v>28</v>
      </c>
      <c r="P307" s="8" t="s">
        <v>1962</v>
      </c>
      <c r="Q307" s="8" t="s">
        <v>3966</v>
      </c>
      <c r="R307" s="8" t="s">
        <v>3883</v>
      </c>
      <c r="S307" s="8" t="s">
        <v>1541</v>
      </c>
      <c r="T307" s="8">
        <v>3</v>
      </c>
      <c r="U307" s="187">
        <f t="shared" si="39"/>
        <v>1</v>
      </c>
      <c r="V307" s="71"/>
      <c r="W307" s="71"/>
      <c r="X307" s="71"/>
      <c r="Y307" s="71"/>
      <c r="Z307" s="71"/>
      <c r="AA307" s="71"/>
      <c r="AB307" s="74" t="s">
        <v>319</v>
      </c>
      <c r="AC307" s="198">
        <f t="shared" si="40"/>
        <v>2</v>
      </c>
      <c r="AD307" s="199">
        <f t="shared" si="41"/>
        <v>0</v>
      </c>
      <c r="AE307" s="72" t="str">
        <f t="shared" si="42"/>
        <v>CUMPLIDA</v>
      </c>
      <c r="AF307" s="72" t="str">
        <f t="shared" si="43"/>
        <v>CUMPLIDA</v>
      </c>
      <c r="AG307" s="74" t="s">
        <v>85</v>
      </c>
      <c r="AH307" s="71"/>
      <c r="AI307" s="74"/>
      <c r="AJ307" s="74"/>
      <c r="AK307" s="74"/>
      <c r="AL307" s="8" t="s">
        <v>219</v>
      </c>
      <c r="AM307" s="95" t="s">
        <v>111</v>
      </c>
      <c r="AN307" s="8" t="s">
        <v>200</v>
      </c>
      <c r="AO307" s="8" t="s">
        <v>208</v>
      </c>
      <c r="AP307" s="8" t="s">
        <v>3919</v>
      </c>
      <c r="AQ307" s="8"/>
      <c r="AR307" s="8"/>
      <c r="AS307" s="8"/>
      <c r="AT307" s="95"/>
    </row>
    <row r="308" spans="1:46" ht="299.25" customHeight="1" x14ac:dyDescent="0.25">
      <c r="A308" s="76">
        <v>1147</v>
      </c>
      <c r="B308" s="76">
        <v>18</v>
      </c>
      <c r="C308" s="137" t="s">
        <v>2998</v>
      </c>
      <c r="D308" s="77" t="s">
        <v>2999</v>
      </c>
      <c r="E308" s="77" t="s">
        <v>3000</v>
      </c>
      <c r="F308" s="138" t="s">
        <v>3001</v>
      </c>
      <c r="G308" s="102" t="s">
        <v>3002</v>
      </c>
      <c r="H308" s="102" t="s">
        <v>3927</v>
      </c>
      <c r="I308" s="102" t="s">
        <v>3926</v>
      </c>
      <c r="J308" s="149">
        <v>7</v>
      </c>
      <c r="K308" s="82">
        <v>43009</v>
      </c>
      <c r="L308" s="82">
        <v>43434</v>
      </c>
      <c r="M308" s="8" t="s">
        <v>1106</v>
      </c>
      <c r="N308" s="8" t="s">
        <v>62</v>
      </c>
      <c r="O308" s="8" t="s">
        <v>28</v>
      </c>
      <c r="P308" s="8" t="s">
        <v>3952</v>
      </c>
      <c r="Q308" s="8" t="s">
        <v>3966</v>
      </c>
      <c r="R308" s="8" t="s">
        <v>3883</v>
      </c>
      <c r="S308" s="8" t="s">
        <v>84</v>
      </c>
      <c r="T308" s="8">
        <v>7</v>
      </c>
      <c r="U308" s="187">
        <f t="shared" si="39"/>
        <v>1</v>
      </c>
      <c r="V308" s="71"/>
      <c r="W308" s="71"/>
      <c r="X308" s="71"/>
      <c r="Y308" s="71"/>
      <c r="Z308" s="71"/>
      <c r="AA308" s="71"/>
      <c r="AB308" s="74" t="s">
        <v>319</v>
      </c>
      <c r="AC308" s="198">
        <f t="shared" si="40"/>
        <v>2</v>
      </c>
      <c r="AD308" s="199">
        <f t="shared" si="41"/>
        <v>0</v>
      </c>
      <c r="AE308" s="72" t="str">
        <f t="shared" si="42"/>
        <v>CUMPLIDA</v>
      </c>
      <c r="AF308" s="72" t="str">
        <f t="shared" si="43"/>
        <v>CUMPLIDA</v>
      </c>
      <c r="AG308" s="74" t="s">
        <v>84</v>
      </c>
      <c r="AH308" s="71"/>
      <c r="AI308" s="74"/>
      <c r="AJ308" s="74"/>
      <c r="AK308" s="74"/>
      <c r="AL308" s="8" t="s">
        <v>219</v>
      </c>
      <c r="AM308" s="8" t="s">
        <v>110</v>
      </c>
      <c r="AN308" s="95" t="s">
        <v>187</v>
      </c>
      <c r="AO308" s="8" t="s">
        <v>208</v>
      </c>
      <c r="AP308" s="8" t="s">
        <v>3919</v>
      </c>
      <c r="AQ308" s="8"/>
      <c r="AR308" s="8"/>
      <c r="AS308" s="8"/>
      <c r="AT308" s="95"/>
    </row>
    <row r="309" spans="1:46" ht="195" customHeight="1" x14ac:dyDescent="0.25">
      <c r="A309" s="76">
        <v>1148</v>
      </c>
      <c r="B309" s="76">
        <v>1</v>
      </c>
      <c r="C309" s="77" t="s">
        <v>3378</v>
      </c>
      <c r="D309" s="77" t="s">
        <v>2827</v>
      </c>
      <c r="E309" s="77" t="s">
        <v>2828</v>
      </c>
      <c r="F309" s="77" t="s">
        <v>2829</v>
      </c>
      <c r="G309" s="77" t="s">
        <v>2830</v>
      </c>
      <c r="H309" s="95" t="s">
        <v>2831</v>
      </c>
      <c r="I309" s="95" t="s">
        <v>2832</v>
      </c>
      <c r="J309" s="149">
        <v>8</v>
      </c>
      <c r="K309" s="82">
        <v>42963</v>
      </c>
      <c r="L309" s="82">
        <v>43465</v>
      </c>
      <c r="M309" s="83" t="s">
        <v>343</v>
      </c>
      <c r="N309" s="8" t="s">
        <v>19</v>
      </c>
      <c r="O309" s="8" t="s">
        <v>4367</v>
      </c>
      <c r="P309" s="8" t="s">
        <v>4367</v>
      </c>
      <c r="Q309" s="94" t="s">
        <v>3966</v>
      </c>
      <c r="R309" s="94" t="s">
        <v>3883</v>
      </c>
      <c r="S309" s="91" t="s">
        <v>1641</v>
      </c>
      <c r="T309" s="74">
        <v>8</v>
      </c>
      <c r="U309" s="85">
        <f t="shared" si="39"/>
        <v>1</v>
      </c>
      <c r="V309" s="71"/>
      <c r="W309" s="71"/>
      <c r="X309" s="71"/>
      <c r="Y309" s="71"/>
      <c r="Z309" s="71"/>
      <c r="AA309" s="71"/>
      <c r="AB309" s="88" t="s">
        <v>312</v>
      </c>
      <c r="AC309" s="198">
        <f t="shared" si="40"/>
        <v>2</v>
      </c>
      <c r="AD309" s="199">
        <f t="shared" si="41"/>
        <v>1</v>
      </c>
      <c r="AE309" s="72" t="str">
        <f t="shared" si="42"/>
        <v>CUMPLIDA</v>
      </c>
      <c r="AF309" s="72" t="str">
        <f t="shared" si="43"/>
        <v>CUMPLIDA</v>
      </c>
      <c r="AG309" s="74" t="s">
        <v>30</v>
      </c>
      <c r="AH309" s="71"/>
      <c r="AI309" s="73"/>
      <c r="AJ309" s="73"/>
      <c r="AK309" s="73"/>
      <c r="AL309" s="8" t="s">
        <v>219</v>
      </c>
      <c r="AM309" s="8" t="s">
        <v>111</v>
      </c>
      <c r="AN309" s="8" t="s">
        <v>426</v>
      </c>
      <c r="AO309" s="8" t="s">
        <v>208</v>
      </c>
      <c r="AP309" s="8"/>
      <c r="AQ309" s="8"/>
      <c r="AR309" s="8"/>
      <c r="AS309" s="8"/>
      <c r="AT309" s="95"/>
    </row>
    <row r="310" spans="1:46" ht="162" customHeight="1" x14ac:dyDescent="0.25">
      <c r="A310" s="76">
        <v>1149</v>
      </c>
      <c r="B310" s="76">
        <v>2</v>
      </c>
      <c r="C310" s="77" t="s">
        <v>3379</v>
      </c>
      <c r="D310" s="77" t="s">
        <v>2833</v>
      </c>
      <c r="E310" s="77" t="s">
        <v>2834</v>
      </c>
      <c r="F310" s="79" t="s">
        <v>2835</v>
      </c>
      <c r="G310" s="79" t="s">
        <v>2836</v>
      </c>
      <c r="H310" s="79" t="s">
        <v>2837</v>
      </c>
      <c r="I310" s="79" t="s">
        <v>3380</v>
      </c>
      <c r="J310" s="149">
        <v>5</v>
      </c>
      <c r="K310" s="82">
        <v>42963</v>
      </c>
      <c r="L310" s="82">
        <v>43465</v>
      </c>
      <c r="M310" s="83" t="s">
        <v>343</v>
      </c>
      <c r="N310" s="8" t="s">
        <v>19</v>
      </c>
      <c r="O310" s="8" t="s">
        <v>4367</v>
      </c>
      <c r="P310" s="8" t="s">
        <v>4367</v>
      </c>
      <c r="Q310" s="94" t="s">
        <v>3966</v>
      </c>
      <c r="R310" s="94" t="s">
        <v>3883</v>
      </c>
      <c r="S310" s="91" t="s">
        <v>1641</v>
      </c>
      <c r="T310" s="74">
        <v>5</v>
      </c>
      <c r="U310" s="85">
        <f t="shared" si="39"/>
        <v>1</v>
      </c>
      <c r="V310" s="71"/>
      <c r="W310" s="71"/>
      <c r="X310" s="71"/>
      <c r="Y310" s="71"/>
      <c r="Z310" s="71"/>
      <c r="AA310" s="71"/>
      <c r="AB310" s="88" t="s">
        <v>312</v>
      </c>
      <c r="AC310" s="198">
        <f t="shared" si="40"/>
        <v>2</v>
      </c>
      <c r="AD310" s="199">
        <f t="shared" si="41"/>
        <v>1</v>
      </c>
      <c r="AE310" s="72" t="str">
        <f t="shared" si="42"/>
        <v>CUMPLIDA</v>
      </c>
      <c r="AF310" s="72" t="str">
        <f t="shared" si="43"/>
        <v>CUMPLIDA</v>
      </c>
      <c r="AG310" s="74" t="s">
        <v>30</v>
      </c>
      <c r="AH310" s="71"/>
      <c r="AI310" s="73"/>
      <c r="AJ310" s="73"/>
      <c r="AK310" s="73"/>
      <c r="AL310" s="8" t="s">
        <v>219</v>
      </c>
      <c r="AM310" s="8" t="s">
        <v>111</v>
      </c>
      <c r="AN310" s="8" t="s">
        <v>200</v>
      </c>
      <c r="AO310" s="8" t="s">
        <v>208</v>
      </c>
      <c r="AP310" s="8"/>
      <c r="AQ310" s="8"/>
      <c r="AR310" s="8"/>
      <c r="AS310" s="8"/>
      <c r="AT310" s="95"/>
    </row>
    <row r="311" spans="1:46" ht="210" customHeight="1" x14ac:dyDescent="0.25">
      <c r="A311" s="76">
        <v>1150</v>
      </c>
      <c r="B311" s="76">
        <v>3</v>
      </c>
      <c r="C311" s="77" t="s">
        <v>3381</v>
      </c>
      <c r="D311" s="77" t="s">
        <v>2838</v>
      </c>
      <c r="E311" s="77" t="s">
        <v>2839</v>
      </c>
      <c r="F311" s="79" t="s">
        <v>2840</v>
      </c>
      <c r="G311" s="79" t="s">
        <v>2841</v>
      </c>
      <c r="H311" s="79" t="s">
        <v>2842</v>
      </c>
      <c r="I311" s="79" t="s">
        <v>2843</v>
      </c>
      <c r="J311" s="149">
        <v>3</v>
      </c>
      <c r="K311" s="82">
        <v>42963</v>
      </c>
      <c r="L311" s="82">
        <v>43190</v>
      </c>
      <c r="M311" s="83" t="s">
        <v>343</v>
      </c>
      <c r="N311" s="8" t="s">
        <v>19</v>
      </c>
      <c r="O311" s="8" t="s">
        <v>4367</v>
      </c>
      <c r="P311" s="8" t="s">
        <v>4367</v>
      </c>
      <c r="Q311" s="94" t="s">
        <v>3966</v>
      </c>
      <c r="R311" s="94" t="s">
        <v>3883</v>
      </c>
      <c r="S311" s="91" t="s">
        <v>1541</v>
      </c>
      <c r="T311" s="74">
        <v>3</v>
      </c>
      <c r="U311" s="85">
        <f t="shared" si="39"/>
        <v>1</v>
      </c>
      <c r="V311" s="71"/>
      <c r="W311" s="71"/>
      <c r="X311" s="71"/>
      <c r="Y311" s="71"/>
      <c r="Z311" s="71"/>
      <c r="AA311" s="71"/>
      <c r="AB311" s="88" t="s">
        <v>312</v>
      </c>
      <c r="AC311" s="198">
        <f t="shared" si="40"/>
        <v>2</v>
      </c>
      <c r="AD311" s="199">
        <f t="shared" si="41"/>
        <v>0</v>
      </c>
      <c r="AE311" s="72" t="str">
        <f t="shared" si="42"/>
        <v>CUMPLIDA</v>
      </c>
      <c r="AF311" s="72" t="str">
        <f t="shared" si="43"/>
        <v>CUMPLIDA</v>
      </c>
      <c r="AG311" s="74" t="s">
        <v>85</v>
      </c>
      <c r="AH311" s="71"/>
      <c r="AI311" s="73"/>
      <c r="AJ311" s="73"/>
      <c r="AK311" s="73"/>
      <c r="AL311" s="8" t="s">
        <v>219</v>
      </c>
      <c r="AM311" s="8" t="s">
        <v>108</v>
      </c>
      <c r="AN311" s="8" t="s">
        <v>753</v>
      </c>
      <c r="AO311" s="8" t="s">
        <v>208</v>
      </c>
      <c r="AP311" s="8"/>
      <c r="AQ311" s="8"/>
      <c r="AR311" s="8"/>
      <c r="AS311" s="8"/>
      <c r="AT311" s="95"/>
    </row>
    <row r="312" spans="1:46" ht="168" customHeight="1" x14ac:dyDescent="0.25">
      <c r="A312" s="76">
        <v>1151</v>
      </c>
      <c r="B312" s="76">
        <v>4</v>
      </c>
      <c r="C312" s="77" t="s">
        <v>3382</v>
      </c>
      <c r="D312" s="77" t="s">
        <v>2844</v>
      </c>
      <c r="E312" s="77" t="s">
        <v>2845</v>
      </c>
      <c r="F312" s="79" t="s">
        <v>2846</v>
      </c>
      <c r="G312" s="79" t="s">
        <v>2847</v>
      </c>
      <c r="H312" s="79" t="s">
        <v>2848</v>
      </c>
      <c r="I312" s="79" t="s">
        <v>2849</v>
      </c>
      <c r="J312" s="149">
        <v>3</v>
      </c>
      <c r="K312" s="82">
        <v>42963</v>
      </c>
      <c r="L312" s="82">
        <v>43159</v>
      </c>
      <c r="M312" s="83" t="s">
        <v>343</v>
      </c>
      <c r="N312" s="8" t="s">
        <v>19</v>
      </c>
      <c r="O312" s="8" t="s">
        <v>4367</v>
      </c>
      <c r="P312" s="8" t="s">
        <v>4367</v>
      </c>
      <c r="Q312" s="94" t="s">
        <v>3966</v>
      </c>
      <c r="R312" s="94" t="s">
        <v>3883</v>
      </c>
      <c r="S312" s="91" t="s">
        <v>1541</v>
      </c>
      <c r="T312" s="74">
        <v>3</v>
      </c>
      <c r="U312" s="85">
        <f t="shared" si="39"/>
        <v>1</v>
      </c>
      <c r="V312" s="71"/>
      <c r="W312" s="71"/>
      <c r="X312" s="71"/>
      <c r="Y312" s="71"/>
      <c r="Z312" s="71"/>
      <c r="AA312" s="71"/>
      <c r="AB312" s="88" t="s">
        <v>312</v>
      </c>
      <c r="AC312" s="198">
        <f t="shared" si="40"/>
        <v>2</v>
      </c>
      <c r="AD312" s="199">
        <f t="shared" si="41"/>
        <v>0</v>
      </c>
      <c r="AE312" s="72" t="str">
        <f t="shared" si="42"/>
        <v>CUMPLIDA</v>
      </c>
      <c r="AF312" s="72" t="str">
        <f t="shared" si="43"/>
        <v>CUMPLIDA</v>
      </c>
      <c r="AG312" s="74" t="s">
        <v>85</v>
      </c>
      <c r="AH312" s="71"/>
      <c r="AI312" s="73"/>
      <c r="AJ312" s="73"/>
      <c r="AK312" s="73"/>
      <c r="AL312" s="8" t="s">
        <v>219</v>
      </c>
      <c r="AM312" s="8" t="s">
        <v>108</v>
      </c>
      <c r="AN312" s="8" t="s">
        <v>753</v>
      </c>
      <c r="AO312" s="8" t="s">
        <v>208</v>
      </c>
      <c r="AP312" s="8"/>
      <c r="AQ312" s="8"/>
      <c r="AR312" s="8"/>
      <c r="AS312" s="8"/>
      <c r="AT312" s="95"/>
    </row>
    <row r="313" spans="1:46" ht="225" customHeight="1" x14ac:dyDescent="0.25">
      <c r="A313" s="76">
        <v>1152</v>
      </c>
      <c r="B313" s="76">
        <v>5</v>
      </c>
      <c r="C313" s="77" t="s">
        <v>3383</v>
      </c>
      <c r="D313" s="77" t="s">
        <v>2851</v>
      </c>
      <c r="E313" s="77" t="s">
        <v>2852</v>
      </c>
      <c r="F313" s="79" t="s">
        <v>2853</v>
      </c>
      <c r="G313" s="79" t="s">
        <v>2854</v>
      </c>
      <c r="H313" s="79" t="s">
        <v>3384</v>
      </c>
      <c r="I313" s="79" t="s">
        <v>2855</v>
      </c>
      <c r="J313" s="149">
        <v>5</v>
      </c>
      <c r="K313" s="82">
        <v>42963</v>
      </c>
      <c r="L313" s="82">
        <v>43159</v>
      </c>
      <c r="M313" s="83" t="s">
        <v>343</v>
      </c>
      <c r="N313" s="8" t="s">
        <v>19</v>
      </c>
      <c r="O313" s="8" t="s">
        <v>4367</v>
      </c>
      <c r="P313" s="8" t="s">
        <v>4367</v>
      </c>
      <c r="Q313" s="94" t="s">
        <v>3966</v>
      </c>
      <c r="R313" s="94" t="s">
        <v>3883</v>
      </c>
      <c r="S313" s="91" t="s">
        <v>1541</v>
      </c>
      <c r="T313" s="74">
        <v>5</v>
      </c>
      <c r="U313" s="85">
        <f t="shared" si="39"/>
        <v>1</v>
      </c>
      <c r="V313" s="71"/>
      <c r="W313" s="71"/>
      <c r="X313" s="71"/>
      <c r="Y313" s="71"/>
      <c r="Z313" s="71"/>
      <c r="AA313" s="71"/>
      <c r="AB313" s="88" t="s">
        <v>312</v>
      </c>
      <c r="AC313" s="198">
        <f t="shared" si="40"/>
        <v>2</v>
      </c>
      <c r="AD313" s="199">
        <f t="shared" si="41"/>
        <v>0</v>
      </c>
      <c r="AE313" s="72" t="str">
        <f t="shared" si="42"/>
        <v>CUMPLIDA</v>
      </c>
      <c r="AF313" s="72" t="str">
        <f t="shared" si="43"/>
        <v>CUMPLIDA</v>
      </c>
      <c r="AG313" s="74" t="s">
        <v>85</v>
      </c>
      <c r="AH313" s="71"/>
      <c r="AI313" s="73"/>
      <c r="AJ313" s="73"/>
      <c r="AK313" s="73"/>
      <c r="AL313" s="8" t="s">
        <v>219</v>
      </c>
      <c r="AM313" s="8" t="s">
        <v>108</v>
      </c>
      <c r="AN313" s="8" t="s">
        <v>753</v>
      </c>
      <c r="AO313" s="8" t="s">
        <v>208</v>
      </c>
      <c r="AP313" s="8"/>
      <c r="AQ313" s="8"/>
      <c r="AR313" s="8"/>
      <c r="AS313" s="8"/>
      <c r="AT313" s="95"/>
    </row>
    <row r="314" spans="1:46" ht="180" customHeight="1" x14ac:dyDescent="0.25">
      <c r="A314" s="76">
        <v>1153</v>
      </c>
      <c r="B314" s="76">
        <v>6</v>
      </c>
      <c r="C314" s="77" t="s">
        <v>3385</v>
      </c>
      <c r="D314" s="77" t="s">
        <v>2857</v>
      </c>
      <c r="E314" s="77" t="s">
        <v>2858</v>
      </c>
      <c r="F314" s="79" t="s">
        <v>2859</v>
      </c>
      <c r="G314" s="79" t="s">
        <v>2860</v>
      </c>
      <c r="H314" s="79" t="s">
        <v>2861</v>
      </c>
      <c r="I314" s="79" t="s">
        <v>2862</v>
      </c>
      <c r="J314" s="149">
        <v>3</v>
      </c>
      <c r="K314" s="82">
        <v>42963</v>
      </c>
      <c r="L314" s="82">
        <v>43465</v>
      </c>
      <c r="M314" s="83" t="s">
        <v>343</v>
      </c>
      <c r="N314" s="8" t="s">
        <v>19</v>
      </c>
      <c r="O314" s="8" t="s">
        <v>4367</v>
      </c>
      <c r="P314" s="8" t="s">
        <v>4367</v>
      </c>
      <c r="Q314" s="94" t="s">
        <v>3966</v>
      </c>
      <c r="R314" s="94" t="s">
        <v>3883</v>
      </c>
      <c r="S314" s="91" t="s">
        <v>1641</v>
      </c>
      <c r="T314" s="74">
        <v>3</v>
      </c>
      <c r="U314" s="85">
        <f t="shared" si="39"/>
        <v>1</v>
      </c>
      <c r="V314" s="71"/>
      <c r="W314" s="71"/>
      <c r="X314" s="71"/>
      <c r="Y314" s="71"/>
      <c r="Z314" s="71"/>
      <c r="AA314" s="71"/>
      <c r="AB314" s="88" t="s">
        <v>312</v>
      </c>
      <c r="AC314" s="198">
        <f t="shared" si="40"/>
        <v>2</v>
      </c>
      <c r="AD314" s="199">
        <f t="shared" si="41"/>
        <v>1</v>
      </c>
      <c r="AE314" s="72" t="str">
        <f t="shared" si="42"/>
        <v>CUMPLIDA</v>
      </c>
      <c r="AF314" s="72" t="str">
        <f t="shared" si="43"/>
        <v>CUMPLIDA</v>
      </c>
      <c r="AG314" s="74" t="s">
        <v>30</v>
      </c>
      <c r="AH314" s="71"/>
      <c r="AI314" s="73"/>
      <c r="AJ314" s="73"/>
      <c r="AK314" s="73"/>
      <c r="AL314" s="8" t="s">
        <v>219</v>
      </c>
      <c r="AM314" s="8" t="s">
        <v>108</v>
      </c>
      <c r="AN314" s="8" t="s">
        <v>168</v>
      </c>
      <c r="AO314" s="8" t="s">
        <v>208</v>
      </c>
      <c r="AP314" s="8"/>
      <c r="AQ314" s="8"/>
      <c r="AR314" s="8"/>
      <c r="AS314" s="8"/>
      <c r="AT314" s="95"/>
    </row>
    <row r="315" spans="1:46" ht="135" customHeight="1" x14ac:dyDescent="0.25">
      <c r="A315" s="76">
        <v>1154</v>
      </c>
      <c r="B315" s="76">
        <v>7</v>
      </c>
      <c r="C315" s="77" t="s">
        <v>3386</v>
      </c>
      <c r="D315" s="77" t="s">
        <v>2863</v>
      </c>
      <c r="E315" s="77" t="s">
        <v>2864</v>
      </c>
      <c r="F315" s="79" t="s">
        <v>2865</v>
      </c>
      <c r="G315" s="79" t="s">
        <v>2866</v>
      </c>
      <c r="H315" s="79" t="s">
        <v>2867</v>
      </c>
      <c r="I315" s="79" t="s">
        <v>2868</v>
      </c>
      <c r="J315" s="149">
        <v>5</v>
      </c>
      <c r="K315" s="82">
        <v>42963</v>
      </c>
      <c r="L315" s="82">
        <v>43465</v>
      </c>
      <c r="M315" s="83" t="s">
        <v>343</v>
      </c>
      <c r="N315" s="8" t="s">
        <v>19</v>
      </c>
      <c r="O315" s="8" t="s">
        <v>4367</v>
      </c>
      <c r="P315" s="8" t="s">
        <v>4367</v>
      </c>
      <c r="Q315" s="94" t="s">
        <v>3966</v>
      </c>
      <c r="R315" s="94" t="s">
        <v>3883</v>
      </c>
      <c r="S315" s="91" t="s">
        <v>1641</v>
      </c>
      <c r="T315" s="74">
        <v>5</v>
      </c>
      <c r="U315" s="85">
        <f t="shared" si="39"/>
        <v>1</v>
      </c>
      <c r="V315" s="71"/>
      <c r="W315" s="71"/>
      <c r="X315" s="71"/>
      <c r="Y315" s="71"/>
      <c r="Z315" s="71"/>
      <c r="AA315" s="71"/>
      <c r="AB315" s="88" t="s">
        <v>312</v>
      </c>
      <c r="AC315" s="198">
        <f t="shared" si="40"/>
        <v>2</v>
      </c>
      <c r="AD315" s="199">
        <f t="shared" si="41"/>
        <v>1</v>
      </c>
      <c r="AE315" s="72" t="str">
        <f t="shared" si="42"/>
        <v>CUMPLIDA</v>
      </c>
      <c r="AF315" s="72" t="str">
        <f t="shared" si="43"/>
        <v>CUMPLIDA</v>
      </c>
      <c r="AG315" s="74" t="s">
        <v>30</v>
      </c>
      <c r="AH315" s="71"/>
      <c r="AI315" s="73"/>
      <c r="AJ315" s="73"/>
      <c r="AK315" s="73"/>
      <c r="AL315" s="8" t="s">
        <v>219</v>
      </c>
      <c r="AM315" s="8" t="s">
        <v>108</v>
      </c>
      <c r="AN315" s="8" t="s">
        <v>168</v>
      </c>
      <c r="AO315" s="8" t="s">
        <v>208</v>
      </c>
      <c r="AP315" s="8"/>
      <c r="AQ315" s="8"/>
      <c r="AR315" s="8"/>
      <c r="AS315" s="8"/>
      <c r="AT315" s="95"/>
    </row>
    <row r="316" spans="1:46" ht="147" customHeight="1" x14ac:dyDescent="0.25">
      <c r="A316" s="76">
        <v>1155</v>
      </c>
      <c r="B316" s="76">
        <v>8</v>
      </c>
      <c r="C316" s="77" t="s">
        <v>3387</v>
      </c>
      <c r="D316" s="77" t="s">
        <v>2869</v>
      </c>
      <c r="E316" s="77" t="s">
        <v>2870</v>
      </c>
      <c r="F316" s="79" t="s">
        <v>2871</v>
      </c>
      <c r="G316" s="79" t="s">
        <v>2872</v>
      </c>
      <c r="H316" s="79" t="s">
        <v>2873</v>
      </c>
      <c r="I316" s="79" t="s">
        <v>2868</v>
      </c>
      <c r="J316" s="149">
        <v>5</v>
      </c>
      <c r="K316" s="82">
        <v>42963</v>
      </c>
      <c r="L316" s="82">
        <v>43555</v>
      </c>
      <c r="M316" s="83" t="s">
        <v>343</v>
      </c>
      <c r="N316" s="8" t="s">
        <v>19</v>
      </c>
      <c r="O316" s="8" t="s">
        <v>4367</v>
      </c>
      <c r="P316" s="8" t="s">
        <v>4367</v>
      </c>
      <c r="Q316" s="94" t="s">
        <v>3966</v>
      </c>
      <c r="R316" s="94" t="s">
        <v>3883</v>
      </c>
      <c r="S316" s="91" t="s">
        <v>1641</v>
      </c>
      <c r="T316" s="74">
        <v>0</v>
      </c>
      <c r="U316" s="85">
        <f t="shared" si="39"/>
        <v>0</v>
      </c>
      <c r="V316" s="71"/>
      <c r="W316" s="71"/>
      <c r="X316" s="71"/>
      <c r="Y316" s="71"/>
      <c r="Z316" s="71"/>
      <c r="AA316" s="71"/>
      <c r="AB316" s="88" t="s">
        <v>312</v>
      </c>
      <c r="AC316" s="198">
        <f t="shared" si="40"/>
        <v>0</v>
      </c>
      <c r="AD316" s="199">
        <f t="shared" si="41"/>
        <v>1</v>
      </c>
      <c r="AE316" s="72" t="str">
        <f t="shared" si="42"/>
        <v>EN TERMINO</v>
      </c>
      <c r="AF316" s="72" t="str">
        <f t="shared" si="43"/>
        <v>EN TERMINO</v>
      </c>
      <c r="AG316" s="74" t="s">
        <v>30</v>
      </c>
      <c r="AH316" s="71"/>
      <c r="AI316" s="73"/>
      <c r="AJ316" s="73"/>
      <c r="AK316" s="73"/>
      <c r="AL316" s="8" t="s">
        <v>219</v>
      </c>
      <c r="AM316" s="8" t="s">
        <v>109</v>
      </c>
      <c r="AN316" s="8" t="s">
        <v>109</v>
      </c>
      <c r="AO316" s="8" t="s">
        <v>208</v>
      </c>
      <c r="AP316" s="8"/>
      <c r="AQ316" s="8"/>
      <c r="AR316" s="8"/>
      <c r="AS316" s="8"/>
      <c r="AT316" s="95"/>
    </row>
    <row r="317" spans="1:46" ht="171.75" customHeight="1" x14ac:dyDescent="0.25">
      <c r="A317" s="76">
        <v>1156</v>
      </c>
      <c r="B317" s="76">
        <v>9</v>
      </c>
      <c r="C317" s="77" t="s">
        <v>3388</v>
      </c>
      <c r="D317" s="77" t="s">
        <v>2874</v>
      </c>
      <c r="E317" s="77" t="s">
        <v>2875</v>
      </c>
      <c r="F317" s="79" t="s">
        <v>2876</v>
      </c>
      <c r="G317" s="79" t="s">
        <v>2877</v>
      </c>
      <c r="H317" s="79" t="s">
        <v>2878</v>
      </c>
      <c r="I317" s="79" t="s">
        <v>2879</v>
      </c>
      <c r="J317" s="149">
        <v>7</v>
      </c>
      <c r="K317" s="82">
        <v>42963</v>
      </c>
      <c r="L317" s="82">
        <v>43555</v>
      </c>
      <c r="M317" s="83" t="s">
        <v>343</v>
      </c>
      <c r="N317" s="8" t="s">
        <v>19</v>
      </c>
      <c r="O317" s="8" t="s">
        <v>4367</v>
      </c>
      <c r="P317" s="8" t="s">
        <v>4367</v>
      </c>
      <c r="Q317" s="94" t="s">
        <v>3966</v>
      </c>
      <c r="R317" s="94" t="s">
        <v>3883</v>
      </c>
      <c r="S317" s="91" t="s">
        <v>1641</v>
      </c>
      <c r="T317" s="74">
        <v>0</v>
      </c>
      <c r="U317" s="85">
        <f t="shared" si="39"/>
        <v>0</v>
      </c>
      <c r="V317" s="71"/>
      <c r="W317" s="71"/>
      <c r="X317" s="71"/>
      <c r="Y317" s="71"/>
      <c r="Z317" s="71"/>
      <c r="AA317" s="71"/>
      <c r="AB317" s="88" t="s">
        <v>312</v>
      </c>
      <c r="AC317" s="198">
        <f t="shared" si="40"/>
        <v>0</v>
      </c>
      <c r="AD317" s="199">
        <f t="shared" si="41"/>
        <v>1</v>
      </c>
      <c r="AE317" s="72" t="str">
        <f t="shared" si="42"/>
        <v>EN TERMINO</v>
      </c>
      <c r="AF317" s="72" t="str">
        <f t="shared" si="43"/>
        <v>EN TERMINO</v>
      </c>
      <c r="AG317" s="74" t="s">
        <v>30</v>
      </c>
      <c r="AH317" s="71"/>
      <c r="AI317" s="73"/>
      <c r="AJ317" s="73"/>
      <c r="AK317" s="73"/>
      <c r="AL317" s="8" t="s">
        <v>219</v>
      </c>
      <c r="AM317" s="8" t="s">
        <v>109</v>
      </c>
      <c r="AN317" s="8" t="s">
        <v>109</v>
      </c>
      <c r="AO317" s="8" t="s">
        <v>208</v>
      </c>
      <c r="AP317" s="8"/>
      <c r="AQ317" s="8"/>
      <c r="AR317" s="8"/>
      <c r="AS317" s="8"/>
      <c r="AT317" s="95"/>
    </row>
    <row r="318" spans="1:46" ht="210" customHeight="1" x14ac:dyDescent="0.25">
      <c r="A318" s="76">
        <v>1157</v>
      </c>
      <c r="B318" s="76">
        <v>10</v>
      </c>
      <c r="C318" s="77" t="s">
        <v>3389</v>
      </c>
      <c r="D318" s="77" t="s">
        <v>2880</v>
      </c>
      <c r="E318" s="77" t="s">
        <v>2881</v>
      </c>
      <c r="F318" s="95" t="s">
        <v>2882</v>
      </c>
      <c r="G318" s="95" t="s">
        <v>2883</v>
      </c>
      <c r="H318" s="95" t="s">
        <v>2884</v>
      </c>
      <c r="I318" s="95" t="s">
        <v>2885</v>
      </c>
      <c r="J318" s="8">
        <v>3</v>
      </c>
      <c r="K318" s="82">
        <v>42963</v>
      </c>
      <c r="L318" s="82">
        <v>43281</v>
      </c>
      <c r="M318" s="83" t="s">
        <v>343</v>
      </c>
      <c r="N318" s="8" t="s">
        <v>19</v>
      </c>
      <c r="O318" s="8" t="s">
        <v>4367</v>
      </c>
      <c r="P318" s="8" t="s">
        <v>4367</v>
      </c>
      <c r="Q318" s="94" t="s">
        <v>3966</v>
      </c>
      <c r="R318" s="94" t="s">
        <v>3883</v>
      </c>
      <c r="S318" s="91" t="s">
        <v>1541</v>
      </c>
      <c r="T318" s="74">
        <v>3</v>
      </c>
      <c r="U318" s="85">
        <f t="shared" si="39"/>
        <v>1</v>
      </c>
      <c r="V318" s="71"/>
      <c r="W318" s="71"/>
      <c r="X318" s="71"/>
      <c r="Y318" s="71"/>
      <c r="Z318" s="71"/>
      <c r="AA318" s="71"/>
      <c r="AB318" s="88" t="s">
        <v>312</v>
      </c>
      <c r="AC318" s="198">
        <f t="shared" si="40"/>
        <v>2</v>
      </c>
      <c r="AD318" s="199">
        <f t="shared" si="41"/>
        <v>0</v>
      </c>
      <c r="AE318" s="72" t="str">
        <f t="shared" si="42"/>
        <v>CUMPLIDA</v>
      </c>
      <c r="AF318" s="72" t="str">
        <f t="shared" si="43"/>
        <v>CUMPLIDA</v>
      </c>
      <c r="AG318" s="74" t="s">
        <v>85</v>
      </c>
      <c r="AH318" s="71"/>
      <c r="AI318" s="73"/>
      <c r="AJ318" s="73"/>
      <c r="AK318" s="73"/>
      <c r="AL318" s="8" t="s">
        <v>219</v>
      </c>
      <c r="AM318" s="8" t="s">
        <v>108</v>
      </c>
      <c r="AN318" s="8" t="s">
        <v>753</v>
      </c>
      <c r="AO318" s="8" t="s">
        <v>208</v>
      </c>
      <c r="AP318" s="8"/>
      <c r="AQ318" s="8"/>
      <c r="AR318" s="8"/>
      <c r="AS318" s="8"/>
      <c r="AT318" s="95"/>
    </row>
    <row r="319" spans="1:46" ht="240" customHeight="1" x14ac:dyDescent="0.25">
      <c r="A319" s="76">
        <v>1158</v>
      </c>
      <c r="B319" s="76">
        <v>11</v>
      </c>
      <c r="C319" s="77" t="s">
        <v>3390</v>
      </c>
      <c r="D319" s="77" t="s">
        <v>2886</v>
      </c>
      <c r="E319" s="77" t="s">
        <v>2887</v>
      </c>
      <c r="F319" s="79" t="s">
        <v>2888</v>
      </c>
      <c r="G319" s="79" t="s">
        <v>2889</v>
      </c>
      <c r="H319" s="79" t="s">
        <v>2890</v>
      </c>
      <c r="I319" s="80" t="s">
        <v>2891</v>
      </c>
      <c r="J319" s="149">
        <v>8</v>
      </c>
      <c r="K319" s="82">
        <v>42963</v>
      </c>
      <c r="L319" s="82">
        <v>43465</v>
      </c>
      <c r="M319" s="83" t="s">
        <v>343</v>
      </c>
      <c r="N319" s="8" t="s">
        <v>19</v>
      </c>
      <c r="O319" s="8" t="s">
        <v>4367</v>
      </c>
      <c r="P319" s="8" t="s">
        <v>4369</v>
      </c>
      <c r="Q319" s="94" t="s">
        <v>3966</v>
      </c>
      <c r="R319" s="94" t="s">
        <v>3883</v>
      </c>
      <c r="S319" s="91" t="s">
        <v>1541</v>
      </c>
      <c r="T319" s="74">
        <v>8</v>
      </c>
      <c r="U319" s="85">
        <f t="shared" si="39"/>
        <v>1</v>
      </c>
      <c r="V319" s="71"/>
      <c r="W319" s="71"/>
      <c r="X319" s="71"/>
      <c r="Y319" s="71"/>
      <c r="Z319" s="71"/>
      <c r="AA319" s="71"/>
      <c r="AB319" s="88" t="s">
        <v>312</v>
      </c>
      <c r="AC319" s="198">
        <f t="shared" si="40"/>
        <v>2</v>
      </c>
      <c r="AD319" s="199">
        <f t="shared" si="41"/>
        <v>1</v>
      </c>
      <c r="AE319" s="72" t="str">
        <f t="shared" si="42"/>
        <v>CUMPLIDA</v>
      </c>
      <c r="AF319" s="72" t="str">
        <f t="shared" si="43"/>
        <v>CUMPLIDA</v>
      </c>
      <c r="AG319" s="74" t="s">
        <v>85</v>
      </c>
      <c r="AH319" s="71"/>
      <c r="AI319" s="73"/>
      <c r="AJ319" s="73"/>
      <c r="AK319" s="73"/>
      <c r="AL319" s="8" t="s">
        <v>219</v>
      </c>
      <c r="AM319" s="8" t="s">
        <v>113</v>
      </c>
      <c r="AN319" s="8" t="s">
        <v>131</v>
      </c>
      <c r="AO319" s="8" t="s">
        <v>208</v>
      </c>
      <c r="AP319" s="8" t="s">
        <v>3919</v>
      </c>
      <c r="AQ319" s="8"/>
      <c r="AR319" s="8"/>
      <c r="AS319" s="8"/>
      <c r="AT319" s="95"/>
    </row>
    <row r="320" spans="1:46" ht="199.5" customHeight="1" x14ac:dyDescent="0.25">
      <c r="A320" s="76">
        <v>1159</v>
      </c>
      <c r="B320" s="76">
        <v>12</v>
      </c>
      <c r="C320" s="77" t="s">
        <v>3391</v>
      </c>
      <c r="D320" s="77" t="s">
        <v>2893</v>
      </c>
      <c r="E320" s="77" t="s">
        <v>2894</v>
      </c>
      <c r="F320" s="79" t="s">
        <v>2895</v>
      </c>
      <c r="G320" s="79" t="s">
        <v>2896</v>
      </c>
      <c r="H320" s="79" t="s">
        <v>4019</v>
      </c>
      <c r="I320" s="79" t="s">
        <v>4020</v>
      </c>
      <c r="J320" s="149">
        <v>6</v>
      </c>
      <c r="K320" s="82">
        <v>42963</v>
      </c>
      <c r="L320" s="82">
        <v>43465</v>
      </c>
      <c r="M320" s="83" t="s">
        <v>343</v>
      </c>
      <c r="N320" s="8" t="s">
        <v>19</v>
      </c>
      <c r="O320" s="8" t="s">
        <v>4367</v>
      </c>
      <c r="P320" s="8" t="s">
        <v>4367</v>
      </c>
      <c r="Q320" s="94" t="s">
        <v>3966</v>
      </c>
      <c r="R320" s="94" t="s">
        <v>3883</v>
      </c>
      <c r="S320" s="91" t="s">
        <v>1541</v>
      </c>
      <c r="T320" s="74">
        <v>6</v>
      </c>
      <c r="U320" s="85">
        <f t="shared" si="39"/>
        <v>1</v>
      </c>
      <c r="V320" s="71"/>
      <c r="W320" s="71"/>
      <c r="X320" s="71"/>
      <c r="Y320" s="71"/>
      <c r="Z320" s="71"/>
      <c r="AA320" s="71"/>
      <c r="AB320" s="88" t="s">
        <v>312</v>
      </c>
      <c r="AC320" s="198">
        <f t="shared" si="40"/>
        <v>2</v>
      </c>
      <c r="AD320" s="199">
        <f t="shared" si="41"/>
        <v>1</v>
      </c>
      <c r="AE320" s="72" t="str">
        <f t="shared" si="42"/>
        <v>CUMPLIDA</v>
      </c>
      <c r="AF320" s="72" t="str">
        <f t="shared" si="43"/>
        <v>CUMPLIDA</v>
      </c>
      <c r="AG320" s="74" t="s">
        <v>85</v>
      </c>
      <c r="AH320" s="71"/>
      <c r="AI320" s="73"/>
      <c r="AJ320" s="73"/>
      <c r="AK320" s="73"/>
      <c r="AL320" s="8" t="s">
        <v>219</v>
      </c>
      <c r="AM320" s="8" t="s">
        <v>108</v>
      </c>
      <c r="AN320" s="8" t="s">
        <v>168</v>
      </c>
      <c r="AO320" s="8" t="s">
        <v>208</v>
      </c>
      <c r="AP320" s="8"/>
      <c r="AQ320" s="8"/>
      <c r="AR320" s="8"/>
      <c r="AS320" s="8"/>
      <c r="AT320" s="95"/>
    </row>
    <row r="321" spans="1:46" ht="330" customHeight="1" x14ac:dyDescent="0.25">
      <c r="A321" s="152">
        <v>1160</v>
      </c>
      <c r="B321" s="152">
        <v>19</v>
      </c>
      <c r="C321" s="137" t="s">
        <v>3003</v>
      </c>
      <c r="D321" s="77" t="s">
        <v>3004</v>
      </c>
      <c r="E321" s="77" t="s">
        <v>3005</v>
      </c>
      <c r="F321" s="75" t="s">
        <v>3006</v>
      </c>
      <c r="G321" s="79" t="s">
        <v>3007</v>
      </c>
      <c r="H321" s="79" t="s">
        <v>3945</v>
      </c>
      <c r="I321" s="79" t="s">
        <v>3945</v>
      </c>
      <c r="J321" s="149">
        <v>5</v>
      </c>
      <c r="K321" s="82">
        <v>43009</v>
      </c>
      <c r="L321" s="82">
        <v>43646</v>
      </c>
      <c r="M321" s="8" t="s">
        <v>1106</v>
      </c>
      <c r="N321" s="8" t="s">
        <v>62</v>
      </c>
      <c r="O321" s="8" t="s">
        <v>28</v>
      </c>
      <c r="P321" s="8" t="s">
        <v>28</v>
      </c>
      <c r="Q321" s="8" t="s">
        <v>3966</v>
      </c>
      <c r="R321" s="8" t="s">
        <v>3883</v>
      </c>
      <c r="S321" s="8" t="s">
        <v>84</v>
      </c>
      <c r="T321" s="8">
        <v>0</v>
      </c>
      <c r="U321" s="187">
        <f t="shared" si="39"/>
        <v>0</v>
      </c>
      <c r="V321" s="71"/>
      <c r="W321" s="71"/>
      <c r="X321" s="71"/>
      <c r="Y321" s="71"/>
      <c r="Z321" s="71"/>
      <c r="AA321" s="71"/>
      <c r="AB321" s="74" t="s">
        <v>319</v>
      </c>
      <c r="AC321" s="198">
        <f t="shared" si="40"/>
        <v>0</v>
      </c>
      <c r="AD321" s="199">
        <f t="shared" si="41"/>
        <v>1</v>
      </c>
      <c r="AE321" s="72" t="str">
        <f t="shared" si="42"/>
        <v>EN TERMINO</v>
      </c>
      <c r="AF321" s="72" t="str">
        <f t="shared" si="43"/>
        <v>EN TERMINO</v>
      </c>
      <c r="AG321" s="74" t="s">
        <v>84</v>
      </c>
      <c r="AH321" s="71"/>
      <c r="AI321" s="74"/>
      <c r="AJ321" s="74"/>
      <c r="AK321" s="74"/>
      <c r="AL321" s="8" t="s">
        <v>219</v>
      </c>
      <c r="AM321" s="95" t="s">
        <v>108</v>
      </c>
      <c r="AN321" s="95" t="s">
        <v>753</v>
      </c>
      <c r="AO321" s="8" t="s">
        <v>208</v>
      </c>
      <c r="AP321" s="8"/>
      <c r="AQ321" s="8"/>
      <c r="AR321" s="8"/>
      <c r="AS321" s="8"/>
      <c r="AT321" s="95"/>
    </row>
    <row r="322" spans="1:46" ht="240" customHeight="1" x14ac:dyDescent="0.25">
      <c r="A322" s="152">
        <v>1161</v>
      </c>
      <c r="B322" s="152">
        <v>20</v>
      </c>
      <c r="C322" s="137" t="s">
        <v>3008</v>
      </c>
      <c r="D322" s="77" t="s">
        <v>3009</v>
      </c>
      <c r="E322" s="77" t="s">
        <v>3010</v>
      </c>
      <c r="F322" s="79" t="s">
        <v>2995</v>
      </c>
      <c r="G322" s="79" t="s">
        <v>2996</v>
      </c>
      <c r="H322" s="79" t="s">
        <v>2997</v>
      </c>
      <c r="I322" s="79" t="s">
        <v>3951</v>
      </c>
      <c r="J322" s="149">
        <v>3</v>
      </c>
      <c r="K322" s="82">
        <v>43009</v>
      </c>
      <c r="L322" s="82">
        <v>43373</v>
      </c>
      <c r="M322" s="8" t="s">
        <v>1106</v>
      </c>
      <c r="N322" s="8" t="s">
        <v>62</v>
      </c>
      <c r="O322" s="8" t="s">
        <v>28</v>
      </c>
      <c r="P322" s="8" t="s">
        <v>1962</v>
      </c>
      <c r="Q322" s="8" t="s">
        <v>3966</v>
      </c>
      <c r="R322" s="8" t="s">
        <v>3883</v>
      </c>
      <c r="S322" s="8" t="s">
        <v>1541</v>
      </c>
      <c r="T322" s="8">
        <v>3</v>
      </c>
      <c r="U322" s="187">
        <f t="shared" si="39"/>
        <v>1</v>
      </c>
      <c r="V322" s="71"/>
      <c r="W322" s="71"/>
      <c r="X322" s="71"/>
      <c r="Y322" s="71"/>
      <c r="Z322" s="71"/>
      <c r="AA322" s="71"/>
      <c r="AB322" s="74" t="s">
        <v>319</v>
      </c>
      <c r="AC322" s="198">
        <f t="shared" si="40"/>
        <v>2</v>
      </c>
      <c r="AD322" s="199">
        <f t="shared" si="41"/>
        <v>0</v>
      </c>
      <c r="AE322" s="72" t="str">
        <f t="shared" si="42"/>
        <v>CUMPLIDA</v>
      </c>
      <c r="AF322" s="72" t="str">
        <f t="shared" si="43"/>
        <v>CUMPLIDA</v>
      </c>
      <c r="AG322" s="74" t="s">
        <v>85</v>
      </c>
      <c r="AH322" s="71"/>
      <c r="AI322" s="74"/>
      <c r="AJ322" s="74"/>
      <c r="AK322" s="74"/>
      <c r="AL322" s="8" t="s">
        <v>219</v>
      </c>
      <c r="AM322" s="8" t="s">
        <v>113</v>
      </c>
      <c r="AN322" s="95" t="s">
        <v>131</v>
      </c>
      <c r="AO322" s="8" t="s">
        <v>208</v>
      </c>
      <c r="AP322" s="8" t="s">
        <v>3919</v>
      </c>
      <c r="AQ322" s="8"/>
      <c r="AR322" s="8"/>
      <c r="AS322" s="8"/>
      <c r="AT322" s="95"/>
    </row>
    <row r="323" spans="1:46" ht="150" customHeight="1" x14ac:dyDescent="0.25">
      <c r="A323" s="152">
        <v>1162</v>
      </c>
      <c r="B323" s="152">
        <v>21</v>
      </c>
      <c r="C323" s="137" t="s">
        <v>3011</v>
      </c>
      <c r="D323" s="77" t="s">
        <v>3012</v>
      </c>
      <c r="E323" s="77" t="s">
        <v>3013</v>
      </c>
      <c r="F323" s="79" t="s">
        <v>3014</v>
      </c>
      <c r="G323" s="79" t="s">
        <v>3015</v>
      </c>
      <c r="H323" s="79" t="s">
        <v>3945</v>
      </c>
      <c r="I323" s="79" t="s">
        <v>3945</v>
      </c>
      <c r="J323" s="149">
        <v>5</v>
      </c>
      <c r="K323" s="82">
        <v>43009</v>
      </c>
      <c r="L323" s="82">
        <v>43646</v>
      </c>
      <c r="M323" s="8" t="s">
        <v>1106</v>
      </c>
      <c r="N323" s="8" t="s">
        <v>62</v>
      </c>
      <c r="O323" s="8" t="s">
        <v>28</v>
      </c>
      <c r="P323" s="8" t="s">
        <v>28</v>
      </c>
      <c r="Q323" s="8" t="s">
        <v>3966</v>
      </c>
      <c r="R323" s="8" t="s">
        <v>3883</v>
      </c>
      <c r="S323" s="8" t="s">
        <v>1541</v>
      </c>
      <c r="T323" s="8">
        <v>0</v>
      </c>
      <c r="U323" s="187">
        <f t="shared" si="39"/>
        <v>0</v>
      </c>
      <c r="V323" s="71"/>
      <c r="W323" s="71"/>
      <c r="X323" s="71"/>
      <c r="Y323" s="71"/>
      <c r="Z323" s="71"/>
      <c r="AA323" s="71"/>
      <c r="AB323" s="74" t="s">
        <v>319</v>
      </c>
      <c r="AC323" s="198">
        <f t="shared" si="40"/>
        <v>0</v>
      </c>
      <c r="AD323" s="199">
        <f t="shared" si="41"/>
        <v>1</v>
      </c>
      <c r="AE323" s="72" t="str">
        <f t="shared" si="42"/>
        <v>EN TERMINO</v>
      </c>
      <c r="AF323" s="72" t="str">
        <f t="shared" si="43"/>
        <v>EN TERMINO</v>
      </c>
      <c r="AG323" s="74" t="s">
        <v>85</v>
      </c>
      <c r="AH323" s="71"/>
      <c r="AI323" s="74"/>
      <c r="AJ323" s="74"/>
      <c r="AK323" s="74"/>
      <c r="AL323" s="8" t="s">
        <v>219</v>
      </c>
      <c r="AM323" s="95" t="s">
        <v>111</v>
      </c>
      <c r="AN323" s="8" t="s">
        <v>200</v>
      </c>
      <c r="AO323" s="8" t="s">
        <v>208</v>
      </c>
      <c r="AP323" s="8"/>
      <c r="AQ323" s="8"/>
      <c r="AR323" s="8"/>
      <c r="AS323" s="8"/>
      <c r="AT323" s="95"/>
    </row>
    <row r="324" spans="1:46" ht="180" customHeight="1" x14ac:dyDescent="0.25">
      <c r="A324" s="152">
        <v>1163</v>
      </c>
      <c r="B324" s="152">
        <v>22</v>
      </c>
      <c r="C324" s="137" t="s">
        <v>3016</v>
      </c>
      <c r="D324" s="77" t="s">
        <v>3017</v>
      </c>
      <c r="E324" s="77" t="s">
        <v>3018</v>
      </c>
      <c r="F324" s="75" t="s">
        <v>3019</v>
      </c>
      <c r="G324" s="79" t="s">
        <v>3020</v>
      </c>
      <c r="H324" s="79" t="s">
        <v>3945</v>
      </c>
      <c r="I324" s="79" t="s">
        <v>3945</v>
      </c>
      <c r="J324" s="149">
        <v>5</v>
      </c>
      <c r="K324" s="82">
        <v>43009</v>
      </c>
      <c r="L324" s="82">
        <v>43646</v>
      </c>
      <c r="M324" s="8" t="s">
        <v>1106</v>
      </c>
      <c r="N324" s="8" t="s">
        <v>62</v>
      </c>
      <c r="O324" s="8" t="s">
        <v>28</v>
      </c>
      <c r="P324" s="8" t="s">
        <v>28</v>
      </c>
      <c r="Q324" s="8" t="s">
        <v>3966</v>
      </c>
      <c r="R324" s="8" t="s">
        <v>3883</v>
      </c>
      <c r="S324" s="8" t="s">
        <v>84</v>
      </c>
      <c r="T324" s="8">
        <v>0</v>
      </c>
      <c r="U324" s="187">
        <f t="shared" ref="U324:U381" si="44">+T324/J324</f>
        <v>0</v>
      </c>
      <c r="V324" s="71"/>
      <c r="W324" s="71"/>
      <c r="X324" s="71"/>
      <c r="Y324" s="71"/>
      <c r="Z324" s="71"/>
      <c r="AA324" s="71"/>
      <c r="AB324" s="74" t="s">
        <v>319</v>
      </c>
      <c r="AC324" s="198">
        <f t="shared" si="40"/>
        <v>0</v>
      </c>
      <c r="AD324" s="199">
        <f t="shared" si="41"/>
        <v>1</v>
      </c>
      <c r="AE324" s="72" t="str">
        <f t="shared" si="42"/>
        <v>EN TERMINO</v>
      </c>
      <c r="AF324" s="72" t="str">
        <f t="shared" si="43"/>
        <v>EN TERMINO</v>
      </c>
      <c r="AG324" s="74" t="s">
        <v>84</v>
      </c>
      <c r="AH324" s="71"/>
      <c r="AI324" s="74"/>
      <c r="AJ324" s="74"/>
      <c r="AK324" s="74"/>
      <c r="AL324" s="8" t="s">
        <v>219</v>
      </c>
      <c r="AM324" s="95" t="s">
        <v>108</v>
      </c>
      <c r="AN324" s="95" t="s">
        <v>3021</v>
      </c>
      <c r="AO324" s="8" t="s">
        <v>208</v>
      </c>
      <c r="AP324" s="8"/>
      <c r="AQ324" s="8"/>
      <c r="AR324" s="8"/>
      <c r="AS324" s="8"/>
      <c r="AT324" s="95"/>
    </row>
    <row r="325" spans="1:46" ht="139.5" customHeight="1" x14ac:dyDescent="0.25">
      <c r="A325" s="152">
        <v>1164</v>
      </c>
      <c r="B325" s="152">
        <v>23</v>
      </c>
      <c r="C325" s="137" t="s">
        <v>3022</v>
      </c>
      <c r="D325" s="77" t="s">
        <v>3023</v>
      </c>
      <c r="E325" s="77" t="s">
        <v>3024</v>
      </c>
      <c r="F325" s="75" t="s">
        <v>3025</v>
      </c>
      <c r="G325" s="188" t="s">
        <v>3026</v>
      </c>
      <c r="H325" s="79" t="s">
        <v>3945</v>
      </c>
      <c r="I325" s="79" t="s">
        <v>3945</v>
      </c>
      <c r="J325" s="149">
        <v>5</v>
      </c>
      <c r="K325" s="82">
        <v>43009</v>
      </c>
      <c r="L325" s="82">
        <v>43646</v>
      </c>
      <c r="M325" s="8" t="s">
        <v>1106</v>
      </c>
      <c r="N325" s="8" t="s">
        <v>62</v>
      </c>
      <c r="O325" s="8" t="s">
        <v>28</v>
      </c>
      <c r="P325" s="8" t="s">
        <v>28</v>
      </c>
      <c r="Q325" s="8" t="s">
        <v>3966</v>
      </c>
      <c r="R325" s="8" t="s">
        <v>3883</v>
      </c>
      <c r="S325" s="8" t="s">
        <v>84</v>
      </c>
      <c r="T325" s="8">
        <v>1</v>
      </c>
      <c r="U325" s="187">
        <f t="shared" si="44"/>
        <v>0.2</v>
      </c>
      <c r="V325" s="71"/>
      <c r="W325" s="71"/>
      <c r="X325" s="71"/>
      <c r="Y325" s="71"/>
      <c r="Z325" s="71"/>
      <c r="AA325" s="71"/>
      <c r="AB325" s="74" t="s">
        <v>319</v>
      </c>
      <c r="AC325" s="198">
        <f t="shared" si="40"/>
        <v>0</v>
      </c>
      <c r="AD325" s="199">
        <f t="shared" si="41"/>
        <v>1</v>
      </c>
      <c r="AE325" s="72" t="str">
        <f t="shared" si="42"/>
        <v>EN TERMINO</v>
      </c>
      <c r="AF325" s="72" t="str">
        <f t="shared" si="43"/>
        <v>EN TERMINO</v>
      </c>
      <c r="AG325" s="74" t="s">
        <v>84</v>
      </c>
      <c r="AH325" s="71"/>
      <c r="AI325" s="74"/>
      <c r="AJ325" s="74"/>
      <c r="AK325" s="74"/>
      <c r="AL325" s="8" t="s">
        <v>219</v>
      </c>
      <c r="AM325" s="95" t="s">
        <v>111</v>
      </c>
      <c r="AN325" s="95" t="s">
        <v>133</v>
      </c>
      <c r="AO325" s="8" t="s">
        <v>208</v>
      </c>
      <c r="AP325" s="8"/>
      <c r="AQ325" s="8"/>
      <c r="AR325" s="8"/>
      <c r="AS325" s="8"/>
      <c r="AT325" s="95"/>
    </row>
    <row r="326" spans="1:46" ht="150" customHeight="1" x14ac:dyDescent="0.25">
      <c r="A326" s="152">
        <v>1165</v>
      </c>
      <c r="B326" s="152">
        <v>24</v>
      </c>
      <c r="C326" s="137" t="s">
        <v>3027</v>
      </c>
      <c r="D326" s="77" t="s">
        <v>3028</v>
      </c>
      <c r="E326" s="77" t="s">
        <v>3029</v>
      </c>
      <c r="F326" s="79" t="s">
        <v>3030</v>
      </c>
      <c r="G326" s="79" t="s">
        <v>3031</v>
      </c>
      <c r="H326" s="79" t="s">
        <v>3032</v>
      </c>
      <c r="I326" s="79" t="s">
        <v>3033</v>
      </c>
      <c r="J326" s="149">
        <v>6</v>
      </c>
      <c r="K326" s="82">
        <v>43009</v>
      </c>
      <c r="L326" s="82">
        <v>43373</v>
      </c>
      <c r="M326" s="8" t="s">
        <v>1106</v>
      </c>
      <c r="N326" s="8" t="s">
        <v>62</v>
      </c>
      <c r="O326" s="8" t="s">
        <v>28</v>
      </c>
      <c r="P326" s="8" t="s">
        <v>28</v>
      </c>
      <c r="Q326" s="8" t="s">
        <v>3966</v>
      </c>
      <c r="R326" s="8" t="s">
        <v>3883</v>
      </c>
      <c r="S326" s="8" t="s">
        <v>1541</v>
      </c>
      <c r="T326" s="8">
        <v>6</v>
      </c>
      <c r="U326" s="187">
        <f t="shared" si="44"/>
        <v>1</v>
      </c>
      <c r="V326" s="71"/>
      <c r="W326" s="71"/>
      <c r="X326" s="71"/>
      <c r="Y326" s="71"/>
      <c r="Z326" s="71"/>
      <c r="AA326" s="71"/>
      <c r="AB326" s="74" t="s">
        <v>319</v>
      </c>
      <c r="AC326" s="198">
        <f t="shared" si="40"/>
        <v>2</v>
      </c>
      <c r="AD326" s="199">
        <f t="shared" si="41"/>
        <v>0</v>
      </c>
      <c r="AE326" s="72" t="str">
        <f t="shared" si="42"/>
        <v>CUMPLIDA</v>
      </c>
      <c r="AF326" s="72" t="str">
        <f t="shared" si="43"/>
        <v>CUMPLIDA</v>
      </c>
      <c r="AG326" s="74" t="s">
        <v>85</v>
      </c>
      <c r="AH326" s="71"/>
      <c r="AI326" s="74"/>
      <c r="AJ326" s="74"/>
      <c r="AK326" s="74"/>
      <c r="AL326" s="8" t="s">
        <v>219</v>
      </c>
      <c r="AM326" s="95" t="s">
        <v>108</v>
      </c>
      <c r="AN326" s="8" t="s">
        <v>168</v>
      </c>
      <c r="AO326" s="8" t="s">
        <v>208</v>
      </c>
      <c r="AP326" s="8"/>
      <c r="AQ326" s="8"/>
      <c r="AR326" s="8"/>
      <c r="AS326" s="8"/>
      <c r="AT326" s="95"/>
    </row>
    <row r="327" spans="1:46" ht="195" customHeight="1" x14ac:dyDescent="0.25">
      <c r="A327" s="152">
        <v>1166</v>
      </c>
      <c r="B327" s="152">
        <v>25</v>
      </c>
      <c r="C327" s="137" t="s">
        <v>3034</v>
      </c>
      <c r="D327" s="77" t="s">
        <v>3035</v>
      </c>
      <c r="E327" s="77" t="s">
        <v>3036</v>
      </c>
      <c r="F327" s="79" t="s">
        <v>3030</v>
      </c>
      <c r="G327" s="79" t="s">
        <v>3037</v>
      </c>
      <c r="H327" s="79" t="s">
        <v>3038</v>
      </c>
      <c r="I327" s="79" t="s">
        <v>3039</v>
      </c>
      <c r="J327" s="149">
        <v>6</v>
      </c>
      <c r="K327" s="82">
        <v>43009</v>
      </c>
      <c r="L327" s="82">
        <v>43190</v>
      </c>
      <c r="M327" s="8" t="s">
        <v>1652</v>
      </c>
      <c r="N327" s="8" t="s">
        <v>90</v>
      </c>
      <c r="O327" s="8" t="s">
        <v>21</v>
      </c>
      <c r="P327" s="8" t="s">
        <v>21</v>
      </c>
      <c r="Q327" s="94" t="s">
        <v>3965</v>
      </c>
      <c r="R327" s="94" t="s">
        <v>3860</v>
      </c>
      <c r="S327" s="8" t="s">
        <v>1541</v>
      </c>
      <c r="T327" s="8">
        <v>6</v>
      </c>
      <c r="U327" s="187">
        <f t="shared" si="44"/>
        <v>1</v>
      </c>
      <c r="V327" s="71"/>
      <c r="W327" s="71"/>
      <c r="X327" s="71"/>
      <c r="Y327" s="71"/>
      <c r="Z327" s="71"/>
      <c r="AA327" s="71"/>
      <c r="AB327" s="74" t="s">
        <v>319</v>
      </c>
      <c r="AC327" s="198">
        <f t="shared" si="40"/>
        <v>2</v>
      </c>
      <c r="AD327" s="199">
        <f t="shared" si="41"/>
        <v>0</v>
      </c>
      <c r="AE327" s="72" t="str">
        <f t="shared" si="42"/>
        <v>CUMPLIDA</v>
      </c>
      <c r="AF327" s="72" t="str">
        <f t="shared" si="43"/>
        <v>CUMPLIDA</v>
      </c>
      <c r="AG327" s="74" t="s">
        <v>85</v>
      </c>
      <c r="AH327" s="71"/>
      <c r="AI327" s="74"/>
      <c r="AJ327" s="74"/>
      <c r="AK327" s="74"/>
      <c r="AL327" s="8" t="s">
        <v>219</v>
      </c>
      <c r="AM327" s="8" t="s">
        <v>110</v>
      </c>
      <c r="AN327" s="95" t="s">
        <v>119</v>
      </c>
      <c r="AO327" s="8" t="s">
        <v>208</v>
      </c>
      <c r="AP327" s="8"/>
      <c r="AQ327" s="8"/>
      <c r="AR327" s="8"/>
      <c r="AS327" s="8"/>
      <c r="AT327" s="95"/>
    </row>
    <row r="328" spans="1:46" ht="165" customHeight="1" x14ac:dyDescent="0.25">
      <c r="A328" s="152">
        <v>1167</v>
      </c>
      <c r="B328" s="152">
        <v>26</v>
      </c>
      <c r="C328" s="137" t="s">
        <v>3040</v>
      </c>
      <c r="D328" s="77" t="s">
        <v>3041</v>
      </c>
      <c r="E328" s="77" t="s">
        <v>3042</v>
      </c>
      <c r="F328" s="75" t="s">
        <v>3043</v>
      </c>
      <c r="G328" s="95" t="s">
        <v>3044</v>
      </c>
      <c r="H328" s="189" t="s">
        <v>3045</v>
      </c>
      <c r="I328" s="189" t="s">
        <v>3046</v>
      </c>
      <c r="J328" s="149">
        <v>5</v>
      </c>
      <c r="K328" s="82">
        <v>43023</v>
      </c>
      <c r="L328" s="82">
        <v>43220</v>
      </c>
      <c r="M328" s="8" t="s">
        <v>318</v>
      </c>
      <c r="N328" s="8" t="s">
        <v>318</v>
      </c>
      <c r="O328" s="8" t="s">
        <v>24</v>
      </c>
      <c r="P328" s="8" t="s">
        <v>24</v>
      </c>
      <c r="Q328" s="8" t="s">
        <v>3968</v>
      </c>
      <c r="R328" s="105" t="s">
        <v>3884</v>
      </c>
      <c r="S328" s="8" t="s">
        <v>84</v>
      </c>
      <c r="T328" s="8">
        <v>5</v>
      </c>
      <c r="U328" s="187">
        <f t="shared" si="44"/>
        <v>1</v>
      </c>
      <c r="V328" s="71"/>
      <c r="W328" s="71"/>
      <c r="X328" s="71"/>
      <c r="Y328" s="71"/>
      <c r="Z328" s="71"/>
      <c r="AA328" s="71"/>
      <c r="AB328" s="74" t="s">
        <v>319</v>
      </c>
      <c r="AC328" s="198">
        <f t="shared" si="40"/>
        <v>2</v>
      </c>
      <c r="AD328" s="199">
        <f t="shared" si="41"/>
        <v>0</v>
      </c>
      <c r="AE328" s="72" t="str">
        <f t="shared" si="42"/>
        <v>CUMPLIDA</v>
      </c>
      <c r="AF328" s="72" t="str">
        <f t="shared" si="43"/>
        <v>CUMPLIDA</v>
      </c>
      <c r="AG328" s="74" t="s">
        <v>84</v>
      </c>
      <c r="AH328" s="71"/>
      <c r="AI328" s="74"/>
      <c r="AJ328" s="74"/>
      <c r="AK328" s="74"/>
      <c r="AL328" s="8" t="s">
        <v>219</v>
      </c>
      <c r="AM328" s="95" t="s">
        <v>108</v>
      </c>
      <c r="AN328" s="95" t="s">
        <v>2124</v>
      </c>
      <c r="AO328" s="8" t="s">
        <v>318</v>
      </c>
      <c r="AP328" s="8"/>
      <c r="AQ328" s="8"/>
      <c r="AR328" s="8"/>
      <c r="AS328" s="8"/>
      <c r="AT328" s="95"/>
    </row>
    <row r="329" spans="1:46" ht="240" customHeight="1" x14ac:dyDescent="0.25">
      <c r="A329" s="152">
        <v>1168</v>
      </c>
      <c r="B329" s="152">
        <v>27</v>
      </c>
      <c r="C329" s="137" t="s">
        <v>3047</v>
      </c>
      <c r="D329" s="77" t="s">
        <v>3048</v>
      </c>
      <c r="E329" s="77" t="s">
        <v>3049</v>
      </c>
      <c r="F329" s="79" t="s">
        <v>3050</v>
      </c>
      <c r="G329" s="190" t="s">
        <v>3051</v>
      </c>
      <c r="H329" s="79" t="s">
        <v>3568</v>
      </c>
      <c r="I329" s="79" t="s">
        <v>3568</v>
      </c>
      <c r="J329" s="149">
        <v>6</v>
      </c>
      <c r="K329" s="82">
        <v>43023</v>
      </c>
      <c r="L329" s="82">
        <v>43281</v>
      </c>
      <c r="M329" s="8" t="s">
        <v>296</v>
      </c>
      <c r="N329" s="8" t="s">
        <v>296</v>
      </c>
      <c r="O329" s="8" t="s">
        <v>24</v>
      </c>
      <c r="P329" s="8" t="s">
        <v>24</v>
      </c>
      <c r="Q329" s="8" t="s">
        <v>3968</v>
      </c>
      <c r="R329" s="105" t="s">
        <v>3884</v>
      </c>
      <c r="S329" s="8" t="s">
        <v>84</v>
      </c>
      <c r="T329" s="8">
        <v>6</v>
      </c>
      <c r="U329" s="187">
        <f t="shared" si="44"/>
        <v>1</v>
      </c>
      <c r="V329" s="71"/>
      <c r="W329" s="71"/>
      <c r="X329" s="71"/>
      <c r="Y329" s="71"/>
      <c r="Z329" s="71"/>
      <c r="AA329" s="71"/>
      <c r="AB329" s="74" t="s">
        <v>319</v>
      </c>
      <c r="AC329" s="198">
        <f t="shared" si="40"/>
        <v>2</v>
      </c>
      <c r="AD329" s="199">
        <f t="shared" si="41"/>
        <v>0</v>
      </c>
      <c r="AE329" s="72" t="str">
        <f t="shared" si="42"/>
        <v>CUMPLIDA</v>
      </c>
      <c r="AF329" s="72" t="str">
        <f t="shared" si="43"/>
        <v>CUMPLIDA</v>
      </c>
      <c r="AG329" s="74" t="s">
        <v>84</v>
      </c>
      <c r="AH329" s="71"/>
      <c r="AI329" s="74"/>
      <c r="AJ329" s="74"/>
      <c r="AK329" s="74"/>
      <c r="AL329" s="8" t="s">
        <v>219</v>
      </c>
      <c r="AM329" s="95" t="s">
        <v>108</v>
      </c>
      <c r="AN329" s="95" t="s">
        <v>174</v>
      </c>
      <c r="AO329" s="8" t="s">
        <v>296</v>
      </c>
      <c r="AP329" s="8"/>
      <c r="AQ329" s="8"/>
      <c r="AR329" s="8"/>
      <c r="AS329" s="8"/>
      <c r="AT329" s="95"/>
    </row>
    <row r="330" spans="1:46" ht="225" customHeight="1" x14ac:dyDescent="0.25">
      <c r="A330" s="152">
        <v>1169</v>
      </c>
      <c r="B330" s="152">
        <v>28</v>
      </c>
      <c r="C330" s="137" t="s">
        <v>3052</v>
      </c>
      <c r="D330" s="77" t="s">
        <v>3053</v>
      </c>
      <c r="E330" s="77" t="s">
        <v>3054</v>
      </c>
      <c r="F330" s="79" t="s">
        <v>3055</v>
      </c>
      <c r="G330" s="79" t="s">
        <v>3056</v>
      </c>
      <c r="H330" s="79" t="s">
        <v>3057</v>
      </c>
      <c r="I330" s="79" t="s">
        <v>3058</v>
      </c>
      <c r="J330" s="149">
        <v>8</v>
      </c>
      <c r="K330" s="82">
        <v>43009</v>
      </c>
      <c r="L330" s="82">
        <v>43312</v>
      </c>
      <c r="M330" s="8" t="s">
        <v>1652</v>
      </c>
      <c r="N330" s="8" t="s">
        <v>90</v>
      </c>
      <c r="O330" s="8" t="s">
        <v>21</v>
      </c>
      <c r="P330" s="8" t="s">
        <v>21</v>
      </c>
      <c r="Q330" s="94" t="s">
        <v>3965</v>
      </c>
      <c r="R330" s="94" t="s">
        <v>3860</v>
      </c>
      <c r="S330" s="8" t="s">
        <v>1641</v>
      </c>
      <c r="T330" s="8">
        <v>8</v>
      </c>
      <c r="U330" s="187">
        <f t="shared" si="44"/>
        <v>1</v>
      </c>
      <c r="V330" s="71"/>
      <c r="W330" s="104"/>
      <c r="X330" s="71"/>
      <c r="Y330" s="71"/>
      <c r="Z330" s="71"/>
      <c r="AA330" s="71"/>
      <c r="AB330" s="74" t="s">
        <v>319</v>
      </c>
      <c r="AC330" s="198">
        <f t="shared" si="40"/>
        <v>2</v>
      </c>
      <c r="AD330" s="199">
        <f t="shared" si="41"/>
        <v>0</v>
      </c>
      <c r="AE330" s="72" t="str">
        <f t="shared" si="42"/>
        <v>CUMPLIDA</v>
      </c>
      <c r="AF330" s="72" t="str">
        <f t="shared" si="43"/>
        <v>CUMPLIDA</v>
      </c>
      <c r="AG330" s="74" t="s">
        <v>30</v>
      </c>
      <c r="AH330" s="71"/>
      <c r="AI330" s="74"/>
      <c r="AJ330" s="74"/>
      <c r="AK330" s="74"/>
      <c r="AL330" s="8" t="s">
        <v>219</v>
      </c>
      <c r="AM330" s="95" t="s">
        <v>111</v>
      </c>
      <c r="AN330" s="95" t="s">
        <v>3059</v>
      </c>
      <c r="AO330" s="8" t="s">
        <v>208</v>
      </c>
      <c r="AP330" s="8"/>
      <c r="AQ330" s="8"/>
      <c r="AR330" s="8"/>
      <c r="AS330" s="8"/>
      <c r="AT330" s="95"/>
    </row>
    <row r="331" spans="1:46" ht="180" customHeight="1" x14ac:dyDescent="0.25">
      <c r="A331" s="152">
        <v>1170</v>
      </c>
      <c r="B331" s="152">
        <v>29</v>
      </c>
      <c r="C331" s="137" t="s">
        <v>3060</v>
      </c>
      <c r="D331" s="77" t="s">
        <v>3061</v>
      </c>
      <c r="E331" s="77" t="s">
        <v>3062</v>
      </c>
      <c r="F331" s="75" t="s">
        <v>3063</v>
      </c>
      <c r="G331" s="75" t="s">
        <v>1659</v>
      </c>
      <c r="H331" s="167" t="s">
        <v>3064</v>
      </c>
      <c r="I331" s="75" t="s">
        <v>3065</v>
      </c>
      <c r="J331" s="149">
        <v>9</v>
      </c>
      <c r="K331" s="82">
        <v>43009</v>
      </c>
      <c r="L331" s="82">
        <v>43312</v>
      </c>
      <c r="M331" s="8" t="s">
        <v>1652</v>
      </c>
      <c r="N331" s="8" t="s">
        <v>90</v>
      </c>
      <c r="O331" s="8" t="s">
        <v>21</v>
      </c>
      <c r="P331" s="8" t="s">
        <v>3066</v>
      </c>
      <c r="Q331" s="94" t="s">
        <v>3965</v>
      </c>
      <c r="R331" s="94" t="s">
        <v>3860</v>
      </c>
      <c r="S331" s="8" t="s">
        <v>84</v>
      </c>
      <c r="T331" s="8">
        <v>9</v>
      </c>
      <c r="U331" s="187">
        <f t="shared" si="44"/>
        <v>1</v>
      </c>
      <c r="V331" s="71"/>
      <c r="W331" s="71"/>
      <c r="X331" s="71"/>
      <c r="Y331" s="71"/>
      <c r="Z331" s="71"/>
      <c r="AA331" s="71"/>
      <c r="AB331" s="74" t="s">
        <v>319</v>
      </c>
      <c r="AC331" s="198">
        <f t="shared" ref="AC331:AC394" si="45">IF(U331=100%,2,0)</f>
        <v>2</v>
      </c>
      <c r="AD331" s="199">
        <f t="shared" ref="AD331:AD394" si="46">IF(L331&lt;$AE$8,0,1)</f>
        <v>0</v>
      </c>
      <c r="AE331" s="72" t="str">
        <f t="shared" si="42"/>
        <v>CUMPLIDA</v>
      </c>
      <c r="AF331" s="72" t="str">
        <f t="shared" si="43"/>
        <v>CUMPLIDA</v>
      </c>
      <c r="AG331" s="74" t="s">
        <v>84</v>
      </c>
      <c r="AH331" s="71"/>
      <c r="AI331" s="74"/>
      <c r="AJ331" s="74"/>
      <c r="AK331" s="74"/>
      <c r="AL331" s="8" t="s">
        <v>219</v>
      </c>
      <c r="AM331" s="8" t="s">
        <v>110</v>
      </c>
      <c r="AN331" s="95" t="s">
        <v>187</v>
      </c>
      <c r="AO331" s="8" t="s">
        <v>208</v>
      </c>
      <c r="AP331" s="8"/>
      <c r="AQ331" s="8"/>
      <c r="AR331" s="8"/>
      <c r="AS331" s="8"/>
      <c r="AT331" s="95"/>
    </row>
    <row r="332" spans="1:46" ht="300" customHeight="1" x14ac:dyDescent="0.25">
      <c r="A332" s="152">
        <v>1171</v>
      </c>
      <c r="B332" s="152">
        <v>30</v>
      </c>
      <c r="C332" s="137" t="s">
        <v>3067</v>
      </c>
      <c r="D332" s="77" t="s">
        <v>3068</v>
      </c>
      <c r="E332" s="77" t="s">
        <v>3069</v>
      </c>
      <c r="F332" s="79" t="s">
        <v>3070</v>
      </c>
      <c r="G332" s="79" t="s">
        <v>3071</v>
      </c>
      <c r="H332" s="174" t="s">
        <v>3072</v>
      </c>
      <c r="I332" s="79" t="s">
        <v>3073</v>
      </c>
      <c r="J332" s="149">
        <v>12</v>
      </c>
      <c r="K332" s="82">
        <v>43009</v>
      </c>
      <c r="L332" s="82">
        <v>43616</v>
      </c>
      <c r="M332" s="8" t="s">
        <v>1652</v>
      </c>
      <c r="N332" s="8" t="s">
        <v>90</v>
      </c>
      <c r="O332" s="8" t="s">
        <v>21</v>
      </c>
      <c r="P332" s="8" t="s">
        <v>2892</v>
      </c>
      <c r="Q332" s="94" t="s">
        <v>3965</v>
      </c>
      <c r="R332" s="94" t="s">
        <v>3860</v>
      </c>
      <c r="S332" s="8" t="s">
        <v>1541</v>
      </c>
      <c r="T332" s="8">
        <v>5</v>
      </c>
      <c r="U332" s="187">
        <f t="shared" si="44"/>
        <v>0.41666666666666669</v>
      </c>
      <c r="V332" s="71"/>
      <c r="W332" s="71"/>
      <c r="X332" s="71"/>
      <c r="Y332" s="71"/>
      <c r="Z332" s="71"/>
      <c r="AA332" s="71"/>
      <c r="AB332" s="74" t="s">
        <v>319</v>
      </c>
      <c r="AC332" s="198">
        <f t="shared" si="45"/>
        <v>0</v>
      </c>
      <c r="AD332" s="199">
        <f t="shared" si="46"/>
        <v>1</v>
      </c>
      <c r="AE332" s="72" t="str">
        <f t="shared" si="42"/>
        <v>EN TERMINO</v>
      </c>
      <c r="AF332" s="72" t="str">
        <f t="shared" si="43"/>
        <v>EN TERMINO</v>
      </c>
      <c r="AG332" s="74" t="s">
        <v>85</v>
      </c>
      <c r="AH332" s="71"/>
      <c r="AI332" s="74"/>
      <c r="AJ332" s="74"/>
      <c r="AK332" s="74"/>
      <c r="AL332" s="8" t="s">
        <v>219</v>
      </c>
      <c r="AM332" s="8" t="s">
        <v>113</v>
      </c>
      <c r="AN332" s="95" t="s">
        <v>509</v>
      </c>
      <c r="AO332" s="8" t="s">
        <v>208</v>
      </c>
      <c r="AP332" s="8" t="s">
        <v>3919</v>
      </c>
      <c r="AQ332" s="8"/>
      <c r="AR332" s="8"/>
      <c r="AS332" s="8"/>
      <c r="AT332" s="95"/>
    </row>
    <row r="333" spans="1:46" ht="180" customHeight="1" x14ac:dyDescent="0.25">
      <c r="A333" s="152">
        <v>1172</v>
      </c>
      <c r="B333" s="152">
        <v>31</v>
      </c>
      <c r="C333" s="137" t="s">
        <v>3074</v>
      </c>
      <c r="D333" s="77" t="s">
        <v>3075</v>
      </c>
      <c r="E333" s="77" t="s">
        <v>3076</v>
      </c>
      <c r="F333" s="79" t="s">
        <v>3077</v>
      </c>
      <c r="G333" s="79" t="s">
        <v>3078</v>
      </c>
      <c r="H333" s="174" t="s">
        <v>3079</v>
      </c>
      <c r="I333" s="79" t="s">
        <v>3080</v>
      </c>
      <c r="J333" s="149">
        <v>7</v>
      </c>
      <c r="K333" s="82">
        <v>43009</v>
      </c>
      <c r="L333" s="82">
        <v>43190</v>
      </c>
      <c r="M333" s="8" t="s">
        <v>1652</v>
      </c>
      <c r="N333" s="8" t="s">
        <v>90</v>
      </c>
      <c r="O333" s="8" t="s">
        <v>21</v>
      </c>
      <c r="P333" s="8" t="s">
        <v>21</v>
      </c>
      <c r="Q333" s="94" t="s">
        <v>3965</v>
      </c>
      <c r="R333" s="94" t="s">
        <v>3860</v>
      </c>
      <c r="S333" s="8" t="s">
        <v>1541</v>
      </c>
      <c r="T333" s="8">
        <v>7</v>
      </c>
      <c r="U333" s="187">
        <f t="shared" si="44"/>
        <v>1</v>
      </c>
      <c r="V333" s="71"/>
      <c r="W333" s="71"/>
      <c r="X333" s="71"/>
      <c r="Y333" s="71"/>
      <c r="Z333" s="71"/>
      <c r="AA333" s="71"/>
      <c r="AB333" s="74" t="s">
        <v>319</v>
      </c>
      <c r="AC333" s="198">
        <f t="shared" si="45"/>
        <v>2</v>
      </c>
      <c r="AD333" s="199">
        <f t="shared" si="46"/>
        <v>0</v>
      </c>
      <c r="AE333" s="72" t="str">
        <f t="shared" si="42"/>
        <v>CUMPLIDA</v>
      </c>
      <c r="AF333" s="72" t="str">
        <f t="shared" si="43"/>
        <v>CUMPLIDA</v>
      </c>
      <c r="AG333" s="74" t="s">
        <v>85</v>
      </c>
      <c r="AH333" s="71"/>
      <c r="AI333" s="74"/>
      <c r="AJ333" s="74"/>
      <c r="AK333" s="74"/>
      <c r="AL333" s="8" t="s">
        <v>219</v>
      </c>
      <c r="AM333" s="95" t="s">
        <v>111</v>
      </c>
      <c r="AN333" s="8" t="s">
        <v>200</v>
      </c>
      <c r="AO333" s="8" t="s">
        <v>208</v>
      </c>
      <c r="AP333" s="8"/>
      <c r="AQ333" s="8"/>
      <c r="AR333" s="8"/>
      <c r="AS333" s="8"/>
      <c r="AT333" s="95"/>
    </row>
    <row r="334" spans="1:46" ht="138" customHeight="1" x14ac:dyDescent="0.25">
      <c r="A334" s="152">
        <v>1173</v>
      </c>
      <c r="B334" s="152">
        <v>32</v>
      </c>
      <c r="C334" s="137" t="s">
        <v>3081</v>
      </c>
      <c r="D334" s="77" t="s">
        <v>3082</v>
      </c>
      <c r="E334" s="77" t="s">
        <v>3083</v>
      </c>
      <c r="F334" s="75" t="s">
        <v>3084</v>
      </c>
      <c r="G334" s="79" t="s">
        <v>3085</v>
      </c>
      <c r="H334" s="127" t="s">
        <v>3570</v>
      </c>
      <c r="I334" s="127" t="s">
        <v>3569</v>
      </c>
      <c r="J334" s="149">
        <v>3</v>
      </c>
      <c r="K334" s="82">
        <v>43023</v>
      </c>
      <c r="L334" s="82">
        <v>43281</v>
      </c>
      <c r="M334" s="8" t="s">
        <v>296</v>
      </c>
      <c r="N334" s="8" t="s">
        <v>296</v>
      </c>
      <c r="O334" s="8" t="s">
        <v>24</v>
      </c>
      <c r="P334" s="8" t="s">
        <v>3086</v>
      </c>
      <c r="Q334" s="8" t="s">
        <v>3968</v>
      </c>
      <c r="R334" s="105" t="s">
        <v>3884</v>
      </c>
      <c r="S334" s="8" t="s">
        <v>84</v>
      </c>
      <c r="T334" s="8">
        <v>3</v>
      </c>
      <c r="U334" s="187">
        <f t="shared" si="44"/>
        <v>1</v>
      </c>
      <c r="V334" s="71"/>
      <c r="W334" s="71"/>
      <c r="X334" s="71"/>
      <c r="Y334" s="71"/>
      <c r="Z334" s="71"/>
      <c r="AA334" s="71"/>
      <c r="AB334" s="74" t="s">
        <v>319</v>
      </c>
      <c r="AC334" s="198">
        <f t="shared" si="45"/>
        <v>2</v>
      </c>
      <c r="AD334" s="199">
        <f t="shared" si="46"/>
        <v>0</v>
      </c>
      <c r="AE334" s="72" t="str">
        <f t="shared" si="42"/>
        <v>CUMPLIDA</v>
      </c>
      <c r="AF334" s="72" t="str">
        <f t="shared" si="43"/>
        <v>CUMPLIDA</v>
      </c>
      <c r="AG334" s="74" t="s">
        <v>84</v>
      </c>
      <c r="AH334" s="71"/>
      <c r="AI334" s="74"/>
      <c r="AJ334" s="74"/>
      <c r="AK334" s="74"/>
      <c r="AL334" s="8" t="s">
        <v>219</v>
      </c>
      <c r="AM334" s="8" t="s">
        <v>223</v>
      </c>
      <c r="AN334" s="95" t="s">
        <v>3087</v>
      </c>
      <c r="AO334" s="8" t="s">
        <v>296</v>
      </c>
      <c r="AP334" s="8"/>
      <c r="AQ334" s="8"/>
      <c r="AR334" s="8"/>
      <c r="AS334" s="8"/>
      <c r="AT334" s="95"/>
    </row>
    <row r="335" spans="1:46" ht="300" customHeight="1" x14ac:dyDescent="0.25">
      <c r="A335" s="152">
        <v>1176</v>
      </c>
      <c r="B335" s="152">
        <v>35</v>
      </c>
      <c r="C335" s="137" t="s">
        <v>3088</v>
      </c>
      <c r="D335" s="77" t="s">
        <v>3089</v>
      </c>
      <c r="E335" s="77" t="s">
        <v>3090</v>
      </c>
      <c r="F335" s="79" t="s">
        <v>3091</v>
      </c>
      <c r="G335" s="79" t="s">
        <v>3092</v>
      </c>
      <c r="H335" s="79" t="s">
        <v>3578</v>
      </c>
      <c r="I335" s="79" t="s">
        <v>3577</v>
      </c>
      <c r="J335" s="149">
        <v>5</v>
      </c>
      <c r="K335" s="82">
        <v>42917</v>
      </c>
      <c r="L335" s="83">
        <v>43251</v>
      </c>
      <c r="M335" s="8" t="s">
        <v>298</v>
      </c>
      <c r="N335" s="8" t="s">
        <v>298</v>
      </c>
      <c r="O335" s="8" t="s">
        <v>76</v>
      </c>
      <c r="P335" s="8" t="s">
        <v>76</v>
      </c>
      <c r="Q335" s="8" t="s">
        <v>4252</v>
      </c>
      <c r="R335" s="8" t="s">
        <v>35</v>
      </c>
      <c r="S335" s="8" t="s">
        <v>84</v>
      </c>
      <c r="T335" s="8">
        <v>5</v>
      </c>
      <c r="U335" s="187">
        <f t="shared" si="44"/>
        <v>1</v>
      </c>
      <c r="V335" s="71"/>
      <c r="W335" s="71"/>
      <c r="X335" s="71"/>
      <c r="Y335" s="71"/>
      <c r="Z335" s="71"/>
      <c r="AA335" s="71"/>
      <c r="AB335" s="74" t="s">
        <v>319</v>
      </c>
      <c r="AC335" s="198">
        <f t="shared" si="45"/>
        <v>2</v>
      </c>
      <c r="AD335" s="199">
        <f t="shared" si="46"/>
        <v>0</v>
      </c>
      <c r="AE335" s="72" t="str">
        <f t="shared" si="42"/>
        <v>CUMPLIDA</v>
      </c>
      <c r="AF335" s="72" t="str">
        <f t="shared" si="43"/>
        <v>CUMPLIDA</v>
      </c>
      <c r="AG335" s="74" t="s">
        <v>84</v>
      </c>
      <c r="AH335" s="71"/>
      <c r="AI335" s="74"/>
      <c r="AJ335" s="74"/>
      <c r="AK335" s="74"/>
      <c r="AL335" s="8" t="s">
        <v>219</v>
      </c>
      <c r="AM335" s="8" t="s">
        <v>223</v>
      </c>
      <c r="AN335" s="95" t="s">
        <v>2929</v>
      </c>
      <c r="AO335" s="8" t="s">
        <v>298</v>
      </c>
      <c r="AP335" s="8"/>
      <c r="AQ335" s="8"/>
      <c r="AR335" s="8"/>
      <c r="AS335" s="8"/>
      <c r="AT335" s="95"/>
    </row>
    <row r="336" spans="1:46" ht="285" customHeight="1" x14ac:dyDescent="0.25">
      <c r="A336" s="152">
        <v>1178</v>
      </c>
      <c r="B336" s="152">
        <v>37</v>
      </c>
      <c r="C336" s="77" t="s">
        <v>3093</v>
      </c>
      <c r="D336" s="77" t="s">
        <v>3094</v>
      </c>
      <c r="E336" s="77" t="s">
        <v>3095</v>
      </c>
      <c r="F336" s="101" t="s">
        <v>3096</v>
      </c>
      <c r="G336" s="101" t="s">
        <v>3097</v>
      </c>
      <c r="H336" s="79" t="s">
        <v>3098</v>
      </c>
      <c r="I336" s="79" t="s">
        <v>3099</v>
      </c>
      <c r="J336" s="149">
        <v>4</v>
      </c>
      <c r="K336" s="82">
        <v>42917</v>
      </c>
      <c r="L336" s="82">
        <v>43220</v>
      </c>
      <c r="M336" s="8" t="s">
        <v>299</v>
      </c>
      <c r="N336" s="8" t="s">
        <v>299</v>
      </c>
      <c r="O336" s="8" t="s">
        <v>41</v>
      </c>
      <c r="P336" s="8" t="s">
        <v>2188</v>
      </c>
      <c r="Q336" s="8" t="s">
        <v>3968</v>
      </c>
      <c r="R336" s="94" t="s">
        <v>3861</v>
      </c>
      <c r="S336" s="8" t="s">
        <v>1541</v>
      </c>
      <c r="T336" s="8">
        <v>4</v>
      </c>
      <c r="U336" s="187">
        <f t="shared" si="44"/>
        <v>1</v>
      </c>
      <c r="V336" s="71"/>
      <c r="W336" s="71"/>
      <c r="X336" s="71"/>
      <c r="Y336" s="71"/>
      <c r="Z336" s="71"/>
      <c r="AA336" s="71"/>
      <c r="AB336" s="74" t="s">
        <v>319</v>
      </c>
      <c r="AC336" s="198">
        <f t="shared" si="45"/>
        <v>2</v>
      </c>
      <c r="AD336" s="199">
        <f t="shared" si="46"/>
        <v>0</v>
      </c>
      <c r="AE336" s="72" t="str">
        <f t="shared" si="42"/>
        <v>CUMPLIDA</v>
      </c>
      <c r="AF336" s="72" t="str">
        <f t="shared" si="43"/>
        <v>CUMPLIDA</v>
      </c>
      <c r="AG336" s="74" t="s">
        <v>85</v>
      </c>
      <c r="AH336" s="71"/>
      <c r="AI336" s="74"/>
      <c r="AJ336" s="74"/>
      <c r="AK336" s="74"/>
      <c r="AL336" s="8" t="s">
        <v>219</v>
      </c>
      <c r="AM336" s="8" t="s">
        <v>223</v>
      </c>
      <c r="AN336" s="95" t="s">
        <v>182</v>
      </c>
      <c r="AO336" s="8" t="s">
        <v>299</v>
      </c>
      <c r="AP336" s="8"/>
      <c r="AQ336" s="8"/>
      <c r="AR336" s="8"/>
      <c r="AS336" s="8"/>
      <c r="AT336" s="95"/>
    </row>
    <row r="337" spans="1:46" ht="120" customHeight="1" x14ac:dyDescent="0.25">
      <c r="A337" s="152">
        <v>1179</v>
      </c>
      <c r="B337" s="152">
        <v>38</v>
      </c>
      <c r="C337" s="137" t="s">
        <v>3100</v>
      </c>
      <c r="D337" s="77" t="s">
        <v>3101</v>
      </c>
      <c r="E337" s="77" t="s">
        <v>3102</v>
      </c>
      <c r="F337" s="75" t="s">
        <v>3103</v>
      </c>
      <c r="G337" s="75" t="s">
        <v>3103</v>
      </c>
      <c r="H337" s="127" t="s">
        <v>3571</v>
      </c>
      <c r="I337" s="127" t="s">
        <v>3572</v>
      </c>
      <c r="J337" s="149">
        <v>3</v>
      </c>
      <c r="K337" s="82">
        <v>43023</v>
      </c>
      <c r="L337" s="82">
        <v>43281</v>
      </c>
      <c r="M337" s="8" t="s">
        <v>296</v>
      </c>
      <c r="N337" s="8" t="s">
        <v>296</v>
      </c>
      <c r="O337" s="8" t="s">
        <v>24</v>
      </c>
      <c r="P337" s="8" t="s">
        <v>3104</v>
      </c>
      <c r="Q337" s="8" t="s">
        <v>3968</v>
      </c>
      <c r="R337" s="105" t="s">
        <v>3884</v>
      </c>
      <c r="S337" s="8" t="s">
        <v>84</v>
      </c>
      <c r="T337" s="8">
        <v>3</v>
      </c>
      <c r="U337" s="187">
        <f t="shared" si="44"/>
        <v>1</v>
      </c>
      <c r="V337" s="71"/>
      <c r="W337" s="71"/>
      <c r="X337" s="71"/>
      <c r="Y337" s="71"/>
      <c r="Z337" s="71"/>
      <c r="AA337" s="71"/>
      <c r="AB337" s="74" t="s">
        <v>319</v>
      </c>
      <c r="AC337" s="198">
        <f t="shared" si="45"/>
        <v>2</v>
      </c>
      <c r="AD337" s="199">
        <f t="shared" si="46"/>
        <v>0</v>
      </c>
      <c r="AE337" s="72" t="str">
        <f t="shared" si="42"/>
        <v>CUMPLIDA</v>
      </c>
      <c r="AF337" s="72" t="str">
        <f t="shared" si="43"/>
        <v>CUMPLIDA</v>
      </c>
      <c r="AG337" s="74" t="s">
        <v>84</v>
      </c>
      <c r="AH337" s="71"/>
      <c r="AI337" s="74"/>
      <c r="AJ337" s="74"/>
      <c r="AK337" s="74"/>
      <c r="AL337" s="8" t="s">
        <v>219</v>
      </c>
      <c r="AM337" s="95" t="s">
        <v>108</v>
      </c>
      <c r="AN337" s="95" t="s">
        <v>174</v>
      </c>
      <c r="AO337" s="8" t="s">
        <v>296</v>
      </c>
      <c r="AP337" s="8"/>
      <c r="AQ337" s="8"/>
      <c r="AR337" s="8"/>
      <c r="AS337" s="8"/>
      <c r="AT337" s="95"/>
    </row>
    <row r="338" spans="1:46" ht="375" customHeight="1" x14ac:dyDescent="0.25">
      <c r="A338" s="152">
        <v>1180</v>
      </c>
      <c r="B338" s="152">
        <v>39</v>
      </c>
      <c r="C338" s="137" t="s">
        <v>3105</v>
      </c>
      <c r="D338" s="77" t="s">
        <v>3106</v>
      </c>
      <c r="E338" s="77" t="s">
        <v>3107</v>
      </c>
      <c r="F338" s="79" t="s">
        <v>3108</v>
      </c>
      <c r="G338" s="79" t="s">
        <v>3109</v>
      </c>
      <c r="H338" s="191" t="s">
        <v>3579</v>
      </c>
      <c r="I338" s="191" t="s">
        <v>3580</v>
      </c>
      <c r="J338" s="149">
        <v>5</v>
      </c>
      <c r="K338" s="82">
        <v>42917</v>
      </c>
      <c r="L338" s="83">
        <v>43251</v>
      </c>
      <c r="M338" s="8" t="s">
        <v>298</v>
      </c>
      <c r="N338" s="8" t="s">
        <v>298</v>
      </c>
      <c r="O338" s="8" t="s">
        <v>76</v>
      </c>
      <c r="P338" s="8" t="s">
        <v>76</v>
      </c>
      <c r="Q338" s="8" t="s">
        <v>4252</v>
      </c>
      <c r="R338" s="8" t="s">
        <v>35</v>
      </c>
      <c r="S338" s="8" t="s">
        <v>84</v>
      </c>
      <c r="T338" s="8">
        <v>5</v>
      </c>
      <c r="U338" s="187">
        <f t="shared" si="44"/>
        <v>1</v>
      </c>
      <c r="V338" s="71"/>
      <c r="W338" s="71"/>
      <c r="X338" s="71"/>
      <c r="Y338" s="71"/>
      <c r="Z338" s="71"/>
      <c r="AA338" s="71"/>
      <c r="AB338" s="74" t="s">
        <v>319</v>
      </c>
      <c r="AC338" s="198">
        <f t="shared" si="45"/>
        <v>2</v>
      </c>
      <c r="AD338" s="199">
        <f t="shared" si="46"/>
        <v>0</v>
      </c>
      <c r="AE338" s="72" t="str">
        <f t="shared" si="42"/>
        <v>CUMPLIDA</v>
      </c>
      <c r="AF338" s="72" t="str">
        <f t="shared" si="43"/>
        <v>CUMPLIDA</v>
      </c>
      <c r="AG338" s="74" t="s">
        <v>84</v>
      </c>
      <c r="AH338" s="71"/>
      <c r="AI338" s="74"/>
      <c r="AJ338" s="74"/>
      <c r="AK338" s="74"/>
      <c r="AL338" s="8" t="s">
        <v>219</v>
      </c>
      <c r="AM338" s="8" t="s">
        <v>223</v>
      </c>
      <c r="AN338" s="8" t="s">
        <v>183</v>
      </c>
      <c r="AO338" s="8" t="s">
        <v>298</v>
      </c>
      <c r="AP338" s="8"/>
      <c r="AQ338" s="8"/>
      <c r="AR338" s="8"/>
      <c r="AS338" s="8"/>
      <c r="AT338" s="95"/>
    </row>
    <row r="339" spans="1:46" ht="150" customHeight="1" x14ac:dyDescent="0.25">
      <c r="A339" s="152">
        <v>1181</v>
      </c>
      <c r="B339" s="152">
        <v>40</v>
      </c>
      <c r="C339" s="137" t="s">
        <v>3110</v>
      </c>
      <c r="D339" s="77" t="s">
        <v>3111</v>
      </c>
      <c r="E339" s="77" t="s">
        <v>3112</v>
      </c>
      <c r="F339" s="179" t="s">
        <v>3113</v>
      </c>
      <c r="G339" s="179" t="s">
        <v>3114</v>
      </c>
      <c r="H339" s="80" t="s">
        <v>3115</v>
      </c>
      <c r="I339" s="80" t="s">
        <v>3116</v>
      </c>
      <c r="J339" s="149">
        <v>3</v>
      </c>
      <c r="K339" s="82">
        <v>42917</v>
      </c>
      <c r="L339" s="82">
        <v>43190</v>
      </c>
      <c r="M339" s="8" t="s">
        <v>298</v>
      </c>
      <c r="N339" s="8" t="s">
        <v>298</v>
      </c>
      <c r="O339" s="8" t="s">
        <v>46</v>
      </c>
      <c r="P339" s="8" t="s">
        <v>46</v>
      </c>
      <c r="Q339" s="8" t="s">
        <v>4250</v>
      </c>
      <c r="R339" s="94" t="s">
        <v>3859</v>
      </c>
      <c r="S339" s="8" t="s">
        <v>84</v>
      </c>
      <c r="T339" s="8">
        <v>3</v>
      </c>
      <c r="U339" s="187">
        <f t="shared" si="44"/>
        <v>1</v>
      </c>
      <c r="V339" s="71"/>
      <c r="W339" s="71"/>
      <c r="X339" s="71"/>
      <c r="Y339" s="71"/>
      <c r="Z339" s="71"/>
      <c r="AA339" s="71"/>
      <c r="AB339" s="74" t="s">
        <v>319</v>
      </c>
      <c r="AC339" s="198">
        <f t="shared" si="45"/>
        <v>2</v>
      </c>
      <c r="AD339" s="199">
        <f t="shared" si="46"/>
        <v>0</v>
      </c>
      <c r="AE339" s="72" t="str">
        <f t="shared" si="42"/>
        <v>CUMPLIDA</v>
      </c>
      <c r="AF339" s="72" t="str">
        <f t="shared" si="43"/>
        <v>CUMPLIDA</v>
      </c>
      <c r="AG339" s="74" t="s">
        <v>84</v>
      </c>
      <c r="AH339" s="71"/>
      <c r="AI339" s="74"/>
      <c r="AJ339" s="74"/>
      <c r="AK339" s="74"/>
      <c r="AL339" s="8" t="s">
        <v>219</v>
      </c>
      <c r="AM339" s="8" t="s">
        <v>223</v>
      </c>
      <c r="AN339" s="95" t="s">
        <v>1489</v>
      </c>
      <c r="AO339" s="8" t="s">
        <v>298</v>
      </c>
      <c r="AP339" s="8"/>
      <c r="AQ339" s="8"/>
      <c r="AR339" s="8"/>
      <c r="AS339" s="8"/>
      <c r="AT339" s="95"/>
    </row>
    <row r="340" spans="1:46" ht="210" customHeight="1" x14ac:dyDescent="0.25">
      <c r="A340" s="152">
        <v>1182</v>
      </c>
      <c r="B340" s="152">
        <v>41</v>
      </c>
      <c r="C340" s="137" t="s">
        <v>3117</v>
      </c>
      <c r="D340" s="77" t="s">
        <v>3118</v>
      </c>
      <c r="E340" s="77" t="s">
        <v>3119</v>
      </c>
      <c r="F340" s="95" t="s">
        <v>3120</v>
      </c>
      <c r="G340" s="95" t="s">
        <v>3121</v>
      </c>
      <c r="H340" s="95" t="s">
        <v>3122</v>
      </c>
      <c r="I340" s="95" t="s">
        <v>3122</v>
      </c>
      <c r="J340" s="8">
        <v>3</v>
      </c>
      <c r="K340" s="82">
        <v>42917</v>
      </c>
      <c r="L340" s="82">
        <v>43190</v>
      </c>
      <c r="M340" s="8" t="s">
        <v>298</v>
      </c>
      <c r="N340" s="8" t="s">
        <v>298</v>
      </c>
      <c r="O340" s="8" t="s">
        <v>3123</v>
      </c>
      <c r="P340" s="8" t="s">
        <v>3123</v>
      </c>
      <c r="Q340" s="8" t="s">
        <v>4253</v>
      </c>
      <c r="R340" s="8" t="s">
        <v>35</v>
      </c>
      <c r="S340" s="8" t="s">
        <v>84</v>
      </c>
      <c r="T340" s="8">
        <v>3</v>
      </c>
      <c r="U340" s="187">
        <f t="shared" si="44"/>
        <v>1</v>
      </c>
      <c r="V340" s="71"/>
      <c r="W340" s="71"/>
      <c r="X340" s="71"/>
      <c r="Y340" s="71"/>
      <c r="Z340" s="71"/>
      <c r="AA340" s="71"/>
      <c r="AB340" s="74" t="s">
        <v>319</v>
      </c>
      <c r="AC340" s="198">
        <f t="shared" si="45"/>
        <v>2</v>
      </c>
      <c r="AD340" s="199">
        <f t="shared" si="46"/>
        <v>0</v>
      </c>
      <c r="AE340" s="72" t="str">
        <f t="shared" si="42"/>
        <v>CUMPLIDA</v>
      </c>
      <c r="AF340" s="72" t="str">
        <f t="shared" si="43"/>
        <v>CUMPLIDA</v>
      </c>
      <c r="AG340" s="74" t="s">
        <v>84</v>
      </c>
      <c r="AH340" s="71"/>
      <c r="AI340" s="74"/>
      <c r="AJ340" s="74"/>
      <c r="AK340" s="74"/>
      <c r="AL340" s="8" t="s">
        <v>219</v>
      </c>
      <c r="AM340" s="8" t="s">
        <v>223</v>
      </c>
      <c r="AN340" s="95" t="s">
        <v>2929</v>
      </c>
      <c r="AO340" s="8" t="s">
        <v>298</v>
      </c>
      <c r="AP340" s="8"/>
      <c r="AQ340" s="8"/>
      <c r="AR340" s="8"/>
      <c r="AS340" s="8"/>
      <c r="AT340" s="95"/>
    </row>
    <row r="341" spans="1:46" ht="150" customHeight="1" x14ac:dyDescent="0.25">
      <c r="A341" s="152">
        <v>1183</v>
      </c>
      <c r="B341" s="152">
        <v>42</v>
      </c>
      <c r="C341" s="137" t="s">
        <v>3125</v>
      </c>
      <c r="D341" s="77" t="s">
        <v>3126</v>
      </c>
      <c r="E341" s="77" t="s">
        <v>3127</v>
      </c>
      <c r="F341" s="179" t="s">
        <v>3128</v>
      </c>
      <c r="G341" s="179" t="s">
        <v>3129</v>
      </c>
      <c r="H341" s="80" t="s">
        <v>3166</v>
      </c>
      <c r="I341" s="80" t="s">
        <v>3167</v>
      </c>
      <c r="J341" s="149">
        <v>2</v>
      </c>
      <c r="K341" s="82">
        <v>42917</v>
      </c>
      <c r="L341" s="82">
        <v>43190</v>
      </c>
      <c r="M341" s="8" t="s">
        <v>298</v>
      </c>
      <c r="N341" s="8" t="s">
        <v>298</v>
      </c>
      <c r="O341" s="8" t="s">
        <v>46</v>
      </c>
      <c r="P341" s="8" t="s">
        <v>46</v>
      </c>
      <c r="Q341" s="8" t="s">
        <v>4250</v>
      </c>
      <c r="R341" s="94" t="s">
        <v>3859</v>
      </c>
      <c r="S341" s="8" t="s">
        <v>84</v>
      </c>
      <c r="T341" s="8">
        <v>2</v>
      </c>
      <c r="U341" s="187">
        <f t="shared" si="44"/>
        <v>1</v>
      </c>
      <c r="V341" s="71"/>
      <c r="W341" s="71"/>
      <c r="X341" s="71"/>
      <c r="Y341" s="71"/>
      <c r="Z341" s="71"/>
      <c r="AA341" s="71"/>
      <c r="AB341" s="74" t="s">
        <v>319</v>
      </c>
      <c r="AC341" s="198">
        <f t="shared" si="45"/>
        <v>2</v>
      </c>
      <c r="AD341" s="199">
        <f t="shared" si="46"/>
        <v>0</v>
      </c>
      <c r="AE341" s="72" t="str">
        <f t="shared" si="42"/>
        <v>CUMPLIDA</v>
      </c>
      <c r="AF341" s="72" t="str">
        <f t="shared" si="43"/>
        <v>CUMPLIDA</v>
      </c>
      <c r="AG341" s="74" t="s">
        <v>84</v>
      </c>
      <c r="AH341" s="71"/>
      <c r="AI341" s="74"/>
      <c r="AJ341" s="74"/>
      <c r="AK341" s="74"/>
      <c r="AL341" s="8" t="s">
        <v>219</v>
      </c>
      <c r="AM341" s="8" t="s">
        <v>223</v>
      </c>
      <c r="AN341" s="95" t="s">
        <v>2929</v>
      </c>
      <c r="AO341" s="8" t="s">
        <v>298</v>
      </c>
      <c r="AP341" s="8"/>
      <c r="AQ341" s="8"/>
      <c r="AR341" s="8"/>
      <c r="AS341" s="8"/>
      <c r="AT341" s="95"/>
    </row>
    <row r="342" spans="1:46" ht="290.25" customHeight="1" x14ac:dyDescent="0.25">
      <c r="A342" s="152">
        <v>1187</v>
      </c>
      <c r="B342" s="152">
        <v>46</v>
      </c>
      <c r="C342" s="137" t="s">
        <v>3613</v>
      </c>
      <c r="D342" s="77" t="s">
        <v>3614</v>
      </c>
      <c r="E342" s="77" t="s">
        <v>3130</v>
      </c>
      <c r="F342" s="277" t="s">
        <v>3616</v>
      </c>
      <c r="G342" s="277" t="s">
        <v>3618</v>
      </c>
      <c r="H342" s="278" t="s">
        <v>3620</v>
      </c>
      <c r="I342" s="278" t="s">
        <v>3621</v>
      </c>
      <c r="J342" s="149">
        <v>14</v>
      </c>
      <c r="K342" s="83">
        <v>42917</v>
      </c>
      <c r="L342" s="83">
        <v>43281</v>
      </c>
      <c r="M342" s="8" t="s">
        <v>298</v>
      </c>
      <c r="N342" s="8" t="s">
        <v>298</v>
      </c>
      <c r="O342" s="8" t="s">
        <v>3622</v>
      </c>
      <c r="P342" s="8" t="s">
        <v>3622</v>
      </c>
      <c r="Q342" s="8" t="s">
        <v>4254</v>
      </c>
      <c r="R342" s="8" t="s">
        <v>35</v>
      </c>
      <c r="S342" s="8" t="s">
        <v>84</v>
      </c>
      <c r="T342" s="8">
        <v>14</v>
      </c>
      <c r="U342" s="187">
        <f t="shared" si="44"/>
        <v>1</v>
      </c>
      <c r="V342" s="71"/>
      <c r="W342" s="71"/>
      <c r="X342" s="71"/>
      <c r="Y342" s="71"/>
      <c r="Z342" s="71"/>
      <c r="AA342" s="71"/>
      <c r="AB342" s="74" t="s">
        <v>319</v>
      </c>
      <c r="AC342" s="198">
        <f t="shared" si="45"/>
        <v>2</v>
      </c>
      <c r="AD342" s="199">
        <f t="shared" si="46"/>
        <v>0</v>
      </c>
      <c r="AE342" s="72" t="str">
        <f t="shared" si="42"/>
        <v>CUMPLIDA</v>
      </c>
      <c r="AF342" s="72" t="str">
        <f t="shared" si="43"/>
        <v>CUMPLIDA</v>
      </c>
      <c r="AG342" s="74" t="s">
        <v>84</v>
      </c>
      <c r="AH342" s="71"/>
      <c r="AI342" s="74"/>
      <c r="AJ342" s="74"/>
      <c r="AK342" s="74"/>
      <c r="AL342" s="8" t="s">
        <v>219</v>
      </c>
      <c r="AM342" s="95" t="s">
        <v>108</v>
      </c>
      <c r="AN342" s="95" t="s">
        <v>3131</v>
      </c>
      <c r="AO342" s="8" t="s">
        <v>298</v>
      </c>
      <c r="AP342" s="8"/>
      <c r="AQ342" s="8" t="s">
        <v>496</v>
      </c>
      <c r="AR342" s="8"/>
      <c r="AS342" s="8" t="s">
        <v>3640</v>
      </c>
      <c r="AT342" s="95" t="s">
        <v>3641</v>
      </c>
    </row>
    <row r="343" spans="1:46" ht="240" customHeight="1" x14ac:dyDescent="0.25">
      <c r="A343" s="152">
        <v>1188</v>
      </c>
      <c r="B343" s="152">
        <v>47</v>
      </c>
      <c r="C343" s="137" t="s">
        <v>3132</v>
      </c>
      <c r="D343" s="77" t="s">
        <v>3133</v>
      </c>
      <c r="E343" s="77" t="s">
        <v>3134</v>
      </c>
      <c r="F343" s="77" t="s">
        <v>3135</v>
      </c>
      <c r="G343" s="95" t="s">
        <v>3136</v>
      </c>
      <c r="H343" s="77" t="s">
        <v>3944</v>
      </c>
      <c r="I343" s="77" t="s">
        <v>3943</v>
      </c>
      <c r="J343" s="8">
        <v>7</v>
      </c>
      <c r="K343" s="82">
        <v>43009</v>
      </c>
      <c r="L343" s="82">
        <v>43646</v>
      </c>
      <c r="M343" s="8" t="s">
        <v>1106</v>
      </c>
      <c r="N343" s="8" t="s">
        <v>62</v>
      </c>
      <c r="O343" s="8" t="s">
        <v>28</v>
      </c>
      <c r="P343" s="8" t="s">
        <v>28</v>
      </c>
      <c r="Q343" s="8" t="s">
        <v>3966</v>
      </c>
      <c r="R343" s="8" t="s">
        <v>3883</v>
      </c>
      <c r="S343" s="8" t="s">
        <v>1641</v>
      </c>
      <c r="T343" s="8">
        <v>0</v>
      </c>
      <c r="U343" s="187">
        <f t="shared" si="44"/>
        <v>0</v>
      </c>
      <c r="V343" s="71"/>
      <c r="W343" s="71"/>
      <c r="X343" s="71"/>
      <c r="Y343" s="71"/>
      <c r="Z343" s="71"/>
      <c r="AA343" s="71"/>
      <c r="AB343" s="74" t="s">
        <v>319</v>
      </c>
      <c r="AC343" s="200">
        <f t="shared" si="45"/>
        <v>0</v>
      </c>
      <c r="AD343" s="201">
        <f t="shared" si="46"/>
        <v>1</v>
      </c>
      <c r="AE343" s="72" t="str">
        <f t="shared" si="42"/>
        <v>EN TERMINO</v>
      </c>
      <c r="AF343" s="72" t="str">
        <f t="shared" si="43"/>
        <v>EN TERMINO</v>
      </c>
      <c r="AG343" s="74" t="s">
        <v>30</v>
      </c>
      <c r="AH343" s="71"/>
      <c r="AI343" s="74"/>
      <c r="AJ343" s="74"/>
      <c r="AK343" s="74"/>
      <c r="AL343" s="8" t="s">
        <v>219</v>
      </c>
      <c r="AM343" s="95" t="s">
        <v>111</v>
      </c>
      <c r="AN343" s="8" t="s">
        <v>200</v>
      </c>
      <c r="AO343" s="8" t="s">
        <v>208</v>
      </c>
      <c r="AP343" s="8"/>
      <c r="AQ343" s="8"/>
      <c r="AR343" s="8"/>
      <c r="AS343" s="8"/>
      <c r="AT343" s="95"/>
    </row>
    <row r="344" spans="1:46" ht="386.25" customHeight="1" x14ac:dyDescent="0.25">
      <c r="A344" s="152">
        <v>1189</v>
      </c>
      <c r="B344" s="152">
        <v>1</v>
      </c>
      <c r="C344" s="137" t="s">
        <v>3392</v>
      </c>
      <c r="D344" s="77" t="s">
        <v>3227</v>
      </c>
      <c r="E344" s="77" t="s">
        <v>3228</v>
      </c>
      <c r="F344" s="8" t="s">
        <v>3274</v>
      </c>
      <c r="G344" s="8" t="s">
        <v>3275</v>
      </c>
      <c r="H344" s="95" t="s">
        <v>3393</v>
      </c>
      <c r="I344" s="75" t="s">
        <v>3394</v>
      </c>
      <c r="J344" s="149">
        <v>9</v>
      </c>
      <c r="K344" s="82">
        <v>43131</v>
      </c>
      <c r="L344" s="82">
        <v>43434</v>
      </c>
      <c r="M344" s="8" t="s">
        <v>1652</v>
      </c>
      <c r="N344" s="8" t="s">
        <v>90</v>
      </c>
      <c r="O344" s="8" t="s">
        <v>21</v>
      </c>
      <c r="P344" s="8" t="s">
        <v>3315</v>
      </c>
      <c r="Q344" s="94" t="s">
        <v>3965</v>
      </c>
      <c r="R344" s="94" t="s">
        <v>3860</v>
      </c>
      <c r="S344" s="8" t="s">
        <v>84</v>
      </c>
      <c r="T344" s="74">
        <v>9</v>
      </c>
      <c r="U344" s="187">
        <f t="shared" si="44"/>
        <v>1</v>
      </c>
      <c r="V344" s="71"/>
      <c r="W344" s="71"/>
      <c r="X344" s="71"/>
      <c r="Y344" s="71"/>
      <c r="Z344" s="71"/>
      <c r="AA344" s="71"/>
      <c r="AB344" s="74" t="s">
        <v>3317</v>
      </c>
      <c r="AC344" s="72">
        <f t="shared" si="45"/>
        <v>2</v>
      </c>
      <c r="AD344" s="72">
        <f t="shared" si="46"/>
        <v>0</v>
      </c>
      <c r="AE344" s="72" t="str">
        <f t="shared" si="42"/>
        <v>CUMPLIDA</v>
      </c>
      <c r="AF344" s="72" t="str">
        <f t="shared" si="43"/>
        <v>CUMPLIDA</v>
      </c>
      <c r="AG344" s="74" t="s">
        <v>84</v>
      </c>
      <c r="AH344" s="71"/>
      <c r="AI344" s="74"/>
      <c r="AJ344" s="74"/>
      <c r="AK344" s="74"/>
      <c r="AL344" s="8" t="s">
        <v>219</v>
      </c>
      <c r="AM344" s="8" t="s">
        <v>110</v>
      </c>
      <c r="AN344" s="95" t="s">
        <v>2986</v>
      </c>
      <c r="AO344" s="8" t="s">
        <v>208</v>
      </c>
      <c r="AP344" s="8" t="s">
        <v>3919</v>
      </c>
      <c r="AQ344" s="8"/>
      <c r="AR344" s="8"/>
      <c r="AS344" s="8"/>
      <c r="AT344" s="95"/>
    </row>
    <row r="345" spans="1:46" ht="358.5" customHeight="1" x14ac:dyDescent="0.25">
      <c r="A345" s="152">
        <v>1190</v>
      </c>
      <c r="B345" s="152">
        <v>2</v>
      </c>
      <c r="C345" s="137" t="s">
        <v>3395</v>
      </c>
      <c r="D345" s="77" t="s">
        <v>3229</v>
      </c>
      <c r="E345" s="77" t="s">
        <v>3230</v>
      </c>
      <c r="F345" s="8" t="s">
        <v>3276</v>
      </c>
      <c r="G345" s="8" t="s">
        <v>3277</v>
      </c>
      <c r="H345" s="95" t="s">
        <v>3396</v>
      </c>
      <c r="I345" s="75" t="s">
        <v>3397</v>
      </c>
      <c r="J345" s="149">
        <v>9</v>
      </c>
      <c r="K345" s="82">
        <v>43131</v>
      </c>
      <c r="L345" s="82">
        <v>43585</v>
      </c>
      <c r="M345" s="8" t="s">
        <v>1652</v>
      </c>
      <c r="N345" s="8" t="s">
        <v>90</v>
      </c>
      <c r="O345" s="8" t="s">
        <v>21</v>
      </c>
      <c r="P345" s="8" t="s">
        <v>21</v>
      </c>
      <c r="Q345" s="94" t="s">
        <v>3965</v>
      </c>
      <c r="R345" s="94" t="s">
        <v>3860</v>
      </c>
      <c r="S345" s="8" t="s">
        <v>84</v>
      </c>
      <c r="T345" s="74">
        <v>2</v>
      </c>
      <c r="U345" s="187">
        <f t="shared" si="44"/>
        <v>0.22222222222222221</v>
      </c>
      <c r="V345" s="71"/>
      <c r="W345" s="71"/>
      <c r="X345" s="71"/>
      <c r="Y345" s="71"/>
      <c r="Z345" s="71"/>
      <c r="AA345" s="71"/>
      <c r="AB345" s="74" t="s">
        <v>3317</v>
      </c>
      <c r="AC345" s="72">
        <f t="shared" si="45"/>
        <v>0</v>
      </c>
      <c r="AD345" s="72">
        <f t="shared" si="46"/>
        <v>1</v>
      </c>
      <c r="AE345" s="72" t="str">
        <f t="shared" si="42"/>
        <v>EN TERMINO</v>
      </c>
      <c r="AF345" s="72" t="str">
        <f t="shared" si="43"/>
        <v>EN TERMINO</v>
      </c>
      <c r="AG345" s="74" t="s">
        <v>84</v>
      </c>
      <c r="AH345" s="71"/>
      <c r="AI345" s="74"/>
      <c r="AJ345" s="74"/>
      <c r="AK345" s="74"/>
      <c r="AL345" s="8" t="s">
        <v>219</v>
      </c>
      <c r="AM345" s="8" t="s">
        <v>109</v>
      </c>
      <c r="AN345" s="95" t="s">
        <v>109</v>
      </c>
      <c r="AO345" s="8" t="s">
        <v>208</v>
      </c>
      <c r="AP345" s="8"/>
      <c r="AQ345" s="8"/>
      <c r="AR345" s="8"/>
      <c r="AS345" s="8"/>
      <c r="AT345" s="95"/>
    </row>
    <row r="346" spans="1:46" ht="400.5" customHeight="1" x14ac:dyDescent="0.25">
      <c r="A346" s="152">
        <v>1191</v>
      </c>
      <c r="B346" s="152">
        <v>3</v>
      </c>
      <c r="C346" s="77" t="s">
        <v>3398</v>
      </c>
      <c r="D346" s="77" t="s">
        <v>3231</v>
      </c>
      <c r="E346" s="77" t="s">
        <v>3232</v>
      </c>
      <c r="F346" s="8" t="s">
        <v>3276</v>
      </c>
      <c r="G346" s="8" t="s">
        <v>3277</v>
      </c>
      <c r="H346" s="95" t="s">
        <v>3399</v>
      </c>
      <c r="I346" s="75" t="s">
        <v>3400</v>
      </c>
      <c r="J346" s="149">
        <v>11</v>
      </c>
      <c r="K346" s="82">
        <v>43131</v>
      </c>
      <c r="L346" s="82">
        <v>43585</v>
      </c>
      <c r="M346" s="8" t="s">
        <v>1652</v>
      </c>
      <c r="N346" s="8" t="s">
        <v>90</v>
      </c>
      <c r="O346" s="8" t="s">
        <v>21</v>
      </c>
      <c r="P346" s="8" t="s">
        <v>3316</v>
      </c>
      <c r="Q346" s="94" t="s">
        <v>3965</v>
      </c>
      <c r="R346" s="94" t="s">
        <v>3860</v>
      </c>
      <c r="S346" s="8" t="s">
        <v>84</v>
      </c>
      <c r="T346" s="74">
        <v>0</v>
      </c>
      <c r="U346" s="187">
        <f t="shared" si="44"/>
        <v>0</v>
      </c>
      <c r="V346" s="71"/>
      <c r="W346" s="71"/>
      <c r="X346" s="71"/>
      <c r="Y346" s="71"/>
      <c r="Z346" s="71"/>
      <c r="AA346" s="71"/>
      <c r="AB346" s="74" t="s">
        <v>3317</v>
      </c>
      <c r="AC346" s="72">
        <f t="shared" si="45"/>
        <v>0</v>
      </c>
      <c r="AD346" s="72">
        <f t="shared" si="46"/>
        <v>1</v>
      </c>
      <c r="AE346" s="72" t="str">
        <f t="shared" si="42"/>
        <v>EN TERMINO</v>
      </c>
      <c r="AF346" s="72" t="str">
        <f t="shared" si="43"/>
        <v>EN TERMINO</v>
      </c>
      <c r="AG346" s="74" t="s">
        <v>84</v>
      </c>
      <c r="AH346" s="71"/>
      <c r="AI346" s="74"/>
      <c r="AJ346" s="74"/>
      <c r="AK346" s="74"/>
      <c r="AL346" s="8" t="s">
        <v>219</v>
      </c>
      <c r="AM346" s="8" t="s">
        <v>109</v>
      </c>
      <c r="AN346" s="95" t="s">
        <v>109</v>
      </c>
      <c r="AO346" s="8" t="s">
        <v>208</v>
      </c>
      <c r="AP346" s="8" t="s">
        <v>3919</v>
      </c>
      <c r="AQ346" s="8"/>
      <c r="AR346" s="8"/>
      <c r="AS346" s="8"/>
      <c r="AT346" s="95"/>
    </row>
    <row r="347" spans="1:46" ht="240" customHeight="1" x14ac:dyDescent="0.25">
      <c r="A347" s="152">
        <v>1192</v>
      </c>
      <c r="B347" s="152">
        <v>4</v>
      </c>
      <c r="C347" s="75" t="s">
        <v>3401</v>
      </c>
      <c r="D347" s="77" t="s">
        <v>3233</v>
      </c>
      <c r="E347" s="77" t="s">
        <v>3234</v>
      </c>
      <c r="F347" s="8" t="s">
        <v>3276</v>
      </c>
      <c r="G347" s="8" t="s">
        <v>3278</v>
      </c>
      <c r="H347" s="95" t="s">
        <v>3402</v>
      </c>
      <c r="I347" s="75" t="s">
        <v>3403</v>
      </c>
      <c r="J347" s="149">
        <v>5</v>
      </c>
      <c r="K347" s="82">
        <v>43131</v>
      </c>
      <c r="L347" s="82">
        <v>43434</v>
      </c>
      <c r="M347" s="8" t="s">
        <v>1652</v>
      </c>
      <c r="N347" s="8" t="s">
        <v>90</v>
      </c>
      <c r="O347" s="8" t="s">
        <v>21</v>
      </c>
      <c r="P347" s="8" t="s">
        <v>3316</v>
      </c>
      <c r="Q347" s="94" t="s">
        <v>3965</v>
      </c>
      <c r="R347" s="94" t="s">
        <v>3860</v>
      </c>
      <c r="S347" s="8" t="s">
        <v>1541</v>
      </c>
      <c r="T347" s="8">
        <v>5</v>
      </c>
      <c r="U347" s="187">
        <f t="shared" si="44"/>
        <v>1</v>
      </c>
      <c r="V347" s="71"/>
      <c r="W347" s="71"/>
      <c r="X347" s="71"/>
      <c r="Y347" s="71"/>
      <c r="Z347" s="71"/>
      <c r="AA347" s="71"/>
      <c r="AB347" s="74" t="s">
        <v>3317</v>
      </c>
      <c r="AC347" s="72">
        <f t="shared" si="45"/>
        <v>2</v>
      </c>
      <c r="AD347" s="72">
        <f t="shared" si="46"/>
        <v>0</v>
      </c>
      <c r="AE347" s="72" t="str">
        <f t="shared" si="42"/>
        <v>CUMPLIDA</v>
      </c>
      <c r="AF347" s="72" t="str">
        <f t="shared" si="43"/>
        <v>CUMPLIDA</v>
      </c>
      <c r="AG347" s="8" t="s">
        <v>85</v>
      </c>
      <c r="AH347" s="71"/>
      <c r="AI347" s="74"/>
      <c r="AJ347" s="74"/>
      <c r="AK347" s="74"/>
      <c r="AL347" s="8" t="s">
        <v>219</v>
      </c>
      <c r="AM347" s="8" t="s">
        <v>116</v>
      </c>
      <c r="AN347" s="95" t="s">
        <v>3318</v>
      </c>
      <c r="AO347" s="8" t="s">
        <v>208</v>
      </c>
      <c r="AP347" s="8" t="s">
        <v>3921</v>
      </c>
      <c r="AQ347" s="8"/>
      <c r="AR347" s="8"/>
      <c r="AS347" s="8"/>
      <c r="AT347" s="95"/>
    </row>
    <row r="348" spans="1:46" ht="346.5" customHeight="1" x14ac:dyDescent="0.25">
      <c r="A348" s="152">
        <v>1193</v>
      </c>
      <c r="B348" s="152">
        <v>5</v>
      </c>
      <c r="C348" s="75" t="s">
        <v>3404</v>
      </c>
      <c r="D348" s="77" t="s">
        <v>3235</v>
      </c>
      <c r="E348" s="77" t="s">
        <v>3236</v>
      </c>
      <c r="F348" s="8" t="s">
        <v>3274</v>
      </c>
      <c r="G348" s="8" t="s">
        <v>3277</v>
      </c>
      <c r="H348" s="95" t="s">
        <v>3279</v>
      </c>
      <c r="I348" s="75" t="s">
        <v>3280</v>
      </c>
      <c r="J348" s="149">
        <v>10</v>
      </c>
      <c r="K348" s="82">
        <v>43131</v>
      </c>
      <c r="L348" s="82">
        <v>43585</v>
      </c>
      <c r="M348" s="8" t="s">
        <v>1652</v>
      </c>
      <c r="N348" s="8" t="s">
        <v>90</v>
      </c>
      <c r="O348" s="8" t="s">
        <v>21</v>
      </c>
      <c r="P348" s="8" t="s">
        <v>21</v>
      </c>
      <c r="Q348" s="94" t="s">
        <v>3965</v>
      </c>
      <c r="R348" s="94" t="s">
        <v>3860</v>
      </c>
      <c r="S348" s="8" t="s">
        <v>84</v>
      </c>
      <c r="T348" s="74">
        <v>4</v>
      </c>
      <c r="U348" s="187">
        <f t="shared" si="44"/>
        <v>0.4</v>
      </c>
      <c r="V348" s="71"/>
      <c r="W348" s="71"/>
      <c r="X348" s="71"/>
      <c r="Y348" s="71"/>
      <c r="Z348" s="71"/>
      <c r="AA348" s="71"/>
      <c r="AB348" s="74" t="s">
        <v>3317</v>
      </c>
      <c r="AC348" s="72">
        <f t="shared" si="45"/>
        <v>0</v>
      </c>
      <c r="AD348" s="72">
        <f t="shared" si="46"/>
        <v>1</v>
      </c>
      <c r="AE348" s="72" t="str">
        <f t="shared" si="42"/>
        <v>EN TERMINO</v>
      </c>
      <c r="AF348" s="72" t="str">
        <f t="shared" si="43"/>
        <v>EN TERMINO</v>
      </c>
      <c r="AG348" s="74" t="s">
        <v>84</v>
      </c>
      <c r="AH348" s="71"/>
      <c r="AI348" s="74"/>
      <c r="AJ348" s="74"/>
      <c r="AK348" s="74"/>
      <c r="AL348" s="8" t="s">
        <v>219</v>
      </c>
      <c r="AM348" s="8" t="s">
        <v>110</v>
      </c>
      <c r="AN348" s="95" t="s">
        <v>119</v>
      </c>
      <c r="AO348" s="8" t="s">
        <v>208</v>
      </c>
      <c r="AP348" s="8"/>
      <c r="AQ348" s="8"/>
      <c r="AR348" s="8"/>
      <c r="AS348" s="8"/>
      <c r="AT348" s="95"/>
    </row>
    <row r="349" spans="1:46" ht="409.5" customHeight="1" x14ac:dyDescent="0.25">
      <c r="A349" s="152">
        <v>1194</v>
      </c>
      <c r="B349" s="152">
        <v>6</v>
      </c>
      <c r="C349" s="75" t="s">
        <v>3405</v>
      </c>
      <c r="D349" s="75" t="s">
        <v>3237</v>
      </c>
      <c r="E349" s="77" t="s">
        <v>3238</v>
      </c>
      <c r="F349" s="8" t="s">
        <v>3274</v>
      </c>
      <c r="G349" s="8" t="s">
        <v>3275</v>
      </c>
      <c r="H349" s="95" t="s">
        <v>3984</v>
      </c>
      <c r="I349" s="75" t="s">
        <v>3985</v>
      </c>
      <c r="J349" s="149">
        <v>4</v>
      </c>
      <c r="K349" s="82">
        <v>43131</v>
      </c>
      <c r="L349" s="82">
        <v>43585</v>
      </c>
      <c r="M349" s="8" t="s">
        <v>1652</v>
      </c>
      <c r="N349" s="8" t="s">
        <v>90</v>
      </c>
      <c r="O349" s="8" t="s">
        <v>21</v>
      </c>
      <c r="P349" s="8" t="s">
        <v>3316</v>
      </c>
      <c r="Q349" s="94" t="s">
        <v>3965</v>
      </c>
      <c r="R349" s="94" t="s">
        <v>3860</v>
      </c>
      <c r="S349" s="8" t="s">
        <v>1641</v>
      </c>
      <c r="T349" s="74">
        <v>0</v>
      </c>
      <c r="U349" s="187">
        <f t="shared" si="44"/>
        <v>0</v>
      </c>
      <c r="V349" s="71"/>
      <c r="W349" s="71"/>
      <c r="X349" s="71"/>
      <c r="Y349" s="71"/>
      <c r="Z349" s="71"/>
      <c r="AA349" s="71"/>
      <c r="AB349" s="74" t="s">
        <v>3317</v>
      </c>
      <c r="AC349" s="72">
        <f t="shared" si="45"/>
        <v>0</v>
      </c>
      <c r="AD349" s="72">
        <f t="shared" si="46"/>
        <v>1</v>
      </c>
      <c r="AE349" s="72" t="str">
        <f t="shared" si="42"/>
        <v>EN TERMINO</v>
      </c>
      <c r="AF349" s="72" t="str">
        <f t="shared" si="43"/>
        <v>EN TERMINO</v>
      </c>
      <c r="AG349" s="74" t="s">
        <v>30</v>
      </c>
      <c r="AH349" s="71"/>
      <c r="AI349" s="74"/>
      <c r="AJ349" s="74"/>
      <c r="AK349" s="74"/>
      <c r="AL349" s="8" t="s">
        <v>219</v>
      </c>
      <c r="AM349" s="8" t="s">
        <v>113</v>
      </c>
      <c r="AN349" s="95" t="s">
        <v>129</v>
      </c>
      <c r="AO349" s="8" t="s">
        <v>208</v>
      </c>
      <c r="AP349" s="8" t="s">
        <v>3919</v>
      </c>
      <c r="AQ349" s="8"/>
      <c r="AR349" s="8"/>
      <c r="AS349" s="8"/>
      <c r="AT349" s="95"/>
    </row>
    <row r="350" spans="1:46" ht="328.5" customHeight="1" x14ac:dyDescent="0.25">
      <c r="A350" s="152">
        <v>1195</v>
      </c>
      <c r="B350" s="152">
        <v>7</v>
      </c>
      <c r="C350" s="75" t="s">
        <v>3406</v>
      </c>
      <c r="D350" s="77" t="s">
        <v>3239</v>
      </c>
      <c r="E350" s="77" t="s">
        <v>3240</v>
      </c>
      <c r="F350" s="8" t="s">
        <v>3281</v>
      </c>
      <c r="G350" s="8" t="s">
        <v>3282</v>
      </c>
      <c r="H350" s="95" t="s">
        <v>3407</v>
      </c>
      <c r="I350" s="75" t="s">
        <v>3408</v>
      </c>
      <c r="J350" s="149">
        <v>6</v>
      </c>
      <c r="K350" s="82">
        <v>43131</v>
      </c>
      <c r="L350" s="82">
        <v>43434</v>
      </c>
      <c r="M350" s="8" t="s">
        <v>1652</v>
      </c>
      <c r="N350" s="8" t="s">
        <v>90</v>
      </c>
      <c r="O350" s="8" t="s">
        <v>21</v>
      </c>
      <c r="P350" s="8" t="s">
        <v>21</v>
      </c>
      <c r="Q350" s="94" t="s">
        <v>3965</v>
      </c>
      <c r="R350" s="94" t="s">
        <v>3860</v>
      </c>
      <c r="S350" s="8" t="s">
        <v>84</v>
      </c>
      <c r="T350" s="74">
        <v>6</v>
      </c>
      <c r="U350" s="187">
        <f t="shared" si="44"/>
        <v>1</v>
      </c>
      <c r="V350" s="71"/>
      <c r="W350" s="71"/>
      <c r="X350" s="71"/>
      <c r="Y350" s="71"/>
      <c r="Z350" s="71"/>
      <c r="AA350" s="71"/>
      <c r="AB350" s="74" t="s">
        <v>3317</v>
      </c>
      <c r="AC350" s="72">
        <f t="shared" si="45"/>
        <v>2</v>
      </c>
      <c r="AD350" s="72">
        <f t="shared" si="46"/>
        <v>0</v>
      </c>
      <c r="AE350" s="72" t="str">
        <f t="shared" ref="AE350:AE413" si="47">IF(AC350+AD350&gt;1,"CUMPLIDA",IF(AD350=1,"EN TERMINO","VENCIDA"))</f>
        <v>CUMPLIDA</v>
      </c>
      <c r="AF350" s="72" t="str">
        <f t="shared" ref="AF350:AF413" si="48">IF(AE350="CUMPLIDA","CUMPLIDA",IF(AE350="EN TERMINO","EN TERMINO","VENCIDA"))</f>
        <v>CUMPLIDA</v>
      </c>
      <c r="AG350" s="74" t="s">
        <v>84</v>
      </c>
      <c r="AH350" s="71"/>
      <c r="AI350" s="74"/>
      <c r="AJ350" s="74"/>
      <c r="AK350" s="74"/>
      <c r="AL350" s="8" t="s">
        <v>219</v>
      </c>
      <c r="AM350" s="95" t="s">
        <v>108</v>
      </c>
      <c r="AN350" s="95" t="s">
        <v>678</v>
      </c>
      <c r="AO350" s="8" t="s">
        <v>208</v>
      </c>
      <c r="AP350" s="8"/>
      <c r="AQ350" s="8"/>
      <c r="AR350" s="8"/>
      <c r="AS350" s="8"/>
      <c r="AT350" s="95"/>
    </row>
    <row r="351" spans="1:46" ht="294.75" customHeight="1" x14ac:dyDescent="0.25">
      <c r="A351" s="152">
        <v>1196</v>
      </c>
      <c r="B351" s="152">
        <v>8</v>
      </c>
      <c r="C351" s="75" t="s">
        <v>3409</v>
      </c>
      <c r="D351" s="77" t="s">
        <v>3241</v>
      </c>
      <c r="E351" s="77" t="s">
        <v>3242</v>
      </c>
      <c r="F351" s="8" t="s">
        <v>3586</v>
      </c>
      <c r="G351" s="8" t="s">
        <v>3283</v>
      </c>
      <c r="H351" s="184" t="s">
        <v>3587</v>
      </c>
      <c r="I351" s="79" t="s">
        <v>3588</v>
      </c>
      <c r="J351" s="149">
        <v>6</v>
      </c>
      <c r="K351" s="82">
        <v>43131</v>
      </c>
      <c r="L351" s="82">
        <v>43585</v>
      </c>
      <c r="M351" s="8" t="s">
        <v>1652</v>
      </c>
      <c r="N351" s="8" t="s">
        <v>90</v>
      </c>
      <c r="O351" s="8" t="s">
        <v>21</v>
      </c>
      <c r="P351" s="8" t="s">
        <v>3316</v>
      </c>
      <c r="Q351" s="94" t="s">
        <v>3965</v>
      </c>
      <c r="R351" s="94" t="s">
        <v>3860</v>
      </c>
      <c r="S351" s="8" t="s">
        <v>1541</v>
      </c>
      <c r="T351" s="8">
        <v>4</v>
      </c>
      <c r="U351" s="187">
        <f t="shared" si="44"/>
        <v>0.66666666666666663</v>
      </c>
      <c r="V351" s="71"/>
      <c r="W351" s="71"/>
      <c r="X351" s="71"/>
      <c r="Y351" s="71"/>
      <c r="Z351" s="71"/>
      <c r="AA351" s="71"/>
      <c r="AB351" s="74" t="s">
        <v>3317</v>
      </c>
      <c r="AC351" s="72">
        <f t="shared" si="45"/>
        <v>0</v>
      </c>
      <c r="AD351" s="72">
        <f t="shared" si="46"/>
        <v>1</v>
      </c>
      <c r="AE351" s="72" t="str">
        <f t="shared" si="47"/>
        <v>EN TERMINO</v>
      </c>
      <c r="AF351" s="72" t="str">
        <f t="shared" si="48"/>
        <v>EN TERMINO</v>
      </c>
      <c r="AG351" s="8" t="s">
        <v>85</v>
      </c>
      <c r="AH351" s="71"/>
      <c r="AI351" s="74"/>
      <c r="AJ351" s="74"/>
      <c r="AK351" s="74"/>
      <c r="AL351" s="8" t="s">
        <v>219</v>
      </c>
      <c r="AM351" s="8" t="s">
        <v>223</v>
      </c>
      <c r="AN351" s="95" t="s">
        <v>182</v>
      </c>
      <c r="AO351" s="8" t="s">
        <v>208</v>
      </c>
      <c r="AP351" s="8" t="s">
        <v>3920</v>
      </c>
      <c r="AQ351" s="8"/>
      <c r="AR351" s="8"/>
      <c r="AS351" s="8"/>
      <c r="AT351" s="95"/>
    </row>
    <row r="352" spans="1:46" ht="240" customHeight="1" x14ac:dyDescent="0.25">
      <c r="A352" s="152">
        <v>1197</v>
      </c>
      <c r="B352" s="152">
        <v>9</v>
      </c>
      <c r="C352" s="75" t="s">
        <v>3410</v>
      </c>
      <c r="D352" s="77" t="s">
        <v>3243</v>
      </c>
      <c r="E352" s="77" t="s">
        <v>3244</v>
      </c>
      <c r="F352" s="8" t="s">
        <v>3274</v>
      </c>
      <c r="G352" s="8" t="s">
        <v>3284</v>
      </c>
      <c r="H352" s="95" t="s">
        <v>3285</v>
      </c>
      <c r="I352" s="95" t="s">
        <v>3411</v>
      </c>
      <c r="J352" s="149">
        <v>8</v>
      </c>
      <c r="K352" s="82">
        <v>43131</v>
      </c>
      <c r="L352" s="82">
        <v>43434</v>
      </c>
      <c r="M352" s="8" t="s">
        <v>1652</v>
      </c>
      <c r="N352" s="8" t="s">
        <v>90</v>
      </c>
      <c r="O352" s="8" t="s">
        <v>21</v>
      </c>
      <c r="P352" s="8" t="s">
        <v>2918</v>
      </c>
      <c r="Q352" s="94" t="s">
        <v>3965</v>
      </c>
      <c r="R352" s="94" t="s">
        <v>3860</v>
      </c>
      <c r="S352" s="8" t="s">
        <v>1541</v>
      </c>
      <c r="T352" s="8">
        <v>8</v>
      </c>
      <c r="U352" s="187">
        <f t="shared" si="44"/>
        <v>1</v>
      </c>
      <c r="V352" s="71"/>
      <c r="W352" s="71"/>
      <c r="X352" s="71"/>
      <c r="Y352" s="71"/>
      <c r="Z352" s="71"/>
      <c r="AA352" s="71"/>
      <c r="AB352" s="74" t="s">
        <v>3317</v>
      </c>
      <c r="AC352" s="72">
        <f t="shared" si="45"/>
        <v>2</v>
      </c>
      <c r="AD352" s="72">
        <f t="shared" si="46"/>
        <v>0</v>
      </c>
      <c r="AE352" s="72" t="str">
        <f t="shared" si="47"/>
        <v>CUMPLIDA</v>
      </c>
      <c r="AF352" s="72" t="str">
        <f t="shared" si="48"/>
        <v>CUMPLIDA</v>
      </c>
      <c r="AG352" s="8" t="s">
        <v>85</v>
      </c>
      <c r="AH352" s="71"/>
      <c r="AI352" s="74"/>
      <c r="AJ352" s="74"/>
      <c r="AK352" s="74"/>
      <c r="AL352" s="8" t="s">
        <v>219</v>
      </c>
      <c r="AM352" s="75" t="s">
        <v>3478</v>
      </c>
      <c r="AN352" s="75" t="s">
        <v>133</v>
      </c>
      <c r="AO352" s="8" t="s">
        <v>208</v>
      </c>
      <c r="AP352" s="8"/>
      <c r="AQ352" s="8"/>
      <c r="AR352" s="8"/>
      <c r="AS352" s="8"/>
      <c r="AT352" s="95"/>
    </row>
    <row r="353" spans="1:46" ht="240" customHeight="1" x14ac:dyDescent="0.25">
      <c r="A353" s="152">
        <v>1198</v>
      </c>
      <c r="B353" s="152">
        <v>10</v>
      </c>
      <c r="C353" s="75" t="s">
        <v>3412</v>
      </c>
      <c r="D353" s="75" t="s">
        <v>3245</v>
      </c>
      <c r="E353" s="77" t="s">
        <v>3246</v>
      </c>
      <c r="F353" s="8" t="s">
        <v>3286</v>
      </c>
      <c r="G353" s="8" t="s">
        <v>3287</v>
      </c>
      <c r="H353" s="95" t="s">
        <v>3413</v>
      </c>
      <c r="I353" s="95" t="s">
        <v>3288</v>
      </c>
      <c r="J353" s="149">
        <v>7</v>
      </c>
      <c r="K353" s="82">
        <v>43131</v>
      </c>
      <c r="L353" s="82">
        <v>43434</v>
      </c>
      <c r="M353" s="8" t="s">
        <v>1652</v>
      </c>
      <c r="N353" s="8" t="s">
        <v>90</v>
      </c>
      <c r="O353" s="8" t="s">
        <v>21</v>
      </c>
      <c r="P353" s="8" t="s">
        <v>2918</v>
      </c>
      <c r="Q353" s="94" t="s">
        <v>3965</v>
      </c>
      <c r="R353" s="94" t="s">
        <v>3860</v>
      </c>
      <c r="S353" s="8" t="s">
        <v>1641</v>
      </c>
      <c r="T353" s="8">
        <v>7</v>
      </c>
      <c r="U353" s="187">
        <f t="shared" si="44"/>
        <v>1</v>
      </c>
      <c r="V353" s="71"/>
      <c r="W353" s="71"/>
      <c r="X353" s="71"/>
      <c r="Y353" s="71"/>
      <c r="Z353" s="71"/>
      <c r="AA353" s="71"/>
      <c r="AB353" s="74" t="s">
        <v>3317</v>
      </c>
      <c r="AC353" s="72">
        <f t="shared" si="45"/>
        <v>2</v>
      </c>
      <c r="AD353" s="72">
        <f t="shared" si="46"/>
        <v>0</v>
      </c>
      <c r="AE353" s="72" t="str">
        <f t="shared" si="47"/>
        <v>CUMPLIDA</v>
      </c>
      <c r="AF353" s="72" t="str">
        <f t="shared" si="48"/>
        <v>CUMPLIDA</v>
      </c>
      <c r="AG353" s="8" t="s">
        <v>30</v>
      </c>
      <c r="AH353" s="71"/>
      <c r="AI353" s="74"/>
      <c r="AJ353" s="74"/>
      <c r="AK353" s="74"/>
      <c r="AL353" s="8" t="s">
        <v>219</v>
      </c>
      <c r="AM353" s="8" t="s">
        <v>117</v>
      </c>
      <c r="AN353" s="75" t="s">
        <v>3319</v>
      </c>
      <c r="AO353" s="8" t="s">
        <v>208</v>
      </c>
      <c r="AP353" s="8"/>
      <c r="AQ353" s="8"/>
      <c r="AR353" s="8"/>
      <c r="AS353" s="8"/>
      <c r="AT353" s="95"/>
    </row>
    <row r="354" spans="1:46" ht="376.5" customHeight="1" x14ac:dyDescent="0.25">
      <c r="A354" s="152">
        <v>1199</v>
      </c>
      <c r="B354" s="152">
        <v>11</v>
      </c>
      <c r="C354" s="75" t="s">
        <v>3414</v>
      </c>
      <c r="D354" s="77" t="s">
        <v>3247</v>
      </c>
      <c r="E354" s="77" t="s">
        <v>3248</v>
      </c>
      <c r="F354" s="8" t="s">
        <v>3276</v>
      </c>
      <c r="G354" s="8" t="s">
        <v>3277</v>
      </c>
      <c r="H354" s="95" t="s">
        <v>3289</v>
      </c>
      <c r="I354" s="95" t="s">
        <v>3415</v>
      </c>
      <c r="J354" s="149">
        <v>9</v>
      </c>
      <c r="K354" s="82">
        <v>43131</v>
      </c>
      <c r="L354" s="82">
        <v>43434</v>
      </c>
      <c r="M354" s="8" t="s">
        <v>1652</v>
      </c>
      <c r="N354" s="8" t="s">
        <v>90</v>
      </c>
      <c r="O354" s="8" t="s">
        <v>21</v>
      </c>
      <c r="P354" s="8" t="s">
        <v>2918</v>
      </c>
      <c r="Q354" s="94" t="s">
        <v>3965</v>
      </c>
      <c r="R354" s="94" t="s">
        <v>3860</v>
      </c>
      <c r="S354" s="8" t="s">
        <v>1541</v>
      </c>
      <c r="T354" s="8">
        <v>9</v>
      </c>
      <c r="U354" s="187">
        <f t="shared" si="44"/>
        <v>1</v>
      </c>
      <c r="V354" s="71"/>
      <c r="W354" s="71"/>
      <c r="X354" s="71"/>
      <c r="Y354" s="71"/>
      <c r="Z354" s="71"/>
      <c r="AA354" s="71"/>
      <c r="AB354" s="74" t="s">
        <v>3317</v>
      </c>
      <c r="AC354" s="72">
        <f t="shared" si="45"/>
        <v>2</v>
      </c>
      <c r="AD354" s="72">
        <f t="shared" si="46"/>
        <v>0</v>
      </c>
      <c r="AE354" s="72" t="str">
        <f t="shared" si="47"/>
        <v>CUMPLIDA</v>
      </c>
      <c r="AF354" s="72" t="str">
        <f t="shared" si="48"/>
        <v>CUMPLIDA</v>
      </c>
      <c r="AG354" s="8" t="s">
        <v>85</v>
      </c>
      <c r="AH354" s="71"/>
      <c r="AI354" s="74"/>
      <c r="AJ354" s="74"/>
      <c r="AK354" s="74"/>
      <c r="AL354" s="8" t="s">
        <v>219</v>
      </c>
      <c r="AM354" s="75" t="s">
        <v>111</v>
      </c>
      <c r="AN354" s="75" t="s">
        <v>150</v>
      </c>
      <c r="AO354" s="8" t="s">
        <v>208</v>
      </c>
      <c r="AP354" s="8"/>
      <c r="AQ354" s="8"/>
      <c r="AR354" s="8"/>
      <c r="AS354" s="8"/>
      <c r="AT354" s="95"/>
    </row>
    <row r="355" spans="1:46" ht="386.25" customHeight="1" x14ac:dyDescent="0.25">
      <c r="A355" s="152">
        <v>1200</v>
      </c>
      <c r="B355" s="152">
        <v>12</v>
      </c>
      <c r="C355" s="75" t="s">
        <v>3416</v>
      </c>
      <c r="D355" s="95" t="s">
        <v>3249</v>
      </c>
      <c r="E355" s="95" t="s">
        <v>3250</v>
      </c>
      <c r="F355" s="8" t="s">
        <v>3290</v>
      </c>
      <c r="G355" s="8" t="s">
        <v>3291</v>
      </c>
      <c r="H355" s="95" t="s">
        <v>3417</v>
      </c>
      <c r="I355" s="75" t="s">
        <v>3418</v>
      </c>
      <c r="J355" s="149">
        <v>9</v>
      </c>
      <c r="K355" s="82">
        <v>43131</v>
      </c>
      <c r="L355" s="82">
        <v>43434</v>
      </c>
      <c r="M355" s="8" t="s">
        <v>1652</v>
      </c>
      <c r="N355" s="8" t="s">
        <v>90</v>
      </c>
      <c r="O355" s="8" t="s">
        <v>21</v>
      </c>
      <c r="P355" s="8" t="s">
        <v>21</v>
      </c>
      <c r="Q355" s="94" t="s">
        <v>3965</v>
      </c>
      <c r="R355" s="94" t="s">
        <v>3860</v>
      </c>
      <c r="S355" s="8" t="s">
        <v>1541</v>
      </c>
      <c r="T355" s="8">
        <v>9</v>
      </c>
      <c r="U355" s="187">
        <f t="shared" si="44"/>
        <v>1</v>
      </c>
      <c r="V355" s="71"/>
      <c r="W355" s="71"/>
      <c r="X355" s="71"/>
      <c r="Y355" s="71"/>
      <c r="Z355" s="71"/>
      <c r="AA355" s="71"/>
      <c r="AB355" s="74" t="s">
        <v>3317</v>
      </c>
      <c r="AC355" s="72">
        <f t="shared" si="45"/>
        <v>2</v>
      </c>
      <c r="AD355" s="72">
        <f t="shared" si="46"/>
        <v>0</v>
      </c>
      <c r="AE355" s="72" t="str">
        <f t="shared" si="47"/>
        <v>CUMPLIDA</v>
      </c>
      <c r="AF355" s="72" t="str">
        <f t="shared" si="48"/>
        <v>CUMPLIDA</v>
      </c>
      <c r="AG355" s="8" t="s">
        <v>85</v>
      </c>
      <c r="AH355" s="71"/>
      <c r="AI355" s="74"/>
      <c r="AJ355" s="74"/>
      <c r="AK355" s="74"/>
      <c r="AL355" s="8" t="s">
        <v>219</v>
      </c>
      <c r="AM355" s="95" t="s">
        <v>111</v>
      </c>
      <c r="AN355" s="75" t="s">
        <v>3320</v>
      </c>
      <c r="AO355" s="8" t="s">
        <v>208</v>
      </c>
      <c r="AP355" s="8" t="s">
        <v>3922</v>
      </c>
      <c r="AQ355" s="8"/>
      <c r="AR355" s="8"/>
      <c r="AS355" s="8"/>
      <c r="AT355" s="95"/>
    </row>
    <row r="356" spans="1:46" ht="298.5" customHeight="1" x14ac:dyDescent="0.25">
      <c r="A356" s="152">
        <v>1201</v>
      </c>
      <c r="B356" s="152">
        <v>13</v>
      </c>
      <c r="C356" s="75" t="s">
        <v>3419</v>
      </c>
      <c r="D356" s="77" t="s">
        <v>3251</v>
      </c>
      <c r="E356" s="77" t="s">
        <v>3252</v>
      </c>
      <c r="F356" s="8" t="s">
        <v>3292</v>
      </c>
      <c r="G356" s="8" t="s">
        <v>3293</v>
      </c>
      <c r="H356" s="95" t="s">
        <v>3483</v>
      </c>
      <c r="I356" s="95" t="s">
        <v>3420</v>
      </c>
      <c r="J356" s="149">
        <v>8</v>
      </c>
      <c r="K356" s="82">
        <v>43131</v>
      </c>
      <c r="L356" s="82">
        <v>43434</v>
      </c>
      <c r="M356" s="8" t="s">
        <v>1652</v>
      </c>
      <c r="N356" s="8" t="s">
        <v>90</v>
      </c>
      <c r="O356" s="8" t="s">
        <v>21</v>
      </c>
      <c r="P356" s="8" t="s">
        <v>21</v>
      </c>
      <c r="Q356" s="94" t="s">
        <v>3965</v>
      </c>
      <c r="R356" s="94" t="s">
        <v>3860</v>
      </c>
      <c r="S356" s="8" t="s">
        <v>1541</v>
      </c>
      <c r="T356" s="8">
        <v>8</v>
      </c>
      <c r="U356" s="187">
        <f t="shared" si="44"/>
        <v>1</v>
      </c>
      <c r="V356" s="71"/>
      <c r="W356" s="71"/>
      <c r="X356" s="71"/>
      <c r="Y356" s="71"/>
      <c r="Z356" s="71"/>
      <c r="AA356" s="71"/>
      <c r="AB356" s="74" t="s">
        <v>3317</v>
      </c>
      <c r="AC356" s="72">
        <f t="shared" si="45"/>
        <v>2</v>
      </c>
      <c r="AD356" s="72">
        <f t="shared" si="46"/>
        <v>0</v>
      </c>
      <c r="AE356" s="72" t="str">
        <f t="shared" si="47"/>
        <v>CUMPLIDA</v>
      </c>
      <c r="AF356" s="72" t="str">
        <f t="shared" si="48"/>
        <v>CUMPLIDA</v>
      </c>
      <c r="AG356" s="8" t="s">
        <v>85</v>
      </c>
      <c r="AH356" s="71"/>
      <c r="AI356" s="74"/>
      <c r="AJ356" s="74"/>
      <c r="AK356" s="74"/>
      <c r="AL356" s="8" t="s">
        <v>219</v>
      </c>
      <c r="AM356" s="95" t="s">
        <v>111</v>
      </c>
      <c r="AN356" s="95" t="s">
        <v>200</v>
      </c>
      <c r="AO356" s="8" t="s">
        <v>208</v>
      </c>
      <c r="AP356" s="8"/>
      <c r="AQ356" s="8"/>
      <c r="AR356" s="8"/>
      <c r="AS356" s="8"/>
      <c r="AT356" s="95"/>
    </row>
    <row r="357" spans="1:46" ht="378" customHeight="1" x14ac:dyDescent="0.25">
      <c r="A357" s="152">
        <v>1202</v>
      </c>
      <c r="B357" s="152">
        <v>14</v>
      </c>
      <c r="C357" s="75" t="s">
        <v>3421</v>
      </c>
      <c r="D357" s="77" t="s">
        <v>3253</v>
      </c>
      <c r="E357" s="77" t="s">
        <v>3254</v>
      </c>
      <c r="F357" s="8" t="s">
        <v>3294</v>
      </c>
      <c r="G357" s="8" t="s">
        <v>3295</v>
      </c>
      <c r="H357" s="95" t="s">
        <v>3422</v>
      </c>
      <c r="I357" s="75" t="s">
        <v>3423</v>
      </c>
      <c r="J357" s="149">
        <v>11</v>
      </c>
      <c r="K357" s="82">
        <v>43131</v>
      </c>
      <c r="L357" s="82">
        <v>43585</v>
      </c>
      <c r="M357" s="8" t="s">
        <v>1652</v>
      </c>
      <c r="N357" s="8" t="s">
        <v>90</v>
      </c>
      <c r="O357" s="8" t="s">
        <v>21</v>
      </c>
      <c r="P357" s="8" t="s">
        <v>21</v>
      </c>
      <c r="Q357" s="94" t="s">
        <v>3965</v>
      </c>
      <c r="R357" s="94" t="s">
        <v>3860</v>
      </c>
      <c r="S357" s="8" t="s">
        <v>1541</v>
      </c>
      <c r="T357" s="8">
        <v>0</v>
      </c>
      <c r="U357" s="187">
        <f t="shared" si="44"/>
        <v>0</v>
      </c>
      <c r="V357" s="71"/>
      <c r="W357" s="71"/>
      <c r="X357" s="71"/>
      <c r="Y357" s="71"/>
      <c r="Z357" s="71"/>
      <c r="AA357" s="71"/>
      <c r="AB357" s="74" t="s">
        <v>3317</v>
      </c>
      <c r="AC357" s="72">
        <f t="shared" si="45"/>
        <v>0</v>
      </c>
      <c r="AD357" s="72">
        <f t="shared" si="46"/>
        <v>1</v>
      </c>
      <c r="AE357" s="72" t="str">
        <f t="shared" si="47"/>
        <v>EN TERMINO</v>
      </c>
      <c r="AF357" s="72" t="str">
        <f t="shared" si="48"/>
        <v>EN TERMINO</v>
      </c>
      <c r="AG357" s="8" t="s">
        <v>85</v>
      </c>
      <c r="AH357" s="71"/>
      <c r="AI357" s="74"/>
      <c r="AJ357" s="74"/>
      <c r="AK357" s="74"/>
      <c r="AL357" s="8" t="s">
        <v>219</v>
      </c>
      <c r="AM357" s="95" t="s">
        <v>111</v>
      </c>
      <c r="AN357" s="95" t="s">
        <v>200</v>
      </c>
      <c r="AO357" s="8" t="s">
        <v>208</v>
      </c>
      <c r="AP357" s="8"/>
      <c r="AQ357" s="8"/>
      <c r="AR357" s="8"/>
      <c r="AS357" s="8"/>
      <c r="AT357" s="95"/>
    </row>
    <row r="358" spans="1:46" ht="256.5" customHeight="1" x14ac:dyDescent="0.25">
      <c r="A358" s="152">
        <v>1203</v>
      </c>
      <c r="B358" s="152">
        <v>15</v>
      </c>
      <c r="C358" s="75" t="s">
        <v>3424</v>
      </c>
      <c r="D358" s="77" t="s">
        <v>3255</v>
      </c>
      <c r="E358" s="77" t="s">
        <v>3256</v>
      </c>
      <c r="F358" s="8" t="s">
        <v>3294</v>
      </c>
      <c r="G358" s="8" t="s">
        <v>3296</v>
      </c>
      <c r="H358" s="95" t="s">
        <v>3297</v>
      </c>
      <c r="I358" s="75" t="s">
        <v>3425</v>
      </c>
      <c r="J358" s="149">
        <v>5</v>
      </c>
      <c r="K358" s="82">
        <v>43131</v>
      </c>
      <c r="L358" s="82">
        <v>43585</v>
      </c>
      <c r="M358" s="8" t="s">
        <v>1652</v>
      </c>
      <c r="N358" s="8" t="s">
        <v>90</v>
      </c>
      <c r="O358" s="8" t="s">
        <v>21</v>
      </c>
      <c r="P358" s="8" t="s">
        <v>21</v>
      </c>
      <c r="Q358" s="94" t="s">
        <v>3965</v>
      </c>
      <c r="R358" s="94" t="s">
        <v>3860</v>
      </c>
      <c r="S358" s="8" t="s">
        <v>1541</v>
      </c>
      <c r="T358" s="8">
        <v>0</v>
      </c>
      <c r="U358" s="187">
        <f t="shared" si="44"/>
        <v>0</v>
      </c>
      <c r="V358" s="71"/>
      <c r="W358" s="71"/>
      <c r="X358" s="71"/>
      <c r="Y358" s="71"/>
      <c r="Z358" s="71"/>
      <c r="AA358" s="71"/>
      <c r="AB358" s="74" t="s">
        <v>3317</v>
      </c>
      <c r="AC358" s="72">
        <f t="shared" si="45"/>
        <v>0</v>
      </c>
      <c r="AD358" s="72">
        <f t="shared" si="46"/>
        <v>1</v>
      </c>
      <c r="AE358" s="72" t="str">
        <f t="shared" si="47"/>
        <v>EN TERMINO</v>
      </c>
      <c r="AF358" s="72" t="str">
        <f t="shared" si="48"/>
        <v>EN TERMINO</v>
      </c>
      <c r="AG358" s="8" t="s">
        <v>85</v>
      </c>
      <c r="AH358" s="71"/>
      <c r="AI358" s="74"/>
      <c r="AJ358" s="74"/>
      <c r="AK358" s="74"/>
      <c r="AL358" s="8" t="s">
        <v>219</v>
      </c>
      <c r="AM358" s="95" t="s">
        <v>111</v>
      </c>
      <c r="AN358" s="95" t="s">
        <v>200</v>
      </c>
      <c r="AO358" s="8" t="s">
        <v>208</v>
      </c>
      <c r="AP358" s="8"/>
      <c r="AQ358" s="8"/>
      <c r="AR358" s="8"/>
      <c r="AS358" s="8"/>
      <c r="AT358" s="95"/>
    </row>
    <row r="359" spans="1:46" ht="309.75" customHeight="1" x14ac:dyDescent="0.25">
      <c r="A359" s="152">
        <v>1204</v>
      </c>
      <c r="B359" s="152">
        <v>16</v>
      </c>
      <c r="C359" s="75" t="s">
        <v>3426</v>
      </c>
      <c r="D359" s="77" t="s">
        <v>3257</v>
      </c>
      <c r="E359" s="77" t="s">
        <v>3258</v>
      </c>
      <c r="F359" s="8" t="s">
        <v>3298</v>
      </c>
      <c r="G359" s="8" t="s">
        <v>3299</v>
      </c>
      <c r="H359" s="95" t="s">
        <v>3427</v>
      </c>
      <c r="I359" s="75" t="s">
        <v>3428</v>
      </c>
      <c r="J359" s="149">
        <v>8</v>
      </c>
      <c r="K359" s="82">
        <v>43131</v>
      </c>
      <c r="L359" s="82">
        <v>43585</v>
      </c>
      <c r="M359" s="8" t="s">
        <v>1652</v>
      </c>
      <c r="N359" s="8" t="s">
        <v>90</v>
      </c>
      <c r="O359" s="8" t="s">
        <v>21</v>
      </c>
      <c r="P359" s="8" t="s">
        <v>1134</v>
      </c>
      <c r="Q359" s="94" t="s">
        <v>3965</v>
      </c>
      <c r="R359" s="94" t="s">
        <v>3860</v>
      </c>
      <c r="S359" s="8" t="s">
        <v>1541</v>
      </c>
      <c r="T359" s="8">
        <v>0</v>
      </c>
      <c r="U359" s="187">
        <f t="shared" si="44"/>
        <v>0</v>
      </c>
      <c r="V359" s="71"/>
      <c r="W359" s="71"/>
      <c r="X359" s="71"/>
      <c r="Y359" s="71"/>
      <c r="Z359" s="71"/>
      <c r="AA359" s="71"/>
      <c r="AB359" s="74" t="s">
        <v>3317</v>
      </c>
      <c r="AC359" s="72">
        <f t="shared" si="45"/>
        <v>0</v>
      </c>
      <c r="AD359" s="72">
        <f t="shared" si="46"/>
        <v>1</v>
      </c>
      <c r="AE359" s="72" t="str">
        <f t="shared" si="47"/>
        <v>EN TERMINO</v>
      </c>
      <c r="AF359" s="72" t="str">
        <f t="shared" si="48"/>
        <v>EN TERMINO</v>
      </c>
      <c r="AG359" s="8" t="s">
        <v>85</v>
      </c>
      <c r="AH359" s="71"/>
      <c r="AI359" s="74"/>
      <c r="AJ359" s="74"/>
      <c r="AK359" s="74"/>
      <c r="AL359" s="8" t="s">
        <v>219</v>
      </c>
      <c r="AM359" s="95" t="s">
        <v>108</v>
      </c>
      <c r="AN359" s="95" t="s">
        <v>168</v>
      </c>
      <c r="AO359" s="8" t="s">
        <v>208</v>
      </c>
      <c r="AP359" s="8" t="s">
        <v>3919</v>
      </c>
      <c r="AQ359" s="8"/>
      <c r="AR359" s="8"/>
      <c r="AS359" s="8"/>
      <c r="AT359" s="95"/>
    </row>
    <row r="360" spans="1:46" ht="240" customHeight="1" x14ac:dyDescent="0.25">
      <c r="A360" s="152">
        <v>1205</v>
      </c>
      <c r="B360" s="152">
        <v>17</v>
      </c>
      <c r="C360" s="75" t="s">
        <v>3429</v>
      </c>
      <c r="D360" s="77" t="s">
        <v>3259</v>
      </c>
      <c r="E360" s="77" t="s">
        <v>3260</v>
      </c>
      <c r="F360" s="8" t="s">
        <v>3300</v>
      </c>
      <c r="G360" s="8" t="s">
        <v>3301</v>
      </c>
      <c r="H360" s="95" t="s">
        <v>3430</v>
      </c>
      <c r="I360" s="75" t="s">
        <v>3431</v>
      </c>
      <c r="J360" s="149">
        <v>8</v>
      </c>
      <c r="K360" s="82">
        <v>43131</v>
      </c>
      <c r="L360" s="82">
        <v>43585</v>
      </c>
      <c r="M360" s="8" t="s">
        <v>1652</v>
      </c>
      <c r="N360" s="8" t="s">
        <v>90</v>
      </c>
      <c r="O360" s="8" t="s">
        <v>21</v>
      </c>
      <c r="P360" s="8" t="s">
        <v>1134</v>
      </c>
      <c r="Q360" s="94" t="s">
        <v>3965</v>
      </c>
      <c r="R360" s="94" t="s">
        <v>3860</v>
      </c>
      <c r="S360" s="8" t="s">
        <v>1541</v>
      </c>
      <c r="T360" s="8">
        <v>0</v>
      </c>
      <c r="U360" s="187">
        <f t="shared" si="44"/>
        <v>0</v>
      </c>
      <c r="V360" s="71"/>
      <c r="W360" s="71"/>
      <c r="X360" s="71"/>
      <c r="Y360" s="71"/>
      <c r="Z360" s="71"/>
      <c r="AA360" s="71"/>
      <c r="AB360" s="74" t="s">
        <v>3317</v>
      </c>
      <c r="AC360" s="72">
        <f t="shared" si="45"/>
        <v>0</v>
      </c>
      <c r="AD360" s="72">
        <f t="shared" si="46"/>
        <v>1</v>
      </c>
      <c r="AE360" s="72" t="str">
        <f t="shared" si="47"/>
        <v>EN TERMINO</v>
      </c>
      <c r="AF360" s="72" t="str">
        <f t="shared" si="48"/>
        <v>EN TERMINO</v>
      </c>
      <c r="AG360" s="8" t="s">
        <v>85</v>
      </c>
      <c r="AH360" s="71"/>
      <c r="AI360" s="74"/>
      <c r="AJ360" s="74"/>
      <c r="AK360" s="74"/>
      <c r="AL360" s="8" t="s">
        <v>219</v>
      </c>
      <c r="AM360" s="95" t="s">
        <v>108</v>
      </c>
      <c r="AN360" s="95" t="s">
        <v>168</v>
      </c>
      <c r="AO360" s="8" t="s">
        <v>208</v>
      </c>
      <c r="AP360" s="8" t="s">
        <v>3922</v>
      </c>
      <c r="AQ360" s="8"/>
      <c r="AR360" s="8"/>
      <c r="AS360" s="8"/>
      <c r="AT360" s="95"/>
    </row>
    <row r="361" spans="1:46" ht="263.25" customHeight="1" x14ac:dyDescent="0.25">
      <c r="A361" s="152">
        <v>1206</v>
      </c>
      <c r="B361" s="152">
        <v>18</v>
      </c>
      <c r="C361" s="75" t="s">
        <v>3432</v>
      </c>
      <c r="D361" s="77" t="s">
        <v>3261</v>
      </c>
      <c r="E361" s="77" t="s">
        <v>3262</v>
      </c>
      <c r="F361" s="8" t="s">
        <v>3302</v>
      </c>
      <c r="G361" s="8" t="s">
        <v>3303</v>
      </c>
      <c r="H361" s="95" t="s">
        <v>3433</v>
      </c>
      <c r="I361" s="75" t="s">
        <v>3970</v>
      </c>
      <c r="J361" s="149">
        <v>8</v>
      </c>
      <c r="K361" s="82">
        <v>43131</v>
      </c>
      <c r="L361" s="82">
        <v>43434</v>
      </c>
      <c r="M361" s="8" t="s">
        <v>1652</v>
      </c>
      <c r="N361" s="8" t="s">
        <v>90</v>
      </c>
      <c r="O361" s="8" t="s">
        <v>21</v>
      </c>
      <c r="P361" s="8" t="s">
        <v>21</v>
      </c>
      <c r="Q361" s="94" t="s">
        <v>3965</v>
      </c>
      <c r="R361" s="94" t="s">
        <v>3860</v>
      </c>
      <c r="S361" s="8" t="s">
        <v>1541</v>
      </c>
      <c r="T361" s="8">
        <v>8</v>
      </c>
      <c r="U361" s="187">
        <f t="shared" si="44"/>
        <v>1</v>
      </c>
      <c r="V361" s="71"/>
      <c r="W361" s="71"/>
      <c r="X361" s="71"/>
      <c r="Y361" s="71"/>
      <c r="Z361" s="71"/>
      <c r="AA361" s="71"/>
      <c r="AB361" s="74" t="s">
        <v>3317</v>
      </c>
      <c r="AC361" s="72">
        <f t="shared" si="45"/>
        <v>2</v>
      </c>
      <c r="AD361" s="72">
        <f t="shared" si="46"/>
        <v>0</v>
      </c>
      <c r="AE361" s="72" t="str">
        <f t="shared" si="47"/>
        <v>CUMPLIDA</v>
      </c>
      <c r="AF361" s="72" t="str">
        <f t="shared" si="48"/>
        <v>CUMPLIDA</v>
      </c>
      <c r="AG361" s="8" t="s">
        <v>85</v>
      </c>
      <c r="AH361" s="71"/>
      <c r="AI361" s="74"/>
      <c r="AJ361" s="74"/>
      <c r="AK361" s="74"/>
      <c r="AL361" s="8" t="s">
        <v>219</v>
      </c>
      <c r="AM361" s="95" t="s">
        <v>108</v>
      </c>
      <c r="AN361" s="95" t="s">
        <v>168</v>
      </c>
      <c r="AO361" s="8" t="s">
        <v>208</v>
      </c>
      <c r="AP361" s="8"/>
      <c r="AQ361" s="8"/>
      <c r="AR361" s="8"/>
      <c r="AS361" s="8"/>
      <c r="AT361" s="95"/>
    </row>
    <row r="362" spans="1:46" ht="267" customHeight="1" x14ac:dyDescent="0.25">
      <c r="A362" s="152">
        <v>1207</v>
      </c>
      <c r="B362" s="152">
        <v>19</v>
      </c>
      <c r="C362" s="75" t="s">
        <v>3434</v>
      </c>
      <c r="D362" s="77" t="s">
        <v>3263</v>
      </c>
      <c r="E362" s="77" t="s">
        <v>3264</v>
      </c>
      <c r="F362" s="8" t="s">
        <v>3304</v>
      </c>
      <c r="G362" s="8" t="s">
        <v>3305</v>
      </c>
      <c r="H362" s="95" t="s">
        <v>3435</v>
      </c>
      <c r="I362" s="75" t="s">
        <v>3436</v>
      </c>
      <c r="J362" s="149">
        <v>7</v>
      </c>
      <c r="K362" s="82">
        <v>43131</v>
      </c>
      <c r="L362" s="82">
        <v>43585</v>
      </c>
      <c r="M362" s="8" t="s">
        <v>1652</v>
      </c>
      <c r="N362" s="8" t="s">
        <v>90</v>
      </c>
      <c r="O362" s="8" t="s">
        <v>21</v>
      </c>
      <c r="P362" s="8" t="s">
        <v>21</v>
      </c>
      <c r="Q362" s="94" t="s">
        <v>3965</v>
      </c>
      <c r="R362" s="94" t="s">
        <v>3860</v>
      </c>
      <c r="S362" s="8" t="s">
        <v>1541</v>
      </c>
      <c r="T362" s="8">
        <v>0</v>
      </c>
      <c r="U362" s="187">
        <f t="shared" si="44"/>
        <v>0</v>
      </c>
      <c r="V362" s="71"/>
      <c r="W362" s="71"/>
      <c r="X362" s="71"/>
      <c r="Y362" s="71"/>
      <c r="Z362" s="71"/>
      <c r="AA362" s="71"/>
      <c r="AB362" s="74" t="s">
        <v>3317</v>
      </c>
      <c r="AC362" s="72">
        <f t="shared" si="45"/>
        <v>0</v>
      </c>
      <c r="AD362" s="72">
        <f t="shared" si="46"/>
        <v>1</v>
      </c>
      <c r="AE362" s="72" t="str">
        <f t="shared" si="47"/>
        <v>EN TERMINO</v>
      </c>
      <c r="AF362" s="72" t="str">
        <f t="shared" si="48"/>
        <v>EN TERMINO</v>
      </c>
      <c r="AG362" s="8" t="s">
        <v>85</v>
      </c>
      <c r="AH362" s="71"/>
      <c r="AI362" s="74"/>
      <c r="AJ362" s="74"/>
      <c r="AK362" s="74"/>
      <c r="AL362" s="8" t="s">
        <v>219</v>
      </c>
      <c r="AM362" s="95" t="s">
        <v>111</v>
      </c>
      <c r="AN362" s="95" t="s">
        <v>200</v>
      </c>
      <c r="AO362" s="8" t="s">
        <v>208</v>
      </c>
      <c r="AP362" s="8"/>
      <c r="AQ362" s="8"/>
      <c r="AR362" s="8"/>
      <c r="AS362" s="8"/>
      <c r="AT362" s="95"/>
    </row>
    <row r="363" spans="1:46" ht="240" customHeight="1" x14ac:dyDescent="0.25">
      <c r="A363" s="152">
        <v>1208</v>
      </c>
      <c r="B363" s="152">
        <v>20</v>
      </c>
      <c r="C363" s="75" t="s">
        <v>3437</v>
      </c>
      <c r="D363" s="77" t="s">
        <v>3261</v>
      </c>
      <c r="E363" s="77" t="s">
        <v>3265</v>
      </c>
      <c r="F363" s="8" t="s">
        <v>3304</v>
      </c>
      <c r="G363" s="8" t="s">
        <v>3306</v>
      </c>
      <c r="H363" s="75" t="s">
        <v>3438</v>
      </c>
      <c r="I363" s="75" t="s">
        <v>3439</v>
      </c>
      <c r="J363" s="149">
        <v>7</v>
      </c>
      <c r="K363" s="82">
        <v>43131</v>
      </c>
      <c r="L363" s="82">
        <v>43434</v>
      </c>
      <c r="M363" s="8" t="s">
        <v>1652</v>
      </c>
      <c r="N363" s="8" t="s">
        <v>90</v>
      </c>
      <c r="O363" s="8" t="s">
        <v>21</v>
      </c>
      <c r="P363" s="8" t="s">
        <v>21</v>
      </c>
      <c r="Q363" s="94" t="s">
        <v>3965</v>
      </c>
      <c r="R363" s="94" t="s">
        <v>3860</v>
      </c>
      <c r="S363" s="8" t="s">
        <v>1541</v>
      </c>
      <c r="T363" s="8">
        <v>7</v>
      </c>
      <c r="U363" s="187">
        <f t="shared" si="44"/>
        <v>1</v>
      </c>
      <c r="V363" s="71"/>
      <c r="W363" s="71"/>
      <c r="X363" s="71"/>
      <c r="Y363" s="71"/>
      <c r="Z363" s="71"/>
      <c r="AA363" s="71"/>
      <c r="AB363" s="74" t="s">
        <v>3317</v>
      </c>
      <c r="AC363" s="72">
        <f t="shared" si="45"/>
        <v>2</v>
      </c>
      <c r="AD363" s="72">
        <f t="shared" si="46"/>
        <v>0</v>
      </c>
      <c r="AE363" s="72" t="str">
        <f t="shared" si="47"/>
        <v>CUMPLIDA</v>
      </c>
      <c r="AF363" s="72" t="str">
        <f t="shared" si="48"/>
        <v>CUMPLIDA</v>
      </c>
      <c r="AG363" s="8" t="s">
        <v>85</v>
      </c>
      <c r="AH363" s="71"/>
      <c r="AI363" s="74"/>
      <c r="AJ363" s="74"/>
      <c r="AK363" s="74"/>
      <c r="AL363" s="8" t="s">
        <v>219</v>
      </c>
      <c r="AM363" s="95" t="s">
        <v>108</v>
      </c>
      <c r="AN363" s="95" t="s">
        <v>168</v>
      </c>
      <c r="AO363" s="8" t="s">
        <v>208</v>
      </c>
      <c r="AP363" s="8"/>
      <c r="AQ363" s="8"/>
      <c r="AR363" s="8"/>
      <c r="AS363" s="8"/>
      <c r="AT363" s="95"/>
    </row>
    <row r="364" spans="1:46" ht="354.75" customHeight="1" x14ac:dyDescent="0.25">
      <c r="A364" s="152">
        <v>1209</v>
      </c>
      <c r="B364" s="152">
        <v>21</v>
      </c>
      <c r="C364" s="75" t="s">
        <v>3440</v>
      </c>
      <c r="D364" s="77" t="s">
        <v>3266</v>
      </c>
      <c r="E364" s="77" t="s">
        <v>3267</v>
      </c>
      <c r="F364" s="8" t="s">
        <v>3307</v>
      </c>
      <c r="G364" s="8" t="s">
        <v>3308</v>
      </c>
      <c r="H364" s="95" t="s">
        <v>3441</v>
      </c>
      <c r="I364" s="75" t="s">
        <v>3442</v>
      </c>
      <c r="J364" s="149">
        <v>8</v>
      </c>
      <c r="K364" s="82">
        <v>43131</v>
      </c>
      <c r="L364" s="82">
        <v>43585</v>
      </c>
      <c r="M364" s="8" t="s">
        <v>1652</v>
      </c>
      <c r="N364" s="8" t="s">
        <v>90</v>
      </c>
      <c r="O364" s="8" t="s">
        <v>21</v>
      </c>
      <c r="P364" s="8" t="s">
        <v>21</v>
      </c>
      <c r="Q364" s="94" t="s">
        <v>3965</v>
      </c>
      <c r="R364" s="94" t="s">
        <v>3860</v>
      </c>
      <c r="S364" s="8" t="s">
        <v>1541</v>
      </c>
      <c r="T364" s="8">
        <v>0</v>
      </c>
      <c r="U364" s="187">
        <f t="shared" si="44"/>
        <v>0</v>
      </c>
      <c r="V364" s="71"/>
      <c r="W364" s="71"/>
      <c r="X364" s="71"/>
      <c r="Y364" s="71"/>
      <c r="Z364" s="71"/>
      <c r="AA364" s="71"/>
      <c r="AB364" s="74" t="s">
        <v>3317</v>
      </c>
      <c r="AC364" s="72">
        <f t="shared" si="45"/>
        <v>0</v>
      </c>
      <c r="AD364" s="72">
        <f t="shared" si="46"/>
        <v>1</v>
      </c>
      <c r="AE364" s="72" t="str">
        <f t="shared" si="47"/>
        <v>EN TERMINO</v>
      </c>
      <c r="AF364" s="72" t="str">
        <f t="shared" si="48"/>
        <v>EN TERMINO</v>
      </c>
      <c r="AG364" s="8" t="s">
        <v>85</v>
      </c>
      <c r="AH364" s="71"/>
      <c r="AI364" s="74"/>
      <c r="AJ364" s="74"/>
      <c r="AK364" s="74"/>
      <c r="AL364" s="8" t="s">
        <v>219</v>
      </c>
      <c r="AM364" s="95" t="s">
        <v>111</v>
      </c>
      <c r="AN364" s="95" t="s">
        <v>200</v>
      </c>
      <c r="AO364" s="8" t="s">
        <v>208</v>
      </c>
      <c r="AP364" s="8" t="s">
        <v>3919</v>
      </c>
      <c r="AQ364" s="8"/>
      <c r="AR364" s="8"/>
      <c r="AS364" s="8"/>
      <c r="AT364" s="95"/>
    </row>
    <row r="365" spans="1:46" ht="240" customHeight="1" x14ac:dyDescent="0.25">
      <c r="A365" s="152">
        <v>1210</v>
      </c>
      <c r="B365" s="152">
        <v>22</v>
      </c>
      <c r="C365" s="75" t="s">
        <v>3443</v>
      </c>
      <c r="D365" s="77" t="s">
        <v>3268</v>
      </c>
      <c r="E365" s="77" t="s">
        <v>3269</v>
      </c>
      <c r="F365" s="8" t="s">
        <v>3309</v>
      </c>
      <c r="G365" s="8" t="s">
        <v>3310</v>
      </c>
      <c r="H365" s="203" t="s">
        <v>3444</v>
      </c>
      <c r="I365" s="75" t="s">
        <v>3445</v>
      </c>
      <c r="J365" s="149">
        <v>7</v>
      </c>
      <c r="K365" s="82">
        <v>43131</v>
      </c>
      <c r="L365" s="82">
        <v>43585</v>
      </c>
      <c r="M365" s="8" t="s">
        <v>1652</v>
      </c>
      <c r="N365" s="8" t="s">
        <v>90</v>
      </c>
      <c r="O365" s="8" t="s">
        <v>21</v>
      </c>
      <c r="P365" s="8" t="s">
        <v>21</v>
      </c>
      <c r="Q365" s="94" t="s">
        <v>3965</v>
      </c>
      <c r="R365" s="94" t="s">
        <v>3860</v>
      </c>
      <c r="S365" s="8" t="s">
        <v>1541</v>
      </c>
      <c r="T365" s="8">
        <v>0</v>
      </c>
      <c r="U365" s="187">
        <f t="shared" si="44"/>
        <v>0</v>
      </c>
      <c r="V365" s="71"/>
      <c r="W365" s="71"/>
      <c r="X365" s="71"/>
      <c r="Y365" s="71"/>
      <c r="Z365" s="71"/>
      <c r="AA365" s="71"/>
      <c r="AB365" s="74" t="s">
        <v>3317</v>
      </c>
      <c r="AC365" s="72">
        <f t="shared" si="45"/>
        <v>0</v>
      </c>
      <c r="AD365" s="72">
        <f t="shared" si="46"/>
        <v>1</v>
      </c>
      <c r="AE365" s="72" t="str">
        <f t="shared" si="47"/>
        <v>EN TERMINO</v>
      </c>
      <c r="AF365" s="72" t="str">
        <f t="shared" si="48"/>
        <v>EN TERMINO</v>
      </c>
      <c r="AG365" s="8" t="s">
        <v>85</v>
      </c>
      <c r="AH365" s="71"/>
      <c r="AI365" s="74"/>
      <c r="AJ365" s="74"/>
      <c r="AK365" s="74"/>
      <c r="AL365" s="8" t="s">
        <v>219</v>
      </c>
      <c r="AM365" s="95" t="s">
        <v>111</v>
      </c>
      <c r="AN365" s="95" t="s">
        <v>200</v>
      </c>
      <c r="AO365" s="8" t="s">
        <v>208</v>
      </c>
      <c r="AP365" s="8"/>
      <c r="AQ365" s="8"/>
      <c r="AR365" s="8"/>
      <c r="AS365" s="8"/>
      <c r="AT365" s="95"/>
    </row>
    <row r="366" spans="1:46" ht="240" customHeight="1" x14ac:dyDescent="0.25">
      <c r="A366" s="152">
        <v>1211</v>
      </c>
      <c r="B366" s="152">
        <v>23</v>
      </c>
      <c r="C366" s="75" t="s">
        <v>3446</v>
      </c>
      <c r="D366" s="77" t="s">
        <v>3270</v>
      </c>
      <c r="E366" s="77" t="s">
        <v>3271</v>
      </c>
      <c r="F366" s="120" t="s">
        <v>3311</v>
      </c>
      <c r="G366" s="120" t="s">
        <v>3312</v>
      </c>
      <c r="H366" s="203" t="s">
        <v>3447</v>
      </c>
      <c r="I366" s="75" t="s">
        <v>3448</v>
      </c>
      <c r="J366" s="149">
        <v>10</v>
      </c>
      <c r="K366" s="82">
        <v>43131</v>
      </c>
      <c r="L366" s="82">
        <v>43434</v>
      </c>
      <c r="M366" s="8" t="s">
        <v>1652</v>
      </c>
      <c r="N366" s="8" t="s">
        <v>90</v>
      </c>
      <c r="O366" s="8" t="s">
        <v>21</v>
      </c>
      <c r="P366" s="8" t="s">
        <v>21</v>
      </c>
      <c r="Q366" s="94" t="s">
        <v>3965</v>
      </c>
      <c r="R366" s="94" t="s">
        <v>3860</v>
      </c>
      <c r="S366" s="8" t="s">
        <v>1541</v>
      </c>
      <c r="T366" s="8">
        <v>10</v>
      </c>
      <c r="U366" s="187">
        <f t="shared" si="44"/>
        <v>1</v>
      </c>
      <c r="V366" s="71"/>
      <c r="W366" s="71"/>
      <c r="X366" s="71"/>
      <c r="Y366" s="71"/>
      <c r="Z366" s="71"/>
      <c r="AA366" s="71"/>
      <c r="AB366" s="74" t="s">
        <v>3317</v>
      </c>
      <c r="AC366" s="72">
        <f t="shared" si="45"/>
        <v>2</v>
      </c>
      <c r="AD366" s="72">
        <f t="shared" si="46"/>
        <v>0</v>
      </c>
      <c r="AE366" s="72" t="str">
        <f t="shared" si="47"/>
        <v>CUMPLIDA</v>
      </c>
      <c r="AF366" s="72" t="str">
        <f t="shared" si="48"/>
        <v>CUMPLIDA</v>
      </c>
      <c r="AG366" s="8" t="s">
        <v>85</v>
      </c>
      <c r="AH366" s="71"/>
      <c r="AI366" s="74"/>
      <c r="AJ366" s="74"/>
      <c r="AK366" s="74"/>
      <c r="AL366" s="8" t="s">
        <v>219</v>
      </c>
      <c r="AM366" s="95" t="s">
        <v>111</v>
      </c>
      <c r="AN366" s="95" t="s">
        <v>200</v>
      </c>
      <c r="AO366" s="8" t="s">
        <v>208</v>
      </c>
      <c r="AP366" s="8"/>
      <c r="AQ366" s="8"/>
      <c r="AR366" s="8"/>
      <c r="AS366" s="8"/>
      <c r="AT366" s="95"/>
    </row>
    <row r="367" spans="1:46" ht="240" customHeight="1" x14ac:dyDescent="0.25">
      <c r="A367" s="152">
        <v>1212</v>
      </c>
      <c r="B367" s="152">
        <v>24</v>
      </c>
      <c r="C367" s="75" t="s">
        <v>3449</v>
      </c>
      <c r="D367" s="75" t="s">
        <v>3272</v>
      </c>
      <c r="E367" s="77" t="s">
        <v>3273</v>
      </c>
      <c r="F367" s="8" t="s">
        <v>3313</v>
      </c>
      <c r="G367" s="8" t="s">
        <v>3314</v>
      </c>
      <c r="H367" s="95" t="s">
        <v>3450</v>
      </c>
      <c r="I367" s="75" t="s">
        <v>3451</v>
      </c>
      <c r="J367" s="149">
        <v>7</v>
      </c>
      <c r="K367" s="82">
        <v>43131</v>
      </c>
      <c r="L367" s="82">
        <v>43434</v>
      </c>
      <c r="M367" s="8" t="s">
        <v>1652</v>
      </c>
      <c r="N367" s="8" t="s">
        <v>90</v>
      </c>
      <c r="O367" s="8" t="s">
        <v>21</v>
      </c>
      <c r="P367" s="8" t="s">
        <v>21</v>
      </c>
      <c r="Q367" s="94" t="s">
        <v>3965</v>
      </c>
      <c r="R367" s="94" t="s">
        <v>3860</v>
      </c>
      <c r="S367" s="8" t="s">
        <v>84</v>
      </c>
      <c r="T367" s="74">
        <v>7</v>
      </c>
      <c r="U367" s="187">
        <f t="shared" si="44"/>
        <v>1</v>
      </c>
      <c r="V367" s="71"/>
      <c r="W367" s="71"/>
      <c r="X367" s="71"/>
      <c r="Y367" s="71"/>
      <c r="Z367" s="71"/>
      <c r="AA367" s="71"/>
      <c r="AB367" s="74" t="s">
        <v>3317</v>
      </c>
      <c r="AC367" s="72">
        <f t="shared" si="45"/>
        <v>2</v>
      </c>
      <c r="AD367" s="72">
        <f t="shared" si="46"/>
        <v>0</v>
      </c>
      <c r="AE367" s="72" t="str">
        <f t="shared" si="47"/>
        <v>CUMPLIDA</v>
      </c>
      <c r="AF367" s="72" t="str">
        <f t="shared" si="48"/>
        <v>CUMPLIDA</v>
      </c>
      <c r="AG367" s="74" t="s">
        <v>84</v>
      </c>
      <c r="AH367" s="71"/>
      <c r="AI367" s="74"/>
      <c r="AJ367" s="74"/>
      <c r="AK367" s="74"/>
      <c r="AL367" s="8" t="s">
        <v>219</v>
      </c>
      <c r="AM367" s="95" t="s">
        <v>108</v>
      </c>
      <c r="AN367" s="95" t="s">
        <v>678</v>
      </c>
      <c r="AO367" s="8" t="s">
        <v>208</v>
      </c>
      <c r="AP367" s="8"/>
      <c r="AQ367" s="8"/>
      <c r="AR367" s="8"/>
      <c r="AS367" s="8"/>
      <c r="AT367" s="95"/>
    </row>
    <row r="368" spans="1:46" ht="240" customHeight="1" x14ac:dyDescent="0.25">
      <c r="A368" s="152">
        <v>1213</v>
      </c>
      <c r="B368" s="152">
        <v>25</v>
      </c>
      <c r="C368" s="137" t="s">
        <v>3452</v>
      </c>
      <c r="D368" s="77" t="s">
        <v>3321</v>
      </c>
      <c r="E368" s="77" t="s">
        <v>3322</v>
      </c>
      <c r="F368" s="79" t="s">
        <v>3341</v>
      </c>
      <c r="G368" s="79" t="s">
        <v>3342</v>
      </c>
      <c r="H368" s="79" t="s">
        <v>3343</v>
      </c>
      <c r="I368" s="79" t="s">
        <v>3343</v>
      </c>
      <c r="J368" s="149">
        <v>5</v>
      </c>
      <c r="K368" s="82">
        <v>43096</v>
      </c>
      <c r="L368" s="82">
        <v>43281</v>
      </c>
      <c r="M368" s="83" t="s">
        <v>1961</v>
      </c>
      <c r="N368" s="8" t="s">
        <v>94</v>
      </c>
      <c r="O368" s="8" t="s">
        <v>28</v>
      </c>
      <c r="P368" s="8" t="s">
        <v>28</v>
      </c>
      <c r="Q368" s="8" t="s">
        <v>3966</v>
      </c>
      <c r="R368" s="8" t="s">
        <v>3883</v>
      </c>
      <c r="S368" s="8" t="s">
        <v>1541</v>
      </c>
      <c r="T368" s="8">
        <v>5</v>
      </c>
      <c r="U368" s="187">
        <f t="shared" si="44"/>
        <v>1</v>
      </c>
      <c r="V368" s="71"/>
      <c r="W368" s="71"/>
      <c r="X368" s="71"/>
      <c r="Y368" s="71"/>
      <c r="Z368" s="71"/>
      <c r="AA368" s="71"/>
      <c r="AB368" s="74" t="s">
        <v>3317</v>
      </c>
      <c r="AC368" s="72">
        <f t="shared" si="45"/>
        <v>2</v>
      </c>
      <c r="AD368" s="72">
        <f t="shared" si="46"/>
        <v>0</v>
      </c>
      <c r="AE368" s="72" t="str">
        <f t="shared" si="47"/>
        <v>CUMPLIDA</v>
      </c>
      <c r="AF368" s="72" t="str">
        <f t="shared" si="48"/>
        <v>CUMPLIDA</v>
      </c>
      <c r="AG368" s="8" t="s">
        <v>85</v>
      </c>
      <c r="AH368" s="71"/>
      <c r="AI368" s="74"/>
      <c r="AJ368" s="74"/>
      <c r="AK368" s="74"/>
      <c r="AL368" s="8" t="s">
        <v>219</v>
      </c>
      <c r="AM368" s="95" t="s">
        <v>111</v>
      </c>
      <c r="AN368" s="95" t="s">
        <v>937</v>
      </c>
      <c r="AO368" s="8" t="s">
        <v>208</v>
      </c>
      <c r="AP368" s="8"/>
      <c r="AQ368" s="8"/>
      <c r="AR368" s="8"/>
      <c r="AS368" s="8"/>
      <c r="AT368" s="95"/>
    </row>
    <row r="369" spans="1:46" ht="240" customHeight="1" x14ac:dyDescent="0.25">
      <c r="A369" s="152">
        <v>1214</v>
      </c>
      <c r="B369" s="152">
        <v>26</v>
      </c>
      <c r="C369" s="137" t="s">
        <v>3453</v>
      </c>
      <c r="D369" s="77" t="s">
        <v>3323</v>
      </c>
      <c r="E369" s="77" t="s">
        <v>3324</v>
      </c>
      <c r="F369" s="79" t="s">
        <v>2952</v>
      </c>
      <c r="G369" s="95" t="s">
        <v>3344</v>
      </c>
      <c r="H369" s="75" t="s">
        <v>3345</v>
      </c>
      <c r="I369" s="75" t="s">
        <v>3345</v>
      </c>
      <c r="J369" s="149">
        <v>3</v>
      </c>
      <c r="K369" s="82">
        <v>43096</v>
      </c>
      <c r="L369" s="82">
        <v>43281</v>
      </c>
      <c r="M369" s="83" t="s">
        <v>1961</v>
      </c>
      <c r="N369" s="8" t="s">
        <v>94</v>
      </c>
      <c r="O369" s="8" t="s">
        <v>28</v>
      </c>
      <c r="P369" s="8" t="s">
        <v>28</v>
      </c>
      <c r="Q369" s="8" t="s">
        <v>3966</v>
      </c>
      <c r="R369" s="8" t="s">
        <v>3883</v>
      </c>
      <c r="S369" s="8" t="s">
        <v>2152</v>
      </c>
      <c r="T369" s="8">
        <v>3</v>
      </c>
      <c r="U369" s="187">
        <f t="shared" si="44"/>
        <v>1</v>
      </c>
      <c r="V369" s="71"/>
      <c r="W369" s="71"/>
      <c r="X369" s="71"/>
      <c r="Y369" s="71"/>
      <c r="Z369" s="71"/>
      <c r="AA369" s="71"/>
      <c r="AB369" s="74" t="s">
        <v>3317</v>
      </c>
      <c r="AC369" s="72">
        <f t="shared" si="45"/>
        <v>2</v>
      </c>
      <c r="AD369" s="72">
        <f t="shared" si="46"/>
        <v>0</v>
      </c>
      <c r="AE369" s="72" t="str">
        <f t="shared" si="47"/>
        <v>CUMPLIDA</v>
      </c>
      <c r="AF369" s="72" t="str">
        <f t="shared" si="48"/>
        <v>CUMPLIDA</v>
      </c>
      <c r="AG369" s="8" t="s">
        <v>26</v>
      </c>
      <c r="AH369" s="71"/>
      <c r="AI369" s="74"/>
      <c r="AJ369" s="74"/>
      <c r="AK369" s="74"/>
      <c r="AL369" s="8" t="s">
        <v>219</v>
      </c>
      <c r="AM369" s="95" t="s">
        <v>111</v>
      </c>
      <c r="AN369" s="95" t="s">
        <v>3369</v>
      </c>
      <c r="AO369" s="8" t="s">
        <v>208</v>
      </c>
      <c r="AP369" s="8"/>
      <c r="AQ369" s="8"/>
      <c r="AR369" s="8"/>
      <c r="AS369" s="8"/>
      <c r="AT369" s="95"/>
    </row>
    <row r="370" spans="1:46" ht="286.5" customHeight="1" x14ac:dyDescent="0.25">
      <c r="A370" s="152">
        <v>1215</v>
      </c>
      <c r="B370" s="152">
        <v>27</v>
      </c>
      <c r="C370" s="137" t="s">
        <v>3454</v>
      </c>
      <c r="D370" s="77" t="s">
        <v>3325</v>
      </c>
      <c r="E370" s="77" t="s">
        <v>3326</v>
      </c>
      <c r="F370" s="149" t="s">
        <v>2952</v>
      </c>
      <c r="G370" s="8" t="s">
        <v>3344</v>
      </c>
      <c r="H370" s="75" t="s">
        <v>3346</v>
      </c>
      <c r="I370" s="75" t="s">
        <v>3346</v>
      </c>
      <c r="J370" s="149">
        <v>3</v>
      </c>
      <c r="K370" s="82">
        <v>43096</v>
      </c>
      <c r="L370" s="82">
        <v>43281</v>
      </c>
      <c r="M370" s="83" t="s">
        <v>1961</v>
      </c>
      <c r="N370" s="8" t="s">
        <v>94</v>
      </c>
      <c r="O370" s="8" t="s">
        <v>28</v>
      </c>
      <c r="P370" s="8" t="s">
        <v>28</v>
      </c>
      <c r="Q370" s="8" t="s">
        <v>3966</v>
      </c>
      <c r="R370" s="8" t="s">
        <v>3883</v>
      </c>
      <c r="S370" s="8" t="s">
        <v>1541</v>
      </c>
      <c r="T370" s="8">
        <v>3</v>
      </c>
      <c r="U370" s="187">
        <f t="shared" si="44"/>
        <v>1</v>
      </c>
      <c r="V370" s="71"/>
      <c r="W370" s="71"/>
      <c r="X370" s="71"/>
      <c r="Y370" s="71"/>
      <c r="Z370" s="71"/>
      <c r="AA370" s="71"/>
      <c r="AB370" s="74" t="s">
        <v>3317</v>
      </c>
      <c r="AC370" s="72">
        <f t="shared" si="45"/>
        <v>2</v>
      </c>
      <c r="AD370" s="72">
        <f t="shared" si="46"/>
        <v>0</v>
      </c>
      <c r="AE370" s="72" t="str">
        <f t="shared" si="47"/>
        <v>CUMPLIDA</v>
      </c>
      <c r="AF370" s="72" t="str">
        <f t="shared" si="48"/>
        <v>CUMPLIDA</v>
      </c>
      <c r="AG370" s="8" t="s">
        <v>85</v>
      </c>
      <c r="AH370" s="71"/>
      <c r="AI370" s="74"/>
      <c r="AJ370" s="74"/>
      <c r="AK370" s="74"/>
      <c r="AL370" s="8" t="s">
        <v>219</v>
      </c>
      <c r="AM370" s="95" t="s">
        <v>111</v>
      </c>
      <c r="AN370" s="95" t="s">
        <v>3370</v>
      </c>
      <c r="AO370" s="8" t="s">
        <v>208</v>
      </c>
      <c r="AP370" s="8"/>
      <c r="AQ370" s="8"/>
      <c r="AR370" s="8"/>
      <c r="AS370" s="8"/>
      <c r="AT370" s="95"/>
    </row>
    <row r="371" spans="1:46" ht="240" customHeight="1" x14ac:dyDescent="0.25">
      <c r="A371" s="152">
        <v>1216</v>
      </c>
      <c r="B371" s="152">
        <v>28</v>
      </c>
      <c r="C371" s="137" t="s">
        <v>3455</v>
      </c>
      <c r="D371" s="77" t="s">
        <v>3327</v>
      </c>
      <c r="E371" s="77" t="s">
        <v>3328</v>
      </c>
      <c r="F371" s="79" t="s">
        <v>3347</v>
      </c>
      <c r="G371" s="79" t="s">
        <v>3348</v>
      </c>
      <c r="H371" s="79" t="s">
        <v>3349</v>
      </c>
      <c r="I371" s="79" t="s">
        <v>3350</v>
      </c>
      <c r="J371" s="149">
        <v>3</v>
      </c>
      <c r="K371" s="82">
        <v>43096</v>
      </c>
      <c r="L371" s="82">
        <v>43281</v>
      </c>
      <c r="M371" s="83" t="s">
        <v>1961</v>
      </c>
      <c r="N371" s="8" t="s">
        <v>94</v>
      </c>
      <c r="O371" s="8" t="s">
        <v>28</v>
      </c>
      <c r="P371" s="8" t="s">
        <v>28</v>
      </c>
      <c r="Q371" s="8" t="s">
        <v>3966</v>
      </c>
      <c r="R371" s="8" t="s">
        <v>3883</v>
      </c>
      <c r="S371" s="8" t="s">
        <v>1641</v>
      </c>
      <c r="T371" s="8">
        <v>3</v>
      </c>
      <c r="U371" s="187">
        <f t="shared" si="44"/>
        <v>1</v>
      </c>
      <c r="V371" s="71"/>
      <c r="W371" s="71"/>
      <c r="X371" s="71"/>
      <c r="Y371" s="71"/>
      <c r="Z371" s="71"/>
      <c r="AA371" s="71"/>
      <c r="AB371" s="74" t="s">
        <v>3317</v>
      </c>
      <c r="AC371" s="72">
        <f t="shared" si="45"/>
        <v>2</v>
      </c>
      <c r="AD371" s="72">
        <f t="shared" si="46"/>
        <v>0</v>
      </c>
      <c r="AE371" s="72" t="str">
        <f t="shared" si="47"/>
        <v>CUMPLIDA</v>
      </c>
      <c r="AF371" s="72" t="str">
        <f t="shared" si="48"/>
        <v>CUMPLIDA</v>
      </c>
      <c r="AG371" s="8" t="s">
        <v>30</v>
      </c>
      <c r="AH371" s="71"/>
      <c r="AI371" s="74"/>
      <c r="AJ371" s="74"/>
      <c r="AK371" s="74"/>
      <c r="AL371" s="8" t="s">
        <v>219</v>
      </c>
      <c r="AM371" s="95" t="s">
        <v>108</v>
      </c>
      <c r="AN371" s="95" t="s">
        <v>3371</v>
      </c>
      <c r="AO371" s="8" t="s">
        <v>208</v>
      </c>
      <c r="AP371" s="8"/>
      <c r="AQ371" s="8"/>
      <c r="AR371" s="8"/>
      <c r="AS371" s="8"/>
      <c r="AT371" s="95"/>
    </row>
    <row r="372" spans="1:46" ht="256.5" customHeight="1" x14ac:dyDescent="0.25">
      <c r="A372" s="152">
        <v>1217</v>
      </c>
      <c r="B372" s="152">
        <v>29</v>
      </c>
      <c r="C372" s="137" t="s">
        <v>3456</v>
      </c>
      <c r="D372" s="77" t="s">
        <v>3329</v>
      </c>
      <c r="E372" s="77" t="s">
        <v>3330</v>
      </c>
      <c r="F372" s="79" t="s">
        <v>3351</v>
      </c>
      <c r="G372" s="79" t="s">
        <v>3352</v>
      </c>
      <c r="H372" s="79" t="s">
        <v>3353</v>
      </c>
      <c r="I372" s="79" t="s">
        <v>3353</v>
      </c>
      <c r="J372" s="149">
        <v>2</v>
      </c>
      <c r="K372" s="82">
        <v>43096</v>
      </c>
      <c r="L372" s="82">
        <v>43281</v>
      </c>
      <c r="M372" s="83" t="s">
        <v>1961</v>
      </c>
      <c r="N372" s="8" t="s">
        <v>94</v>
      </c>
      <c r="O372" s="8" t="s">
        <v>28</v>
      </c>
      <c r="P372" s="8" t="s">
        <v>28</v>
      </c>
      <c r="Q372" s="8" t="s">
        <v>3966</v>
      </c>
      <c r="R372" s="8" t="s">
        <v>3883</v>
      </c>
      <c r="S372" s="8" t="s">
        <v>1641</v>
      </c>
      <c r="T372" s="8">
        <v>2</v>
      </c>
      <c r="U372" s="187">
        <f t="shared" si="44"/>
        <v>1</v>
      </c>
      <c r="V372" s="71"/>
      <c r="W372" s="71"/>
      <c r="X372" s="71"/>
      <c r="Y372" s="71"/>
      <c r="Z372" s="71"/>
      <c r="AA372" s="71"/>
      <c r="AB372" s="74" t="s">
        <v>3317</v>
      </c>
      <c r="AC372" s="72">
        <f t="shared" si="45"/>
        <v>2</v>
      </c>
      <c r="AD372" s="72">
        <f t="shared" si="46"/>
        <v>0</v>
      </c>
      <c r="AE372" s="72" t="str">
        <f t="shared" si="47"/>
        <v>CUMPLIDA</v>
      </c>
      <c r="AF372" s="72" t="str">
        <f t="shared" si="48"/>
        <v>CUMPLIDA</v>
      </c>
      <c r="AG372" s="8" t="s">
        <v>30</v>
      </c>
      <c r="AH372" s="71"/>
      <c r="AI372" s="74"/>
      <c r="AJ372" s="74"/>
      <c r="AK372" s="74"/>
      <c r="AL372" s="8" t="s">
        <v>219</v>
      </c>
      <c r="AM372" s="95" t="s">
        <v>108</v>
      </c>
      <c r="AN372" s="95" t="s">
        <v>3371</v>
      </c>
      <c r="AO372" s="8" t="s">
        <v>208</v>
      </c>
      <c r="AP372" s="8"/>
      <c r="AQ372" s="8"/>
      <c r="AR372" s="8"/>
      <c r="AS372" s="8"/>
      <c r="AT372" s="95"/>
    </row>
    <row r="373" spans="1:46" ht="240" customHeight="1" x14ac:dyDescent="0.25">
      <c r="A373" s="152">
        <v>1218</v>
      </c>
      <c r="B373" s="152">
        <v>30</v>
      </c>
      <c r="C373" s="137" t="s">
        <v>3457</v>
      </c>
      <c r="D373" s="77" t="s">
        <v>3331</v>
      </c>
      <c r="E373" s="77" t="s">
        <v>3332</v>
      </c>
      <c r="F373" s="79" t="s">
        <v>3354</v>
      </c>
      <c r="G373" s="79" t="s">
        <v>3355</v>
      </c>
      <c r="H373" s="79" t="s">
        <v>3356</v>
      </c>
      <c r="I373" s="79" t="s">
        <v>3357</v>
      </c>
      <c r="J373" s="149">
        <v>6</v>
      </c>
      <c r="K373" s="82">
        <v>43096</v>
      </c>
      <c r="L373" s="82">
        <v>43281</v>
      </c>
      <c r="M373" s="83" t="s">
        <v>1961</v>
      </c>
      <c r="N373" s="8" t="s">
        <v>94</v>
      </c>
      <c r="O373" s="8" t="s">
        <v>28</v>
      </c>
      <c r="P373" s="8" t="s">
        <v>28</v>
      </c>
      <c r="Q373" s="8" t="s">
        <v>3966</v>
      </c>
      <c r="R373" s="8" t="s">
        <v>3883</v>
      </c>
      <c r="S373" s="8" t="s">
        <v>1541</v>
      </c>
      <c r="T373" s="8">
        <v>6</v>
      </c>
      <c r="U373" s="187">
        <f t="shared" si="44"/>
        <v>1</v>
      </c>
      <c r="V373" s="71"/>
      <c r="W373" s="71"/>
      <c r="X373" s="71"/>
      <c r="Y373" s="71"/>
      <c r="Z373" s="71"/>
      <c r="AA373" s="71"/>
      <c r="AB373" s="74" t="s">
        <v>3317</v>
      </c>
      <c r="AC373" s="72">
        <f t="shared" si="45"/>
        <v>2</v>
      </c>
      <c r="AD373" s="72">
        <f t="shared" si="46"/>
        <v>0</v>
      </c>
      <c r="AE373" s="72" t="str">
        <f t="shared" si="47"/>
        <v>CUMPLIDA</v>
      </c>
      <c r="AF373" s="72" t="str">
        <f t="shared" si="48"/>
        <v>CUMPLIDA</v>
      </c>
      <c r="AG373" s="8" t="s">
        <v>85</v>
      </c>
      <c r="AH373" s="71"/>
      <c r="AI373" s="74"/>
      <c r="AJ373" s="74"/>
      <c r="AK373" s="74"/>
      <c r="AL373" s="8" t="s">
        <v>219</v>
      </c>
      <c r="AM373" s="8" t="s">
        <v>116</v>
      </c>
      <c r="AN373" s="95" t="s">
        <v>3318</v>
      </c>
      <c r="AO373" s="8" t="s">
        <v>208</v>
      </c>
      <c r="AP373" s="8"/>
      <c r="AQ373" s="8"/>
      <c r="AR373" s="8"/>
      <c r="AS373" s="8"/>
      <c r="AT373" s="95"/>
    </row>
    <row r="374" spans="1:46" ht="240" customHeight="1" x14ac:dyDescent="0.25">
      <c r="A374" s="152">
        <v>1219</v>
      </c>
      <c r="B374" s="152">
        <v>31</v>
      </c>
      <c r="C374" s="137" t="s">
        <v>3458</v>
      </c>
      <c r="D374" s="77" t="s">
        <v>3333</v>
      </c>
      <c r="E374" s="77" t="s">
        <v>3334</v>
      </c>
      <c r="F374" s="79" t="s">
        <v>3358</v>
      </c>
      <c r="G374" s="79" t="s">
        <v>3359</v>
      </c>
      <c r="H374" s="79" t="s">
        <v>3594</v>
      </c>
      <c r="I374" s="79" t="s">
        <v>3594</v>
      </c>
      <c r="J374" s="149">
        <v>2</v>
      </c>
      <c r="K374" s="82">
        <v>43096</v>
      </c>
      <c r="L374" s="82">
        <v>43281</v>
      </c>
      <c r="M374" s="83" t="s">
        <v>1961</v>
      </c>
      <c r="N374" s="8" t="s">
        <v>94</v>
      </c>
      <c r="O374" s="8" t="s">
        <v>28</v>
      </c>
      <c r="P374" s="8" t="s">
        <v>28</v>
      </c>
      <c r="Q374" s="8" t="s">
        <v>3966</v>
      </c>
      <c r="R374" s="8" t="s">
        <v>3883</v>
      </c>
      <c r="S374" s="8" t="s">
        <v>84</v>
      </c>
      <c r="T374" s="8">
        <v>2</v>
      </c>
      <c r="U374" s="187">
        <f t="shared" si="44"/>
        <v>1</v>
      </c>
      <c r="V374" s="71"/>
      <c r="W374" s="71"/>
      <c r="X374" s="71"/>
      <c r="Y374" s="71"/>
      <c r="Z374" s="71"/>
      <c r="AA374" s="71"/>
      <c r="AB374" s="74" t="s">
        <v>3317</v>
      </c>
      <c r="AC374" s="72">
        <f t="shared" si="45"/>
        <v>2</v>
      </c>
      <c r="AD374" s="72">
        <f t="shared" si="46"/>
        <v>0</v>
      </c>
      <c r="AE374" s="72" t="str">
        <f t="shared" si="47"/>
        <v>CUMPLIDA</v>
      </c>
      <c r="AF374" s="72" t="str">
        <f t="shared" si="48"/>
        <v>CUMPLIDA</v>
      </c>
      <c r="AG374" s="8" t="s">
        <v>84</v>
      </c>
      <c r="AH374" s="71"/>
      <c r="AI374" s="74"/>
      <c r="AJ374" s="74"/>
      <c r="AK374" s="74"/>
      <c r="AL374" s="8" t="s">
        <v>219</v>
      </c>
      <c r="AM374" s="95" t="s">
        <v>108</v>
      </c>
      <c r="AN374" s="95" t="s">
        <v>135</v>
      </c>
      <c r="AO374" s="8" t="s">
        <v>208</v>
      </c>
      <c r="AP374" s="8"/>
      <c r="AQ374" s="8"/>
      <c r="AR374" s="8"/>
      <c r="AS374" s="8"/>
      <c r="AT374" s="95"/>
    </row>
    <row r="375" spans="1:46" ht="240" customHeight="1" x14ac:dyDescent="0.25">
      <c r="A375" s="152">
        <v>1220</v>
      </c>
      <c r="B375" s="152">
        <v>32</v>
      </c>
      <c r="C375" s="137" t="s">
        <v>3459</v>
      </c>
      <c r="D375" s="77" t="s">
        <v>3335</v>
      </c>
      <c r="E375" s="77" t="s">
        <v>3336</v>
      </c>
      <c r="F375" s="79" t="s">
        <v>3360</v>
      </c>
      <c r="G375" s="79" t="s">
        <v>3361</v>
      </c>
      <c r="H375" s="79" t="s">
        <v>3362</v>
      </c>
      <c r="I375" s="79" t="s">
        <v>3362</v>
      </c>
      <c r="J375" s="149">
        <v>3</v>
      </c>
      <c r="K375" s="82">
        <v>43096</v>
      </c>
      <c r="L375" s="82">
        <v>43281</v>
      </c>
      <c r="M375" s="83" t="s">
        <v>1961</v>
      </c>
      <c r="N375" s="8" t="s">
        <v>94</v>
      </c>
      <c r="O375" s="8" t="s">
        <v>28</v>
      </c>
      <c r="P375" s="8" t="s">
        <v>28</v>
      </c>
      <c r="Q375" s="8" t="s">
        <v>3966</v>
      </c>
      <c r="R375" s="8" t="s">
        <v>3883</v>
      </c>
      <c r="S375" s="8" t="s">
        <v>84</v>
      </c>
      <c r="T375" s="8">
        <v>3</v>
      </c>
      <c r="U375" s="187">
        <f t="shared" si="44"/>
        <v>1</v>
      </c>
      <c r="V375" s="71"/>
      <c r="W375" s="71"/>
      <c r="X375" s="71"/>
      <c r="Y375" s="71"/>
      <c r="Z375" s="71"/>
      <c r="AA375" s="71"/>
      <c r="AB375" s="74" t="s">
        <v>3317</v>
      </c>
      <c r="AC375" s="72">
        <f t="shared" si="45"/>
        <v>2</v>
      </c>
      <c r="AD375" s="72">
        <f t="shared" si="46"/>
        <v>0</v>
      </c>
      <c r="AE375" s="72" t="str">
        <f t="shared" si="47"/>
        <v>CUMPLIDA</v>
      </c>
      <c r="AF375" s="72" t="str">
        <f t="shared" si="48"/>
        <v>CUMPLIDA</v>
      </c>
      <c r="AG375" s="8" t="s">
        <v>84</v>
      </c>
      <c r="AH375" s="71"/>
      <c r="AI375" s="74"/>
      <c r="AJ375" s="74"/>
      <c r="AK375" s="74"/>
      <c r="AL375" s="8" t="s">
        <v>219</v>
      </c>
      <c r="AM375" s="8" t="s">
        <v>117</v>
      </c>
      <c r="AN375" s="95" t="s">
        <v>117</v>
      </c>
      <c r="AO375" s="8" t="s">
        <v>208</v>
      </c>
      <c r="AP375" s="8"/>
      <c r="AQ375" s="8"/>
      <c r="AR375" s="8"/>
      <c r="AS375" s="8"/>
      <c r="AT375" s="95"/>
    </row>
    <row r="376" spans="1:46" ht="240" customHeight="1" x14ac:dyDescent="0.25">
      <c r="A376" s="152">
        <v>1221</v>
      </c>
      <c r="B376" s="152">
        <v>33</v>
      </c>
      <c r="C376" s="137" t="s">
        <v>3460</v>
      </c>
      <c r="D376" s="77" t="s">
        <v>3337</v>
      </c>
      <c r="E376" s="77" t="s">
        <v>3338</v>
      </c>
      <c r="F376" s="79" t="s">
        <v>3363</v>
      </c>
      <c r="G376" s="79" t="s">
        <v>3364</v>
      </c>
      <c r="H376" s="79" t="s">
        <v>3365</v>
      </c>
      <c r="I376" s="79" t="s">
        <v>3365</v>
      </c>
      <c r="J376" s="149">
        <v>2</v>
      </c>
      <c r="K376" s="82">
        <v>43096</v>
      </c>
      <c r="L376" s="82">
        <v>43524</v>
      </c>
      <c r="M376" s="83" t="s">
        <v>1961</v>
      </c>
      <c r="N376" s="8" t="s">
        <v>94</v>
      </c>
      <c r="O376" s="8" t="s">
        <v>4362</v>
      </c>
      <c r="P376" s="8" t="s">
        <v>4362</v>
      </c>
      <c r="Q376" s="8" t="s">
        <v>4363</v>
      </c>
      <c r="R376" s="8" t="s">
        <v>35</v>
      </c>
      <c r="S376" s="8" t="s">
        <v>84</v>
      </c>
      <c r="T376" s="74">
        <v>1</v>
      </c>
      <c r="U376" s="187">
        <f t="shared" si="44"/>
        <v>0.5</v>
      </c>
      <c r="V376" s="71"/>
      <c r="W376" s="71"/>
      <c r="X376" s="71"/>
      <c r="Y376" s="71"/>
      <c r="Z376" s="71"/>
      <c r="AA376" s="71"/>
      <c r="AB376" s="74" t="s">
        <v>3317</v>
      </c>
      <c r="AC376" s="72">
        <f t="shared" si="45"/>
        <v>0</v>
      </c>
      <c r="AD376" s="72">
        <f t="shared" si="46"/>
        <v>1</v>
      </c>
      <c r="AE376" s="72" t="str">
        <f t="shared" si="47"/>
        <v>EN TERMINO</v>
      </c>
      <c r="AF376" s="72" t="str">
        <f t="shared" si="48"/>
        <v>EN TERMINO</v>
      </c>
      <c r="AG376" s="74" t="s">
        <v>84</v>
      </c>
      <c r="AH376" s="71"/>
      <c r="AI376" s="74"/>
      <c r="AJ376" s="74"/>
      <c r="AK376" s="74"/>
      <c r="AL376" s="8" t="s">
        <v>219</v>
      </c>
      <c r="AM376" s="95" t="s">
        <v>111</v>
      </c>
      <c r="AN376" s="95" t="s">
        <v>162</v>
      </c>
      <c r="AO376" s="8" t="s">
        <v>208</v>
      </c>
      <c r="AP376" s="8" t="s">
        <v>3921</v>
      </c>
      <c r="AQ376" s="8"/>
      <c r="AR376" s="8"/>
      <c r="AS376" s="8"/>
      <c r="AT376" s="95"/>
    </row>
    <row r="377" spans="1:46" ht="263.25" customHeight="1" x14ac:dyDescent="0.25">
      <c r="A377" s="152">
        <v>1222</v>
      </c>
      <c r="B377" s="152">
        <v>34</v>
      </c>
      <c r="C377" s="137" t="s">
        <v>3461</v>
      </c>
      <c r="D377" s="77" t="s">
        <v>3339</v>
      </c>
      <c r="E377" s="77" t="s">
        <v>3340</v>
      </c>
      <c r="F377" s="79" t="s">
        <v>3366</v>
      </c>
      <c r="G377" s="79" t="s">
        <v>3367</v>
      </c>
      <c r="H377" s="79" t="s">
        <v>3368</v>
      </c>
      <c r="I377" s="79" t="s">
        <v>3368</v>
      </c>
      <c r="J377" s="149">
        <v>2</v>
      </c>
      <c r="K377" s="82">
        <v>43096</v>
      </c>
      <c r="L377" s="82">
        <v>43281</v>
      </c>
      <c r="M377" s="83" t="s">
        <v>1961</v>
      </c>
      <c r="N377" s="8" t="s">
        <v>94</v>
      </c>
      <c r="O377" s="8" t="s">
        <v>28</v>
      </c>
      <c r="P377" s="8" t="s">
        <v>28</v>
      </c>
      <c r="Q377" s="8" t="s">
        <v>3966</v>
      </c>
      <c r="R377" s="8" t="s">
        <v>3883</v>
      </c>
      <c r="S377" s="8" t="s">
        <v>84</v>
      </c>
      <c r="T377" s="8">
        <v>2</v>
      </c>
      <c r="U377" s="187">
        <f t="shared" si="44"/>
        <v>1</v>
      </c>
      <c r="V377" s="71"/>
      <c r="W377" s="71"/>
      <c r="X377" s="71"/>
      <c r="Y377" s="71"/>
      <c r="Z377" s="71"/>
      <c r="AA377" s="71"/>
      <c r="AB377" s="74" t="s">
        <v>3317</v>
      </c>
      <c r="AC377" s="72">
        <f t="shared" si="45"/>
        <v>2</v>
      </c>
      <c r="AD377" s="72">
        <f t="shared" si="46"/>
        <v>0</v>
      </c>
      <c r="AE377" s="72" t="str">
        <f t="shared" si="47"/>
        <v>CUMPLIDA</v>
      </c>
      <c r="AF377" s="72" t="str">
        <f t="shared" si="48"/>
        <v>CUMPLIDA</v>
      </c>
      <c r="AG377" s="8" t="s">
        <v>84</v>
      </c>
      <c r="AH377" s="71"/>
      <c r="AI377" s="74"/>
      <c r="AJ377" s="74"/>
      <c r="AK377" s="74"/>
      <c r="AL377" s="8" t="s">
        <v>219</v>
      </c>
      <c r="AM377" s="95" t="s">
        <v>108</v>
      </c>
      <c r="AN377" s="95" t="s">
        <v>168</v>
      </c>
      <c r="AO377" s="8" t="s">
        <v>208</v>
      </c>
      <c r="AP377" s="8"/>
      <c r="AQ377" s="8"/>
      <c r="AR377" s="8"/>
      <c r="AS377" s="8"/>
      <c r="AT377" s="95"/>
    </row>
    <row r="378" spans="1:46" ht="180" x14ac:dyDescent="0.25">
      <c r="A378" s="279">
        <v>1223</v>
      </c>
      <c r="B378" s="302">
        <v>1</v>
      </c>
      <c r="C378" s="280" t="s">
        <v>3654</v>
      </c>
      <c r="D378" s="281" t="s">
        <v>3655</v>
      </c>
      <c r="E378" s="281" t="s">
        <v>3656</v>
      </c>
      <c r="F378" s="285" t="s">
        <v>3741</v>
      </c>
      <c r="G378" s="181" t="s">
        <v>3742</v>
      </c>
      <c r="H378" s="181" t="s">
        <v>3786</v>
      </c>
      <c r="I378" s="296" t="s">
        <v>3787</v>
      </c>
      <c r="J378" s="297">
        <v>2</v>
      </c>
      <c r="K378" s="82">
        <v>43297</v>
      </c>
      <c r="L378" s="82">
        <v>43465</v>
      </c>
      <c r="M378" s="83" t="s">
        <v>298</v>
      </c>
      <c r="N378" s="205" t="s">
        <v>298</v>
      </c>
      <c r="O378" s="205" t="s">
        <v>46</v>
      </c>
      <c r="P378" s="205" t="s">
        <v>46</v>
      </c>
      <c r="Q378" s="8" t="s">
        <v>4250</v>
      </c>
      <c r="R378" s="94" t="s">
        <v>3859</v>
      </c>
      <c r="S378" s="8" t="s">
        <v>1541</v>
      </c>
      <c r="T378" s="8">
        <v>2</v>
      </c>
      <c r="U378" s="187">
        <f t="shared" si="44"/>
        <v>1</v>
      </c>
      <c r="V378" s="71"/>
      <c r="W378" s="71"/>
      <c r="X378" s="71"/>
      <c r="Y378" s="71"/>
      <c r="Z378" s="71"/>
      <c r="AA378" s="71"/>
      <c r="AB378" s="74" t="s">
        <v>3849</v>
      </c>
      <c r="AC378" s="72">
        <f t="shared" si="45"/>
        <v>2</v>
      </c>
      <c r="AD378" s="72">
        <f t="shared" si="46"/>
        <v>1</v>
      </c>
      <c r="AE378" s="72" t="str">
        <f t="shared" si="47"/>
        <v>CUMPLIDA</v>
      </c>
      <c r="AF378" s="72" t="str">
        <f t="shared" si="48"/>
        <v>CUMPLIDA</v>
      </c>
      <c r="AG378" s="205" t="s">
        <v>85</v>
      </c>
      <c r="AH378" s="71"/>
      <c r="AI378" s="74"/>
      <c r="AJ378" s="74"/>
      <c r="AK378" s="74"/>
      <c r="AL378" s="8" t="s">
        <v>219</v>
      </c>
      <c r="AM378" s="8" t="s">
        <v>223</v>
      </c>
      <c r="AN378" s="284" t="s">
        <v>3850</v>
      </c>
      <c r="AO378" s="83" t="s">
        <v>298</v>
      </c>
      <c r="AP378" s="83"/>
      <c r="AQ378" s="8"/>
      <c r="AR378" s="8"/>
      <c r="AS378" s="8"/>
      <c r="AT378" s="95"/>
    </row>
    <row r="379" spans="1:46" ht="195" x14ac:dyDescent="0.25">
      <c r="A379" s="279">
        <v>1224</v>
      </c>
      <c r="B379" s="302">
        <v>2</v>
      </c>
      <c r="C379" s="282" t="s">
        <v>3657</v>
      </c>
      <c r="D379" s="281" t="s">
        <v>3658</v>
      </c>
      <c r="E379" s="281" t="s">
        <v>3659</v>
      </c>
      <c r="F379" s="181" t="s">
        <v>3743</v>
      </c>
      <c r="G379" s="181" t="s">
        <v>3744</v>
      </c>
      <c r="H379" s="181" t="s">
        <v>3788</v>
      </c>
      <c r="I379" s="296" t="s">
        <v>3789</v>
      </c>
      <c r="J379" s="149">
        <v>2</v>
      </c>
      <c r="K379" s="82">
        <v>43297</v>
      </c>
      <c r="L379" s="82">
        <v>43373</v>
      </c>
      <c r="M379" s="83" t="s">
        <v>302</v>
      </c>
      <c r="N379" s="83" t="s">
        <v>302</v>
      </c>
      <c r="O379" s="205" t="s">
        <v>55</v>
      </c>
      <c r="P379" s="205" t="s">
        <v>55</v>
      </c>
      <c r="Q379" s="8" t="s">
        <v>3967</v>
      </c>
      <c r="R379" s="8" t="s">
        <v>35</v>
      </c>
      <c r="S379" s="8" t="s">
        <v>1541</v>
      </c>
      <c r="T379" s="8">
        <v>2</v>
      </c>
      <c r="U379" s="187">
        <f t="shared" si="44"/>
        <v>1</v>
      </c>
      <c r="V379" s="71"/>
      <c r="W379" s="71"/>
      <c r="X379" s="71"/>
      <c r="Y379" s="71"/>
      <c r="Z379" s="71"/>
      <c r="AA379" s="71"/>
      <c r="AB379" s="74" t="s">
        <v>3849</v>
      </c>
      <c r="AC379" s="72">
        <f t="shared" si="45"/>
        <v>2</v>
      </c>
      <c r="AD379" s="72">
        <f t="shared" si="46"/>
        <v>0</v>
      </c>
      <c r="AE379" s="72" t="str">
        <f t="shared" si="47"/>
        <v>CUMPLIDA</v>
      </c>
      <c r="AF379" s="72" t="str">
        <f t="shared" si="48"/>
        <v>CUMPLIDA</v>
      </c>
      <c r="AG379" s="8" t="s">
        <v>85</v>
      </c>
      <c r="AH379" s="71"/>
      <c r="AI379" s="74"/>
      <c r="AJ379" s="74"/>
      <c r="AK379" s="74"/>
      <c r="AL379" s="8" t="s">
        <v>219</v>
      </c>
      <c r="AM379" s="8" t="s">
        <v>116</v>
      </c>
      <c r="AN379" s="284" t="s">
        <v>116</v>
      </c>
      <c r="AO379" s="83" t="s">
        <v>302</v>
      </c>
      <c r="AP379" s="83"/>
      <c r="AQ379" s="8"/>
      <c r="AR379" s="8"/>
      <c r="AS379" s="8"/>
      <c r="AT379" s="95"/>
    </row>
    <row r="380" spans="1:46" ht="240" x14ac:dyDescent="0.25">
      <c r="A380" s="279">
        <v>1225</v>
      </c>
      <c r="B380" s="302">
        <v>3</v>
      </c>
      <c r="C380" s="283" t="s">
        <v>3660</v>
      </c>
      <c r="D380" s="284" t="s">
        <v>3661</v>
      </c>
      <c r="E380" s="284" t="s">
        <v>3662</v>
      </c>
      <c r="F380" s="181" t="s">
        <v>3745</v>
      </c>
      <c r="G380" s="181" t="s">
        <v>3746</v>
      </c>
      <c r="H380" s="181" t="s">
        <v>3790</v>
      </c>
      <c r="I380" s="181" t="s">
        <v>3791</v>
      </c>
      <c r="J380" s="149">
        <v>4</v>
      </c>
      <c r="K380" s="82">
        <v>43297</v>
      </c>
      <c r="L380" s="82">
        <v>43434</v>
      </c>
      <c r="M380" s="83" t="s">
        <v>298</v>
      </c>
      <c r="N380" s="205" t="s">
        <v>298</v>
      </c>
      <c r="O380" s="205" t="s">
        <v>1527</v>
      </c>
      <c r="P380" s="205" t="s">
        <v>1527</v>
      </c>
      <c r="Q380" s="8" t="s">
        <v>4255</v>
      </c>
      <c r="R380" s="8" t="s">
        <v>35</v>
      </c>
      <c r="S380" s="8" t="s">
        <v>1541</v>
      </c>
      <c r="T380" s="8">
        <v>4</v>
      </c>
      <c r="U380" s="187">
        <f t="shared" si="44"/>
        <v>1</v>
      </c>
      <c r="V380" s="71"/>
      <c r="W380" s="71"/>
      <c r="X380" s="71"/>
      <c r="Y380" s="71"/>
      <c r="Z380" s="71"/>
      <c r="AA380" s="71"/>
      <c r="AB380" s="74" t="s">
        <v>3849</v>
      </c>
      <c r="AC380" s="72">
        <f t="shared" si="45"/>
        <v>2</v>
      </c>
      <c r="AD380" s="72">
        <f t="shared" si="46"/>
        <v>0</v>
      </c>
      <c r="AE380" s="72" t="str">
        <f t="shared" si="47"/>
        <v>CUMPLIDA</v>
      </c>
      <c r="AF380" s="72" t="str">
        <f t="shared" si="48"/>
        <v>CUMPLIDA</v>
      </c>
      <c r="AG380" s="8" t="s">
        <v>85</v>
      </c>
      <c r="AH380" s="71"/>
      <c r="AI380" s="74"/>
      <c r="AJ380" s="74"/>
      <c r="AK380" s="74"/>
      <c r="AL380" s="8" t="s">
        <v>219</v>
      </c>
      <c r="AM380" s="8" t="s">
        <v>223</v>
      </c>
      <c r="AN380" s="283" t="s">
        <v>3850</v>
      </c>
      <c r="AO380" s="83" t="s">
        <v>298</v>
      </c>
      <c r="AP380" s="83"/>
      <c r="AQ380" s="8"/>
      <c r="AR380" s="8"/>
      <c r="AS380" s="8"/>
      <c r="AT380" s="95"/>
    </row>
    <row r="381" spans="1:46" ht="345" x14ac:dyDescent="0.25">
      <c r="A381" s="279">
        <v>1226</v>
      </c>
      <c r="B381" s="302">
        <v>4</v>
      </c>
      <c r="C381" s="283" t="s">
        <v>3663</v>
      </c>
      <c r="D381" s="281" t="s">
        <v>3664</v>
      </c>
      <c r="E381" s="281" t="s">
        <v>3665</v>
      </c>
      <c r="F381" s="286" t="s">
        <v>3747</v>
      </c>
      <c r="G381" s="181" t="s">
        <v>3748</v>
      </c>
      <c r="H381" s="298" t="s">
        <v>3792</v>
      </c>
      <c r="I381" s="298" t="s">
        <v>3793</v>
      </c>
      <c r="J381" s="149">
        <v>5</v>
      </c>
      <c r="K381" s="82">
        <v>43297</v>
      </c>
      <c r="L381" s="82">
        <v>43555</v>
      </c>
      <c r="M381" s="83" t="s">
        <v>296</v>
      </c>
      <c r="N381" s="205" t="s">
        <v>296</v>
      </c>
      <c r="O381" s="205" t="s">
        <v>24</v>
      </c>
      <c r="P381" s="205" t="s">
        <v>24</v>
      </c>
      <c r="Q381" s="8" t="s">
        <v>3968</v>
      </c>
      <c r="R381" s="105" t="s">
        <v>3884</v>
      </c>
      <c r="S381" s="8" t="s">
        <v>1541</v>
      </c>
      <c r="T381" s="8">
        <v>0</v>
      </c>
      <c r="U381" s="187">
        <f t="shared" si="44"/>
        <v>0</v>
      </c>
      <c r="V381" s="71"/>
      <c r="W381" s="71"/>
      <c r="X381" s="71"/>
      <c r="Y381" s="71"/>
      <c r="Z381" s="71"/>
      <c r="AA381" s="71"/>
      <c r="AB381" s="74" t="s">
        <v>3849</v>
      </c>
      <c r="AC381" s="72">
        <f t="shared" si="45"/>
        <v>0</v>
      </c>
      <c r="AD381" s="72">
        <f t="shared" si="46"/>
        <v>1</v>
      </c>
      <c r="AE381" s="72" t="str">
        <f t="shared" si="47"/>
        <v>EN TERMINO</v>
      </c>
      <c r="AF381" s="72" t="str">
        <f t="shared" si="48"/>
        <v>EN TERMINO</v>
      </c>
      <c r="AG381" s="8" t="s">
        <v>85</v>
      </c>
      <c r="AH381" s="71"/>
      <c r="AI381" s="74"/>
      <c r="AJ381" s="74"/>
      <c r="AK381" s="74"/>
      <c r="AL381" s="8" t="s">
        <v>219</v>
      </c>
      <c r="AM381" s="8" t="s">
        <v>223</v>
      </c>
      <c r="AN381" s="284" t="s">
        <v>3851</v>
      </c>
      <c r="AO381" s="83" t="s">
        <v>296</v>
      </c>
      <c r="AP381" s="83"/>
      <c r="AQ381" s="8"/>
      <c r="AR381" s="8"/>
      <c r="AS381" s="8"/>
      <c r="AT381" s="95"/>
    </row>
    <row r="382" spans="1:46" ht="225" x14ac:dyDescent="0.25">
      <c r="A382" s="279">
        <v>1227</v>
      </c>
      <c r="B382" s="302">
        <v>5</v>
      </c>
      <c r="C382" s="283" t="s">
        <v>3666</v>
      </c>
      <c r="D382" s="281" t="s">
        <v>3667</v>
      </c>
      <c r="E382" s="281" t="s">
        <v>3668</v>
      </c>
      <c r="F382" s="181" t="s">
        <v>3749</v>
      </c>
      <c r="G382" s="181" t="s">
        <v>3750</v>
      </c>
      <c r="H382" s="181" t="s">
        <v>3794</v>
      </c>
      <c r="I382" s="181" t="s">
        <v>3795</v>
      </c>
      <c r="J382" s="149">
        <v>5</v>
      </c>
      <c r="K382" s="82">
        <v>43297</v>
      </c>
      <c r="L382" s="82">
        <v>43524</v>
      </c>
      <c r="M382" s="83" t="s">
        <v>654</v>
      </c>
      <c r="N382" s="205" t="s">
        <v>103</v>
      </c>
      <c r="O382" s="205" t="s">
        <v>28</v>
      </c>
      <c r="P382" s="205" t="s">
        <v>3844</v>
      </c>
      <c r="Q382" s="8" t="s">
        <v>3966</v>
      </c>
      <c r="R382" s="8" t="s">
        <v>3883</v>
      </c>
      <c r="S382" s="8" t="s">
        <v>1541</v>
      </c>
      <c r="T382" s="8">
        <v>0</v>
      </c>
      <c r="U382" s="187">
        <f t="shared" ref="U382:U445" si="49">+T382/J382</f>
        <v>0</v>
      </c>
      <c r="V382" s="71"/>
      <c r="W382" s="71"/>
      <c r="X382" s="71"/>
      <c r="Y382" s="71"/>
      <c r="Z382" s="71"/>
      <c r="AA382" s="71"/>
      <c r="AB382" s="74" t="s">
        <v>3849</v>
      </c>
      <c r="AC382" s="72">
        <f t="shared" si="45"/>
        <v>0</v>
      </c>
      <c r="AD382" s="72">
        <f t="shared" si="46"/>
        <v>1</v>
      </c>
      <c r="AE382" s="72" t="str">
        <f t="shared" si="47"/>
        <v>EN TERMINO</v>
      </c>
      <c r="AF382" s="72" t="str">
        <f t="shared" si="48"/>
        <v>EN TERMINO</v>
      </c>
      <c r="AG382" s="205" t="s">
        <v>85</v>
      </c>
      <c r="AH382" s="71"/>
      <c r="AI382" s="74"/>
      <c r="AJ382" s="74"/>
      <c r="AK382" s="74"/>
      <c r="AL382" s="8" t="s">
        <v>219</v>
      </c>
      <c r="AM382" s="8" t="s">
        <v>223</v>
      </c>
      <c r="AN382" s="283" t="s">
        <v>3850</v>
      </c>
      <c r="AO382" s="8" t="s">
        <v>208</v>
      </c>
      <c r="AP382" s="8" t="s">
        <v>3921</v>
      </c>
      <c r="AQ382" s="8"/>
      <c r="AR382" s="8"/>
      <c r="AS382" s="8"/>
      <c r="AT382" s="95"/>
    </row>
    <row r="383" spans="1:46" ht="225" x14ac:dyDescent="0.25">
      <c r="A383" s="279">
        <v>1228</v>
      </c>
      <c r="B383" s="302">
        <v>6</v>
      </c>
      <c r="C383" s="282" t="s">
        <v>3669</v>
      </c>
      <c r="D383" s="283" t="s">
        <v>3670</v>
      </c>
      <c r="E383" s="281" t="s">
        <v>3671</v>
      </c>
      <c r="F383" s="287" t="s">
        <v>3751</v>
      </c>
      <c r="G383" s="288" t="s">
        <v>3752</v>
      </c>
      <c r="H383" s="287" t="s">
        <v>3796</v>
      </c>
      <c r="I383" s="287" t="s">
        <v>3797</v>
      </c>
      <c r="J383" s="149">
        <v>3</v>
      </c>
      <c r="K383" s="82">
        <v>43297</v>
      </c>
      <c r="L383" s="82">
        <v>43646</v>
      </c>
      <c r="M383" s="83" t="s">
        <v>3856</v>
      </c>
      <c r="N383" s="205" t="s">
        <v>94</v>
      </c>
      <c r="O383" s="205" t="s">
        <v>28</v>
      </c>
      <c r="P383" s="205" t="s">
        <v>3845</v>
      </c>
      <c r="Q383" s="8" t="s">
        <v>3966</v>
      </c>
      <c r="R383" s="8" t="s">
        <v>3883</v>
      </c>
      <c r="S383" s="8" t="s">
        <v>1541</v>
      </c>
      <c r="T383" s="8">
        <v>0</v>
      </c>
      <c r="U383" s="187">
        <f t="shared" si="49"/>
        <v>0</v>
      </c>
      <c r="V383" s="71"/>
      <c r="W383" s="71"/>
      <c r="X383" s="71"/>
      <c r="Y383" s="71"/>
      <c r="Z383" s="71"/>
      <c r="AA383" s="71"/>
      <c r="AB383" s="74" t="s">
        <v>3849</v>
      </c>
      <c r="AC383" s="72">
        <f t="shared" si="45"/>
        <v>0</v>
      </c>
      <c r="AD383" s="72">
        <f t="shared" si="46"/>
        <v>1</v>
      </c>
      <c r="AE383" s="72" t="str">
        <f t="shared" si="47"/>
        <v>EN TERMINO</v>
      </c>
      <c r="AF383" s="72" t="str">
        <f t="shared" si="48"/>
        <v>EN TERMINO</v>
      </c>
      <c r="AG383" s="205" t="s">
        <v>85</v>
      </c>
      <c r="AH383" s="71"/>
      <c r="AI383" s="74"/>
      <c r="AJ383" s="74"/>
      <c r="AK383" s="74"/>
      <c r="AL383" s="8" t="s">
        <v>219</v>
      </c>
      <c r="AM383" s="8" t="s">
        <v>223</v>
      </c>
      <c r="AN383" s="283" t="s">
        <v>3850</v>
      </c>
      <c r="AO383" s="8" t="s">
        <v>208</v>
      </c>
      <c r="AP383" s="8"/>
      <c r="AQ383" s="8"/>
      <c r="AR383" s="8"/>
      <c r="AS383" s="8"/>
      <c r="AT383" s="95"/>
    </row>
    <row r="384" spans="1:46" ht="360" x14ac:dyDescent="0.25">
      <c r="A384" s="279">
        <v>1229</v>
      </c>
      <c r="B384" s="302">
        <v>7</v>
      </c>
      <c r="C384" s="284" t="s">
        <v>3672</v>
      </c>
      <c r="D384" s="281" t="s">
        <v>3673</v>
      </c>
      <c r="E384" s="281" t="s">
        <v>3674</v>
      </c>
      <c r="F384" s="181" t="s">
        <v>3753</v>
      </c>
      <c r="G384" s="181" t="s">
        <v>3754</v>
      </c>
      <c r="H384" s="181" t="s">
        <v>3798</v>
      </c>
      <c r="I384" s="181" t="s">
        <v>3799</v>
      </c>
      <c r="J384" s="149">
        <v>6</v>
      </c>
      <c r="K384" s="82">
        <v>43297</v>
      </c>
      <c r="L384" s="82">
        <v>43524</v>
      </c>
      <c r="M384" s="83" t="s">
        <v>302</v>
      </c>
      <c r="N384" s="83" t="s">
        <v>302</v>
      </c>
      <c r="O384" s="205" t="s">
        <v>55</v>
      </c>
      <c r="P384" s="205" t="s">
        <v>55</v>
      </c>
      <c r="Q384" s="8" t="s">
        <v>3967</v>
      </c>
      <c r="R384" s="8" t="s">
        <v>35</v>
      </c>
      <c r="S384" s="8" t="s">
        <v>84</v>
      </c>
      <c r="T384" s="8">
        <v>0</v>
      </c>
      <c r="U384" s="187">
        <f t="shared" si="49"/>
        <v>0</v>
      </c>
      <c r="V384" s="71"/>
      <c r="W384" s="71"/>
      <c r="X384" s="71"/>
      <c r="Y384" s="71"/>
      <c r="Z384" s="71"/>
      <c r="AA384" s="71"/>
      <c r="AB384" s="74" t="s">
        <v>3849</v>
      </c>
      <c r="AC384" s="72">
        <f t="shared" si="45"/>
        <v>0</v>
      </c>
      <c r="AD384" s="72">
        <f t="shared" si="46"/>
        <v>1</v>
      </c>
      <c r="AE384" s="72" t="str">
        <f t="shared" si="47"/>
        <v>EN TERMINO</v>
      </c>
      <c r="AF384" s="72" t="str">
        <f t="shared" si="48"/>
        <v>EN TERMINO</v>
      </c>
      <c r="AG384" s="8" t="s">
        <v>84</v>
      </c>
      <c r="AH384" s="71"/>
      <c r="AI384" s="74"/>
      <c r="AJ384" s="74"/>
      <c r="AK384" s="74"/>
      <c r="AL384" s="8" t="s">
        <v>219</v>
      </c>
      <c r="AM384" s="8" t="s">
        <v>223</v>
      </c>
      <c r="AN384" s="283" t="s">
        <v>3850</v>
      </c>
      <c r="AO384" s="83" t="s">
        <v>302</v>
      </c>
      <c r="AP384" s="83" t="s">
        <v>3921</v>
      </c>
      <c r="AQ384" s="8"/>
      <c r="AR384" s="8"/>
      <c r="AS384" s="8"/>
      <c r="AT384" s="95"/>
    </row>
    <row r="385" spans="1:46" ht="255" x14ac:dyDescent="0.25">
      <c r="A385" s="279">
        <v>1230</v>
      </c>
      <c r="B385" s="302">
        <v>8</v>
      </c>
      <c r="C385" s="280" t="s">
        <v>3675</v>
      </c>
      <c r="D385" s="281" t="s">
        <v>3676</v>
      </c>
      <c r="E385" s="281" t="s">
        <v>3677</v>
      </c>
      <c r="F385" s="181" t="s">
        <v>3755</v>
      </c>
      <c r="G385" s="181" t="s">
        <v>3756</v>
      </c>
      <c r="H385" s="181" t="s">
        <v>3800</v>
      </c>
      <c r="I385" s="296" t="s">
        <v>3801</v>
      </c>
      <c r="J385" s="149">
        <v>5</v>
      </c>
      <c r="K385" s="82">
        <v>43297</v>
      </c>
      <c r="L385" s="82">
        <v>43524</v>
      </c>
      <c r="M385" s="83" t="s">
        <v>298</v>
      </c>
      <c r="N385" s="101" t="s">
        <v>298</v>
      </c>
      <c r="O385" s="70" t="s">
        <v>3846</v>
      </c>
      <c r="P385" s="70" t="s">
        <v>3846</v>
      </c>
      <c r="Q385" s="8" t="s">
        <v>3967</v>
      </c>
      <c r="R385" s="8" t="s">
        <v>35</v>
      </c>
      <c r="S385" s="8" t="s">
        <v>1541</v>
      </c>
      <c r="T385" s="8">
        <v>1</v>
      </c>
      <c r="U385" s="187">
        <f t="shared" si="49"/>
        <v>0.2</v>
      </c>
      <c r="V385" s="71"/>
      <c r="W385" s="71"/>
      <c r="X385" s="71"/>
      <c r="Y385" s="71"/>
      <c r="Z385" s="71"/>
      <c r="AA385" s="71"/>
      <c r="AB385" s="74" t="s">
        <v>3849</v>
      </c>
      <c r="AC385" s="72">
        <f t="shared" si="45"/>
        <v>0</v>
      </c>
      <c r="AD385" s="72">
        <f t="shared" si="46"/>
        <v>1</v>
      </c>
      <c r="AE385" s="72" t="str">
        <f t="shared" si="47"/>
        <v>EN TERMINO</v>
      </c>
      <c r="AF385" s="72" t="str">
        <f t="shared" si="48"/>
        <v>EN TERMINO</v>
      </c>
      <c r="AG385" s="205" t="s">
        <v>85</v>
      </c>
      <c r="AH385" s="71"/>
      <c r="AI385" s="74"/>
      <c r="AJ385" s="74"/>
      <c r="AK385" s="74"/>
      <c r="AL385" s="8" t="s">
        <v>219</v>
      </c>
      <c r="AM385" s="8" t="s">
        <v>223</v>
      </c>
      <c r="AN385" s="284" t="s">
        <v>3850</v>
      </c>
      <c r="AO385" s="83" t="s">
        <v>298</v>
      </c>
      <c r="AP385" s="83"/>
      <c r="AQ385" s="8"/>
      <c r="AR385" s="8"/>
      <c r="AS385" s="8"/>
      <c r="AT385" s="95"/>
    </row>
    <row r="386" spans="1:46" ht="409.5" x14ac:dyDescent="0.25">
      <c r="A386" s="279">
        <v>1231</v>
      </c>
      <c r="B386" s="302">
        <v>9</v>
      </c>
      <c r="C386" s="280" t="s">
        <v>3678</v>
      </c>
      <c r="D386" s="281" t="s">
        <v>3679</v>
      </c>
      <c r="E386" s="281" t="s">
        <v>3680</v>
      </c>
      <c r="F386" s="289" t="s">
        <v>3757</v>
      </c>
      <c r="G386" s="290" t="s">
        <v>3758</v>
      </c>
      <c r="H386" s="181" t="s">
        <v>3802</v>
      </c>
      <c r="I386" s="181" t="s">
        <v>3803</v>
      </c>
      <c r="J386" s="234">
        <v>7</v>
      </c>
      <c r="K386" s="82">
        <v>43297</v>
      </c>
      <c r="L386" s="82">
        <v>43524</v>
      </c>
      <c r="M386" s="83" t="s">
        <v>298</v>
      </c>
      <c r="N386" s="101" t="s">
        <v>298</v>
      </c>
      <c r="O386" s="70" t="s">
        <v>46</v>
      </c>
      <c r="P386" s="70" t="s">
        <v>46</v>
      </c>
      <c r="Q386" s="8" t="s">
        <v>4250</v>
      </c>
      <c r="R386" s="94" t="s">
        <v>3859</v>
      </c>
      <c r="S386" s="8" t="s">
        <v>1541</v>
      </c>
      <c r="T386" s="8">
        <v>6</v>
      </c>
      <c r="U386" s="187">
        <f t="shared" si="49"/>
        <v>0.8571428571428571</v>
      </c>
      <c r="V386" s="71"/>
      <c r="W386" s="71"/>
      <c r="X386" s="71"/>
      <c r="Y386" s="71"/>
      <c r="Z386" s="71"/>
      <c r="AA386" s="71"/>
      <c r="AB386" s="74" t="s">
        <v>3849</v>
      </c>
      <c r="AC386" s="72">
        <f t="shared" si="45"/>
        <v>0</v>
      </c>
      <c r="AD386" s="72">
        <f t="shared" si="46"/>
        <v>1</v>
      </c>
      <c r="AE386" s="72" t="str">
        <f t="shared" si="47"/>
        <v>EN TERMINO</v>
      </c>
      <c r="AF386" s="72" t="str">
        <f t="shared" si="48"/>
        <v>EN TERMINO</v>
      </c>
      <c r="AG386" s="205" t="s">
        <v>85</v>
      </c>
      <c r="AH386" s="71"/>
      <c r="AI386" s="74"/>
      <c r="AJ386" s="74"/>
      <c r="AK386" s="74"/>
      <c r="AL386" s="8" t="s">
        <v>219</v>
      </c>
      <c r="AM386" s="8" t="s">
        <v>223</v>
      </c>
      <c r="AN386" s="284" t="s">
        <v>3850</v>
      </c>
      <c r="AO386" s="83" t="s">
        <v>298</v>
      </c>
      <c r="AP386" s="83"/>
      <c r="AQ386" s="8"/>
      <c r="AR386" s="8"/>
      <c r="AS386" s="8"/>
      <c r="AT386" s="95"/>
    </row>
    <row r="387" spans="1:46" ht="165" x14ac:dyDescent="0.25">
      <c r="A387" s="279">
        <v>1232</v>
      </c>
      <c r="B387" s="302">
        <v>10</v>
      </c>
      <c r="C387" s="280" t="s">
        <v>3681</v>
      </c>
      <c r="D387" s="281" t="s">
        <v>3682</v>
      </c>
      <c r="E387" s="281" t="s">
        <v>3683</v>
      </c>
      <c r="F387" s="291" t="s">
        <v>3759</v>
      </c>
      <c r="G387" s="292" t="s">
        <v>3760</v>
      </c>
      <c r="H387" s="181" t="s">
        <v>3804</v>
      </c>
      <c r="I387" s="181" t="s">
        <v>3805</v>
      </c>
      <c r="J387" s="149">
        <v>3</v>
      </c>
      <c r="K387" s="82">
        <v>43297</v>
      </c>
      <c r="L387" s="82">
        <v>43524</v>
      </c>
      <c r="M387" s="83" t="s">
        <v>298</v>
      </c>
      <c r="N387" s="101" t="s">
        <v>298</v>
      </c>
      <c r="O387" s="70" t="s">
        <v>46</v>
      </c>
      <c r="P387" s="70" t="s">
        <v>46</v>
      </c>
      <c r="Q387" s="8" t="s">
        <v>4250</v>
      </c>
      <c r="R387" s="94" t="s">
        <v>3859</v>
      </c>
      <c r="S387" s="8" t="s">
        <v>1541</v>
      </c>
      <c r="T387" s="8">
        <v>1</v>
      </c>
      <c r="U387" s="187">
        <f t="shared" si="49"/>
        <v>0.33333333333333331</v>
      </c>
      <c r="V387" s="71"/>
      <c r="W387" s="71"/>
      <c r="X387" s="71"/>
      <c r="Y387" s="71"/>
      <c r="Z387" s="71"/>
      <c r="AA387" s="71"/>
      <c r="AB387" s="74" t="s">
        <v>3849</v>
      </c>
      <c r="AC387" s="72">
        <f t="shared" si="45"/>
        <v>0</v>
      </c>
      <c r="AD387" s="72">
        <f t="shared" si="46"/>
        <v>1</v>
      </c>
      <c r="AE387" s="72" t="str">
        <f t="shared" si="47"/>
        <v>EN TERMINO</v>
      </c>
      <c r="AF387" s="72" t="str">
        <f t="shared" si="48"/>
        <v>EN TERMINO</v>
      </c>
      <c r="AG387" s="205" t="s">
        <v>85</v>
      </c>
      <c r="AH387" s="71"/>
      <c r="AI387" s="74"/>
      <c r="AJ387" s="74"/>
      <c r="AK387" s="74"/>
      <c r="AL387" s="8" t="s">
        <v>219</v>
      </c>
      <c r="AM387" s="8" t="s">
        <v>223</v>
      </c>
      <c r="AN387" s="284" t="s">
        <v>3850</v>
      </c>
      <c r="AO387" s="83" t="s">
        <v>298</v>
      </c>
      <c r="AP387" s="83"/>
      <c r="AQ387" s="8"/>
      <c r="AR387" s="8"/>
      <c r="AS387" s="8"/>
      <c r="AT387" s="95"/>
    </row>
    <row r="388" spans="1:46" ht="135" x14ac:dyDescent="0.25">
      <c r="A388" s="279">
        <v>1233</v>
      </c>
      <c r="B388" s="302">
        <v>11</v>
      </c>
      <c r="C388" s="280" t="s">
        <v>3684</v>
      </c>
      <c r="D388" s="281" t="s">
        <v>3685</v>
      </c>
      <c r="E388" s="281" t="s">
        <v>3686</v>
      </c>
      <c r="F388" s="181" t="s">
        <v>3761</v>
      </c>
      <c r="G388" s="181" t="s">
        <v>3762</v>
      </c>
      <c r="H388" s="296" t="s">
        <v>3806</v>
      </c>
      <c r="I388" s="296" t="s">
        <v>3807</v>
      </c>
      <c r="J388" s="149">
        <v>5</v>
      </c>
      <c r="K388" s="82">
        <v>43297</v>
      </c>
      <c r="L388" s="82">
        <v>43708</v>
      </c>
      <c r="M388" s="83" t="s">
        <v>299</v>
      </c>
      <c r="N388" s="101" t="s">
        <v>299</v>
      </c>
      <c r="O388" s="70" t="s">
        <v>41</v>
      </c>
      <c r="P388" s="70" t="s">
        <v>3847</v>
      </c>
      <c r="Q388" s="8" t="s">
        <v>3968</v>
      </c>
      <c r="R388" s="94" t="s">
        <v>3861</v>
      </c>
      <c r="S388" s="205" t="s">
        <v>84</v>
      </c>
      <c r="T388" s="8">
        <v>0</v>
      </c>
      <c r="U388" s="187">
        <f t="shared" si="49"/>
        <v>0</v>
      </c>
      <c r="V388" s="71"/>
      <c r="W388" s="71"/>
      <c r="X388" s="71"/>
      <c r="Y388" s="71"/>
      <c r="Z388" s="71"/>
      <c r="AA388" s="71"/>
      <c r="AB388" s="74" t="s">
        <v>3849</v>
      </c>
      <c r="AC388" s="72">
        <f t="shared" si="45"/>
        <v>0</v>
      </c>
      <c r="AD388" s="72">
        <f t="shared" si="46"/>
        <v>1</v>
      </c>
      <c r="AE388" s="72" t="str">
        <f t="shared" si="47"/>
        <v>EN TERMINO</v>
      </c>
      <c r="AF388" s="72" t="str">
        <f t="shared" si="48"/>
        <v>EN TERMINO</v>
      </c>
      <c r="AG388" s="205" t="s">
        <v>84</v>
      </c>
      <c r="AH388" s="71"/>
      <c r="AI388" s="74"/>
      <c r="AJ388" s="74"/>
      <c r="AK388" s="74"/>
      <c r="AL388" s="8" t="s">
        <v>219</v>
      </c>
      <c r="AM388" s="8" t="s">
        <v>223</v>
      </c>
      <c r="AN388" s="284" t="s">
        <v>3850</v>
      </c>
      <c r="AO388" s="83" t="s">
        <v>299</v>
      </c>
      <c r="AP388" s="83" t="s">
        <v>3921</v>
      </c>
      <c r="AQ388" s="8"/>
      <c r="AR388" s="8"/>
      <c r="AS388" s="8"/>
      <c r="AT388" s="95"/>
    </row>
    <row r="389" spans="1:46" ht="409.5" x14ac:dyDescent="0.25">
      <c r="A389" s="279">
        <v>1234</v>
      </c>
      <c r="B389" s="302">
        <v>12</v>
      </c>
      <c r="C389" s="280" t="s">
        <v>3687</v>
      </c>
      <c r="D389" s="281" t="s">
        <v>3688</v>
      </c>
      <c r="E389" s="281" t="s">
        <v>3689</v>
      </c>
      <c r="F389" s="291" t="s">
        <v>3763</v>
      </c>
      <c r="G389" s="181" t="s">
        <v>3764</v>
      </c>
      <c r="H389" s="181" t="s">
        <v>3808</v>
      </c>
      <c r="I389" s="181" t="s">
        <v>3809</v>
      </c>
      <c r="J389" s="149">
        <v>6</v>
      </c>
      <c r="K389" s="82">
        <v>43297</v>
      </c>
      <c r="L389" s="82">
        <v>43524</v>
      </c>
      <c r="M389" s="83" t="s">
        <v>298</v>
      </c>
      <c r="N389" s="205" t="s">
        <v>298</v>
      </c>
      <c r="O389" s="205" t="s">
        <v>46</v>
      </c>
      <c r="P389" s="205" t="s">
        <v>46</v>
      </c>
      <c r="Q389" s="8" t="s">
        <v>4250</v>
      </c>
      <c r="R389" s="94" t="s">
        <v>3859</v>
      </c>
      <c r="S389" s="8" t="s">
        <v>1541</v>
      </c>
      <c r="T389" s="8">
        <v>4</v>
      </c>
      <c r="U389" s="187">
        <f t="shared" si="49"/>
        <v>0.66666666666666663</v>
      </c>
      <c r="V389" s="71"/>
      <c r="W389" s="71"/>
      <c r="X389" s="71"/>
      <c r="Y389" s="71"/>
      <c r="Z389" s="71"/>
      <c r="AA389" s="71"/>
      <c r="AB389" s="74" t="s">
        <v>3849</v>
      </c>
      <c r="AC389" s="72">
        <f t="shared" si="45"/>
        <v>0</v>
      </c>
      <c r="AD389" s="72">
        <f t="shared" si="46"/>
        <v>1</v>
      </c>
      <c r="AE389" s="72" t="str">
        <f t="shared" si="47"/>
        <v>EN TERMINO</v>
      </c>
      <c r="AF389" s="72" t="str">
        <f t="shared" si="48"/>
        <v>EN TERMINO</v>
      </c>
      <c r="AG389" s="205" t="s">
        <v>85</v>
      </c>
      <c r="AH389" s="71"/>
      <c r="AI389" s="74"/>
      <c r="AJ389" s="74"/>
      <c r="AK389" s="74"/>
      <c r="AL389" s="8" t="s">
        <v>219</v>
      </c>
      <c r="AM389" s="8" t="s">
        <v>223</v>
      </c>
      <c r="AN389" s="284" t="s">
        <v>3850</v>
      </c>
      <c r="AO389" s="83" t="s">
        <v>298</v>
      </c>
      <c r="AP389" s="83"/>
      <c r="AQ389" s="8"/>
      <c r="AR389" s="8"/>
      <c r="AS389" s="8"/>
      <c r="AT389" s="95"/>
    </row>
    <row r="390" spans="1:46" ht="165" x14ac:dyDescent="0.25">
      <c r="A390" s="279">
        <v>1235</v>
      </c>
      <c r="B390" s="302">
        <v>13</v>
      </c>
      <c r="C390" s="280" t="s">
        <v>3690</v>
      </c>
      <c r="D390" s="281" t="s">
        <v>3691</v>
      </c>
      <c r="E390" s="281" t="s">
        <v>3692</v>
      </c>
      <c r="F390" s="291" t="s">
        <v>3759</v>
      </c>
      <c r="G390" s="292" t="s">
        <v>3760</v>
      </c>
      <c r="H390" s="181" t="s">
        <v>3804</v>
      </c>
      <c r="I390" s="296" t="s">
        <v>3810</v>
      </c>
      <c r="J390" s="149">
        <v>3</v>
      </c>
      <c r="K390" s="82">
        <v>43297</v>
      </c>
      <c r="L390" s="82">
        <v>43524</v>
      </c>
      <c r="M390" s="83" t="s">
        <v>298</v>
      </c>
      <c r="N390" s="205" t="s">
        <v>298</v>
      </c>
      <c r="O390" s="205" t="s">
        <v>46</v>
      </c>
      <c r="P390" s="205" t="s">
        <v>46</v>
      </c>
      <c r="Q390" s="8" t="s">
        <v>4250</v>
      </c>
      <c r="R390" s="94" t="s">
        <v>3859</v>
      </c>
      <c r="S390" s="8" t="s">
        <v>1541</v>
      </c>
      <c r="T390" s="8">
        <v>1</v>
      </c>
      <c r="U390" s="187">
        <f t="shared" si="49"/>
        <v>0.33333333333333331</v>
      </c>
      <c r="V390" s="71"/>
      <c r="W390" s="71"/>
      <c r="X390" s="71"/>
      <c r="Y390" s="71"/>
      <c r="Z390" s="71"/>
      <c r="AA390" s="71"/>
      <c r="AB390" s="74" t="s">
        <v>3849</v>
      </c>
      <c r="AC390" s="72">
        <f t="shared" si="45"/>
        <v>0</v>
      </c>
      <c r="AD390" s="72">
        <f t="shared" si="46"/>
        <v>1</v>
      </c>
      <c r="AE390" s="72" t="str">
        <f t="shared" si="47"/>
        <v>EN TERMINO</v>
      </c>
      <c r="AF390" s="72" t="str">
        <f t="shared" si="48"/>
        <v>EN TERMINO</v>
      </c>
      <c r="AG390" s="205" t="s">
        <v>85</v>
      </c>
      <c r="AH390" s="71"/>
      <c r="AI390" s="74"/>
      <c r="AJ390" s="74"/>
      <c r="AK390" s="74"/>
      <c r="AL390" s="8" t="s">
        <v>219</v>
      </c>
      <c r="AM390" s="8" t="s">
        <v>223</v>
      </c>
      <c r="AN390" s="284" t="s">
        <v>3850</v>
      </c>
      <c r="AO390" s="83" t="s">
        <v>298</v>
      </c>
      <c r="AP390" s="83"/>
      <c r="AQ390" s="8"/>
      <c r="AR390" s="8"/>
      <c r="AS390" s="8"/>
      <c r="AT390" s="95"/>
    </row>
    <row r="391" spans="1:46" ht="168" customHeight="1" x14ac:dyDescent="0.25">
      <c r="A391" s="279">
        <v>1236</v>
      </c>
      <c r="B391" s="302">
        <v>14</v>
      </c>
      <c r="C391" s="280" t="s">
        <v>3693</v>
      </c>
      <c r="D391" s="281" t="s">
        <v>3694</v>
      </c>
      <c r="E391" s="281" t="s">
        <v>3695</v>
      </c>
      <c r="F391" s="184" t="s">
        <v>3096</v>
      </c>
      <c r="G391" s="293" t="s">
        <v>3097</v>
      </c>
      <c r="H391" s="181" t="s">
        <v>3811</v>
      </c>
      <c r="I391" s="181" t="s">
        <v>3812</v>
      </c>
      <c r="J391" s="205">
        <v>7</v>
      </c>
      <c r="K391" s="82">
        <v>43297</v>
      </c>
      <c r="L391" s="82">
        <v>43465</v>
      </c>
      <c r="M391" s="83" t="s">
        <v>299</v>
      </c>
      <c r="N391" s="205" t="s">
        <v>299</v>
      </c>
      <c r="O391" s="205" t="s">
        <v>41</v>
      </c>
      <c r="P391" s="205" t="s">
        <v>41</v>
      </c>
      <c r="Q391" s="8" t="s">
        <v>3968</v>
      </c>
      <c r="R391" s="94" t="s">
        <v>3861</v>
      </c>
      <c r="S391" s="8" t="s">
        <v>1541</v>
      </c>
      <c r="T391" s="8">
        <v>7</v>
      </c>
      <c r="U391" s="187">
        <f t="shared" si="49"/>
        <v>1</v>
      </c>
      <c r="V391" s="71"/>
      <c r="W391" s="71"/>
      <c r="X391" s="71"/>
      <c r="Y391" s="71"/>
      <c r="Z391" s="71"/>
      <c r="AA391" s="71"/>
      <c r="AB391" s="74" t="s">
        <v>3849</v>
      </c>
      <c r="AC391" s="72">
        <f t="shared" si="45"/>
        <v>2</v>
      </c>
      <c r="AD391" s="72">
        <f t="shared" si="46"/>
        <v>1</v>
      </c>
      <c r="AE391" s="72" t="str">
        <f t="shared" si="47"/>
        <v>CUMPLIDA</v>
      </c>
      <c r="AF391" s="72" t="str">
        <f t="shared" si="48"/>
        <v>CUMPLIDA</v>
      </c>
      <c r="AG391" s="205" t="s">
        <v>85</v>
      </c>
      <c r="AH391" s="71"/>
      <c r="AI391" s="74"/>
      <c r="AJ391" s="74"/>
      <c r="AK391" s="74"/>
      <c r="AL391" s="8" t="s">
        <v>219</v>
      </c>
      <c r="AM391" s="8" t="s">
        <v>223</v>
      </c>
      <c r="AN391" s="284" t="s">
        <v>3850</v>
      </c>
      <c r="AO391" s="83" t="s">
        <v>299</v>
      </c>
      <c r="AP391" s="83" t="s">
        <v>3920</v>
      </c>
      <c r="AQ391" s="8"/>
      <c r="AR391" s="8"/>
      <c r="AS391" s="8"/>
      <c r="AT391" s="95"/>
    </row>
    <row r="392" spans="1:46" ht="135" x14ac:dyDescent="0.25">
      <c r="A392" s="279">
        <v>1237</v>
      </c>
      <c r="B392" s="302">
        <v>15</v>
      </c>
      <c r="C392" s="280" t="s">
        <v>3696</v>
      </c>
      <c r="D392" s="281" t="s">
        <v>3697</v>
      </c>
      <c r="E392" s="281" t="s">
        <v>3698</v>
      </c>
      <c r="F392" s="181" t="s">
        <v>3765</v>
      </c>
      <c r="G392" s="181" t="s">
        <v>3765</v>
      </c>
      <c r="H392" s="181" t="s">
        <v>3813</v>
      </c>
      <c r="I392" s="181" t="s">
        <v>3814</v>
      </c>
      <c r="J392" s="149">
        <v>5</v>
      </c>
      <c r="K392" s="82">
        <v>43297</v>
      </c>
      <c r="L392" s="82">
        <v>43524</v>
      </c>
      <c r="M392" s="83" t="s">
        <v>298</v>
      </c>
      <c r="N392" s="205" t="s">
        <v>298</v>
      </c>
      <c r="O392" s="205" t="s">
        <v>3848</v>
      </c>
      <c r="P392" s="205" t="s">
        <v>3848</v>
      </c>
      <c r="Q392" s="8" t="s">
        <v>4255</v>
      </c>
      <c r="R392" s="8" t="s">
        <v>35</v>
      </c>
      <c r="S392" s="205" t="s">
        <v>84</v>
      </c>
      <c r="T392" s="8">
        <v>2</v>
      </c>
      <c r="U392" s="187">
        <f t="shared" si="49"/>
        <v>0.4</v>
      </c>
      <c r="V392" s="71"/>
      <c r="W392" s="71"/>
      <c r="X392" s="71"/>
      <c r="Y392" s="71"/>
      <c r="Z392" s="71"/>
      <c r="AA392" s="71"/>
      <c r="AB392" s="74" t="s">
        <v>3849</v>
      </c>
      <c r="AC392" s="72">
        <f t="shared" si="45"/>
        <v>0</v>
      </c>
      <c r="AD392" s="72">
        <f t="shared" si="46"/>
        <v>1</v>
      </c>
      <c r="AE392" s="72" t="str">
        <f t="shared" si="47"/>
        <v>EN TERMINO</v>
      </c>
      <c r="AF392" s="72" t="str">
        <f t="shared" si="48"/>
        <v>EN TERMINO</v>
      </c>
      <c r="AG392" s="205" t="s">
        <v>84</v>
      </c>
      <c r="AH392" s="71"/>
      <c r="AI392" s="74"/>
      <c r="AJ392" s="74"/>
      <c r="AK392" s="74"/>
      <c r="AL392" s="8" t="s">
        <v>219</v>
      </c>
      <c r="AM392" s="8" t="s">
        <v>223</v>
      </c>
      <c r="AN392" s="284" t="s">
        <v>3850</v>
      </c>
      <c r="AO392" s="83" t="s">
        <v>298</v>
      </c>
      <c r="AP392" s="83" t="s">
        <v>3921</v>
      </c>
      <c r="AQ392" s="8"/>
      <c r="AR392" s="8"/>
      <c r="AS392" s="8"/>
      <c r="AT392" s="95"/>
    </row>
    <row r="393" spans="1:46" ht="195" x14ac:dyDescent="0.25">
      <c r="A393" s="279">
        <v>1238</v>
      </c>
      <c r="B393" s="233">
        <v>16</v>
      </c>
      <c r="C393" s="283" t="s">
        <v>3699</v>
      </c>
      <c r="D393" s="281" t="s">
        <v>3700</v>
      </c>
      <c r="E393" s="281" t="s">
        <v>3701</v>
      </c>
      <c r="F393" s="181" t="s">
        <v>3766</v>
      </c>
      <c r="G393" s="181" t="s">
        <v>3767</v>
      </c>
      <c r="H393" s="298" t="s">
        <v>3815</v>
      </c>
      <c r="I393" s="298" t="s">
        <v>3816</v>
      </c>
      <c r="J393" s="149">
        <v>4</v>
      </c>
      <c r="K393" s="82">
        <v>43297</v>
      </c>
      <c r="L393" s="82">
        <v>43555</v>
      </c>
      <c r="M393" s="83" t="s">
        <v>296</v>
      </c>
      <c r="N393" s="205" t="s">
        <v>296</v>
      </c>
      <c r="O393" s="205" t="s">
        <v>24</v>
      </c>
      <c r="P393" s="205" t="s">
        <v>24</v>
      </c>
      <c r="Q393" s="8" t="s">
        <v>3968</v>
      </c>
      <c r="R393" s="105" t="s">
        <v>3884</v>
      </c>
      <c r="S393" s="8" t="s">
        <v>84</v>
      </c>
      <c r="T393" s="8">
        <v>2</v>
      </c>
      <c r="U393" s="187">
        <f t="shared" si="49"/>
        <v>0.5</v>
      </c>
      <c r="V393" s="71"/>
      <c r="W393" s="71"/>
      <c r="X393" s="71"/>
      <c r="Y393" s="71"/>
      <c r="Z393" s="71"/>
      <c r="AA393" s="71"/>
      <c r="AB393" s="74" t="s">
        <v>3849</v>
      </c>
      <c r="AC393" s="72">
        <f t="shared" si="45"/>
        <v>0</v>
      </c>
      <c r="AD393" s="72">
        <f t="shared" si="46"/>
        <v>1</v>
      </c>
      <c r="AE393" s="72" t="str">
        <f t="shared" si="47"/>
        <v>EN TERMINO</v>
      </c>
      <c r="AF393" s="72" t="str">
        <f t="shared" si="48"/>
        <v>EN TERMINO</v>
      </c>
      <c r="AG393" s="8" t="s">
        <v>84</v>
      </c>
      <c r="AH393" s="71"/>
      <c r="AI393" s="74"/>
      <c r="AJ393" s="74"/>
      <c r="AK393" s="74"/>
      <c r="AL393" s="8" t="s">
        <v>219</v>
      </c>
      <c r="AM393" s="284" t="s">
        <v>111</v>
      </c>
      <c r="AN393" s="284" t="s">
        <v>200</v>
      </c>
      <c r="AO393" s="83" t="s">
        <v>296</v>
      </c>
      <c r="AP393" s="83"/>
      <c r="AQ393" s="8"/>
      <c r="AR393" s="8"/>
      <c r="AS393" s="8"/>
      <c r="AT393" s="95"/>
    </row>
    <row r="394" spans="1:46" ht="135" x14ac:dyDescent="0.25">
      <c r="A394" s="279">
        <v>1239</v>
      </c>
      <c r="B394" s="302">
        <v>17</v>
      </c>
      <c r="C394" s="232" t="s">
        <v>3702</v>
      </c>
      <c r="D394" s="281" t="s">
        <v>3703</v>
      </c>
      <c r="E394" s="281" t="s">
        <v>3704</v>
      </c>
      <c r="F394" s="181" t="s">
        <v>3768</v>
      </c>
      <c r="G394" s="181" t="s">
        <v>3769</v>
      </c>
      <c r="H394" s="299" t="s">
        <v>3817</v>
      </c>
      <c r="I394" s="299" t="s">
        <v>3818</v>
      </c>
      <c r="J394" s="149">
        <v>4</v>
      </c>
      <c r="K394" s="82">
        <v>43297</v>
      </c>
      <c r="L394" s="82">
        <v>43555</v>
      </c>
      <c r="M394" s="83" t="s">
        <v>296</v>
      </c>
      <c r="N394" s="205" t="s">
        <v>296</v>
      </c>
      <c r="O394" s="205" t="s">
        <v>24</v>
      </c>
      <c r="P394" s="205" t="s">
        <v>24</v>
      </c>
      <c r="Q394" s="8" t="s">
        <v>3968</v>
      </c>
      <c r="R394" s="105" t="s">
        <v>3884</v>
      </c>
      <c r="S394" s="8" t="s">
        <v>1541</v>
      </c>
      <c r="T394" s="8">
        <v>2</v>
      </c>
      <c r="U394" s="187">
        <f t="shared" si="49"/>
        <v>0.5</v>
      </c>
      <c r="V394" s="71"/>
      <c r="W394" s="71"/>
      <c r="X394" s="71"/>
      <c r="Y394" s="71"/>
      <c r="Z394" s="71"/>
      <c r="AA394" s="71"/>
      <c r="AB394" s="74" t="s">
        <v>3849</v>
      </c>
      <c r="AC394" s="72">
        <f t="shared" si="45"/>
        <v>0</v>
      </c>
      <c r="AD394" s="72">
        <f t="shared" si="46"/>
        <v>1</v>
      </c>
      <c r="AE394" s="72" t="str">
        <f t="shared" si="47"/>
        <v>EN TERMINO</v>
      </c>
      <c r="AF394" s="72" t="str">
        <f t="shared" si="48"/>
        <v>EN TERMINO</v>
      </c>
      <c r="AG394" s="205" t="s">
        <v>85</v>
      </c>
      <c r="AH394" s="71"/>
      <c r="AI394" s="74"/>
      <c r="AJ394" s="74"/>
      <c r="AK394" s="74"/>
      <c r="AL394" s="8" t="s">
        <v>219</v>
      </c>
      <c r="AM394" s="284" t="s">
        <v>111</v>
      </c>
      <c r="AN394" s="284" t="s">
        <v>200</v>
      </c>
      <c r="AO394" s="83" t="s">
        <v>296</v>
      </c>
      <c r="AP394" s="83"/>
      <c r="AQ394" s="8"/>
      <c r="AR394" s="8"/>
      <c r="AS394" s="8"/>
      <c r="AT394" s="95"/>
    </row>
    <row r="395" spans="1:46" ht="150" x14ac:dyDescent="0.25">
      <c r="A395" s="279">
        <v>1240</v>
      </c>
      <c r="B395" s="302">
        <v>18</v>
      </c>
      <c r="C395" s="283" t="s">
        <v>3705</v>
      </c>
      <c r="D395" s="283" t="s">
        <v>3706</v>
      </c>
      <c r="E395" s="281" t="s">
        <v>3707</v>
      </c>
      <c r="F395" s="181" t="s">
        <v>3770</v>
      </c>
      <c r="G395" s="181" t="s">
        <v>3771</v>
      </c>
      <c r="H395" s="181" t="s">
        <v>3819</v>
      </c>
      <c r="I395" s="181" t="s">
        <v>3819</v>
      </c>
      <c r="J395" s="149">
        <v>3</v>
      </c>
      <c r="K395" s="82">
        <v>43297</v>
      </c>
      <c r="L395" s="82">
        <v>43404</v>
      </c>
      <c r="M395" s="83" t="s">
        <v>647</v>
      </c>
      <c r="N395" s="70" t="s">
        <v>51</v>
      </c>
      <c r="O395" s="205" t="s">
        <v>24</v>
      </c>
      <c r="P395" s="205" t="s">
        <v>24</v>
      </c>
      <c r="Q395" s="8" t="s">
        <v>3968</v>
      </c>
      <c r="R395" s="105" t="s">
        <v>3884</v>
      </c>
      <c r="S395" s="8" t="s">
        <v>1541</v>
      </c>
      <c r="T395" s="8">
        <v>3</v>
      </c>
      <c r="U395" s="187">
        <f t="shared" si="49"/>
        <v>1</v>
      </c>
      <c r="V395" s="71"/>
      <c r="W395" s="71"/>
      <c r="X395" s="71"/>
      <c r="Y395" s="71"/>
      <c r="Z395" s="71"/>
      <c r="AA395" s="71"/>
      <c r="AB395" s="74" t="s">
        <v>3849</v>
      </c>
      <c r="AC395" s="72">
        <f t="shared" ref="AC395:AC448" si="50">IF(U395=100%,2,0)</f>
        <v>2</v>
      </c>
      <c r="AD395" s="72">
        <f t="shared" ref="AD395:AD448" si="51">IF(L395&lt;$AE$8,0,1)</f>
        <v>0</v>
      </c>
      <c r="AE395" s="72" t="str">
        <f t="shared" si="47"/>
        <v>CUMPLIDA</v>
      </c>
      <c r="AF395" s="72" t="str">
        <f t="shared" si="48"/>
        <v>CUMPLIDA</v>
      </c>
      <c r="AG395" s="205" t="s">
        <v>85</v>
      </c>
      <c r="AH395" s="71"/>
      <c r="AI395" s="74"/>
      <c r="AJ395" s="74"/>
      <c r="AK395" s="74"/>
      <c r="AL395" s="8" t="s">
        <v>219</v>
      </c>
      <c r="AM395" s="8" t="s">
        <v>223</v>
      </c>
      <c r="AN395" s="284" t="s">
        <v>3850</v>
      </c>
      <c r="AO395" s="8" t="s">
        <v>208</v>
      </c>
      <c r="AP395" s="8"/>
      <c r="AQ395" s="8"/>
      <c r="AR395" s="8"/>
      <c r="AS395" s="8"/>
      <c r="AT395" s="95"/>
    </row>
    <row r="396" spans="1:46" ht="180" x14ac:dyDescent="0.25">
      <c r="A396" s="279">
        <v>1241</v>
      </c>
      <c r="B396" s="302">
        <v>19</v>
      </c>
      <c r="C396" s="280" t="s">
        <v>3708</v>
      </c>
      <c r="D396" s="281" t="s">
        <v>3709</v>
      </c>
      <c r="E396" s="281" t="s">
        <v>3710</v>
      </c>
      <c r="F396" s="181" t="s">
        <v>3772</v>
      </c>
      <c r="G396" s="181" t="s">
        <v>3773</v>
      </c>
      <c r="H396" s="181" t="s">
        <v>3820</v>
      </c>
      <c r="I396" s="181" t="s">
        <v>3821</v>
      </c>
      <c r="J396" s="149">
        <v>7</v>
      </c>
      <c r="K396" s="82">
        <v>43297</v>
      </c>
      <c r="L396" s="82">
        <v>43524</v>
      </c>
      <c r="M396" s="83" t="s">
        <v>3855</v>
      </c>
      <c r="N396" s="205" t="s">
        <v>3843</v>
      </c>
      <c r="O396" s="205" t="s">
        <v>21</v>
      </c>
      <c r="P396" s="205" t="s">
        <v>1561</v>
      </c>
      <c r="Q396" s="94" t="s">
        <v>3965</v>
      </c>
      <c r="R396" s="94" t="s">
        <v>3860</v>
      </c>
      <c r="S396" s="8" t="s">
        <v>1541</v>
      </c>
      <c r="T396" s="8">
        <v>0</v>
      </c>
      <c r="U396" s="187">
        <f t="shared" si="49"/>
        <v>0</v>
      </c>
      <c r="V396" s="71"/>
      <c r="W396" s="71"/>
      <c r="X396" s="71"/>
      <c r="Y396" s="71"/>
      <c r="Z396" s="71"/>
      <c r="AA396" s="71"/>
      <c r="AB396" s="74" t="s">
        <v>3849</v>
      </c>
      <c r="AC396" s="72">
        <f t="shared" si="50"/>
        <v>0</v>
      </c>
      <c r="AD396" s="72">
        <f t="shared" si="51"/>
        <v>1</v>
      </c>
      <c r="AE396" s="72" t="str">
        <f t="shared" si="47"/>
        <v>EN TERMINO</v>
      </c>
      <c r="AF396" s="72" t="str">
        <f t="shared" si="48"/>
        <v>EN TERMINO</v>
      </c>
      <c r="AG396" s="205" t="s">
        <v>85</v>
      </c>
      <c r="AH396" s="71"/>
      <c r="AI396" s="74"/>
      <c r="AJ396" s="74"/>
      <c r="AK396" s="74"/>
      <c r="AL396" s="8" t="s">
        <v>219</v>
      </c>
      <c r="AM396" s="8" t="s">
        <v>109</v>
      </c>
      <c r="AN396" s="284" t="s">
        <v>3852</v>
      </c>
      <c r="AO396" s="8" t="s">
        <v>208</v>
      </c>
      <c r="AP396" s="8"/>
      <c r="AQ396" s="8"/>
      <c r="AR396" s="8"/>
      <c r="AS396" s="8"/>
      <c r="AT396" s="95"/>
    </row>
    <row r="397" spans="1:46" ht="240" x14ac:dyDescent="0.25">
      <c r="A397" s="279">
        <v>1242</v>
      </c>
      <c r="B397" s="302">
        <v>20</v>
      </c>
      <c r="C397" s="280" t="s">
        <v>3711</v>
      </c>
      <c r="D397" s="281" t="s">
        <v>3712</v>
      </c>
      <c r="E397" s="281" t="s">
        <v>3713</v>
      </c>
      <c r="F397" s="181" t="s">
        <v>3276</v>
      </c>
      <c r="G397" s="181" t="s">
        <v>3277</v>
      </c>
      <c r="H397" s="181" t="s">
        <v>3822</v>
      </c>
      <c r="I397" s="181" t="s">
        <v>3823</v>
      </c>
      <c r="J397" s="149">
        <v>10</v>
      </c>
      <c r="K397" s="82">
        <v>43297</v>
      </c>
      <c r="L397" s="82">
        <v>43830</v>
      </c>
      <c r="M397" s="83" t="s">
        <v>3942</v>
      </c>
      <c r="N397" s="205" t="s">
        <v>3842</v>
      </c>
      <c r="O397" s="205" t="s">
        <v>21</v>
      </c>
      <c r="P397" s="205" t="s">
        <v>21</v>
      </c>
      <c r="Q397" s="94" t="s">
        <v>3965</v>
      </c>
      <c r="R397" s="94" t="s">
        <v>3860</v>
      </c>
      <c r="S397" s="8" t="s">
        <v>1541</v>
      </c>
      <c r="T397" s="8">
        <v>3</v>
      </c>
      <c r="U397" s="187">
        <f t="shared" si="49"/>
        <v>0.3</v>
      </c>
      <c r="V397" s="71"/>
      <c r="W397" s="71"/>
      <c r="X397" s="71"/>
      <c r="Y397" s="71"/>
      <c r="Z397" s="71"/>
      <c r="AA397" s="71"/>
      <c r="AB397" s="74" t="s">
        <v>3849</v>
      </c>
      <c r="AC397" s="72">
        <f t="shared" si="50"/>
        <v>0</v>
      </c>
      <c r="AD397" s="72">
        <f t="shared" si="51"/>
        <v>1</v>
      </c>
      <c r="AE397" s="72" t="str">
        <f t="shared" si="47"/>
        <v>EN TERMINO</v>
      </c>
      <c r="AF397" s="72" t="str">
        <f t="shared" si="48"/>
        <v>EN TERMINO</v>
      </c>
      <c r="AG397" s="205" t="s">
        <v>85</v>
      </c>
      <c r="AH397" s="71"/>
      <c r="AI397" s="74"/>
      <c r="AJ397" s="74"/>
      <c r="AK397" s="74"/>
      <c r="AL397" s="8" t="s">
        <v>219</v>
      </c>
      <c r="AM397" s="8" t="s">
        <v>109</v>
      </c>
      <c r="AN397" s="284" t="s">
        <v>3852</v>
      </c>
      <c r="AO397" s="8" t="s">
        <v>208</v>
      </c>
      <c r="AP397" s="8"/>
      <c r="AQ397" s="8"/>
      <c r="AR397" s="8"/>
      <c r="AS397" s="8"/>
      <c r="AT397" s="95"/>
    </row>
    <row r="398" spans="1:46" ht="195" x14ac:dyDescent="0.25">
      <c r="A398" s="279">
        <v>1243</v>
      </c>
      <c r="B398" s="302">
        <v>21</v>
      </c>
      <c r="C398" s="280" t="s">
        <v>3714</v>
      </c>
      <c r="D398" s="281" t="s">
        <v>3715</v>
      </c>
      <c r="E398" s="281" t="s">
        <v>3716</v>
      </c>
      <c r="F398" s="181" t="s">
        <v>3774</v>
      </c>
      <c r="G398" s="181" t="s">
        <v>3775</v>
      </c>
      <c r="H398" s="181" t="s">
        <v>3824</v>
      </c>
      <c r="I398" s="181" t="s">
        <v>3825</v>
      </c>
      <c r="J398" s="149">
        <v>8</v>
      </c>
      <c r="K398" s="82">
        <v>43297</v>
      </c>
      <c r="L398" s="82">
        <v>43465</v>
      </c>
      <c r="M398" s="83" t="s">
        <v>3942</v>
      </c>
      <c r="N398" s="205" t="s">
        <v>3842</v>
      </c>
      <c r="O398" s="205" t="s">
        <v>21</v>
      </c>
      <c r="P398" s="205" t="s">
        <v>21</v>
      </c>
      <c r="Q398" s="94" t="s">
        <v>3965</v>
      </c>
      <c r="R398" s="94" t="s">
        <v>3860</v>
      </c>
      <c r="S398" s="8" t="s">
        <v>1541</v>
      </c>
      <c r="T398" s="8">
        <v>8</v>
      </c>
      <c r="U398" s="187">
        <f t="shared" si="49"/>
        <v>1</v>
      </c>
      <c r="V398" s="71"/>
      <c r="W398" s="71"/>
      <c r="X398" s="71"/>
      <c r="Y398" s="71"/>
      <c r="Z398" s="71"/>
      <c r="AA398" s="71"/>
      <c r="AB398" s="74" t="s">
        <v>3849</v>
      </c>
      <c r="AC398" s="72">
        <f t="shared" si="50"/>
        <v>2</v>
      </c>
      <c r="AD398" s="72">
        <f t="shared" si="51"/>
        <v>1</v>
      </c>
      <c r="AE398" s="72" t="str">
        <f t="shared" si="47"/>
        <v>CUMPLIDA</v>
      </c>
      <c r="AF398" s="72" t="str">
        <f t="shared" si="48"/>
        <v>CUMPLIDA</v>
      </c>
      <c r="AG398" s="205" t="s">
        <v>85</v>
      </c>
      <c r="AH398" s="71"/>
      <c r="AI398" s="74"/>
      <c r="AJ398" s="74"/>
      <c r="AK398" s="74"/>
      <c r="AL398" s="8" t="s">
        <v>219</v>
      </c>
      <c r="AM398" s="284" t="s">
        <v>111</v>
      </c>
      <c r="AN398" s="284" t="s">
        <v>200</v>
      </c>
      <c r="AO398" s="8" t="s">
        <v>208</v>
      </c>
      <c r="AP398" s="8"/>
      <c r="AQ398" s="8"/>
      <c r="AR398" s="8"/>
      <c r="AS398" s="8"/>
      <c r="AT398" s="95"/>
    </row>
    <row r="399" spans="1:46" ht="135" x14ac:dyDescent="0.25">
      <c r="A399" s="279">
        <v>1244</v>
      </c>
      <c r="B399" s="302">
        <v>22</v>
      </c>
      <c r="C399" s="280" t="s">
        <v>3717</v>
      </c>
      <c r="D399" s="281" t="s">
        <v>3718</v>
      </c>
      <c r="E399" s="281" t="s">
        <v>3719</v>
      </c>
      <c r="F399" s="181" t="s">
        <v>3304</v>
      </c>
      <c r="G399" s="181" t="s">
        <v>3306</v>
      </c>
      <c r="H399" s="181" t="s">
        <v>3826</v>
      </c>
      <c r="I399" s="181" t="s">
        <v>3827</v>
      </c>
      <c r="J399" s="149">
        <v>4</v>
      </c>
      <c r="K399" s="82">
        <v>43297</v>
      </c>
      <c r="L399" s="82">
        <v>43465</v>
      </c>
      <c r="M399" s="83" t="s">
        <v>3942</v>
      </c>
      <c r="N399" s="205" t="s">
        <v>3842</v>
      </c>
      <c r="O399" s="205" t="s">
        <v>21</v>
      </c>
      <c r="P399" s="205" t="s">
        <v>21</v>
      </c>
      <c r="Q399" s="94" t="s">
        <v>3965</v>
      </c>
      <c r="R399" s="94" t="s">
        <v>3860</v>
      </c>
      <c r="S399" s="8" t="s">
        <v>1541</v>
      </c>
      <c r="T399" s="8">
        <v>4</v>
      </c>
      <c r="U399" s="187">
        <f t="shared" si="49"/>
        <v>1</v>
      </c>
      <c r="V399" s="71"/>
      <c r="W399" s="71"/>
      <c r="X399" s="71"/>
      <c r="Y399" s="71"/>
      <c r="Z399" s="71"/>
      <c r="AA399" s="71"/>
      <c r="AB399" s="74" t="s">
        <v>3849</v>
      </c>
      <c r="AC399" s="72">
        <f t="shared" si="50"/>
        <v>2</v>
      </c>
      <c r="AD399" s="72">
        <f t="shared" si="51"/>
        <v>1</v>
      </c>
      <c r="AE399" s="72" t="str">
        <f t="shared" si="47"/>
        <v>CUMPLIDA</v>
      </c>
      <c r="AF399" s="72" t="str">
        <f t="shared" si="48"/>
        <v>CUMPLIDA</v>
      </c>
      <c r="AG399" s="205" t="s">
        <v>85</v>
      </c>
      <c r="AH399" s="71"/>
      <c r="AI399" s="74"/>
      <c r="AJ399" s="74"/>
      <c r="AK399" s="74"/>
      <c r="AL399" s="8" t="s">
        <v>219</v>
      </c>
      <c r="AM399" s="284" t="s">
        <v>108</v>
      </c>
      <c r="AN399" s="284" t="s">
        <v>153</v>
      </c>
      <c r="AO399" s="8" t="s">
        <v>208</v>
      </c>
      <c r="AP399" s="8"/>
      <c r="AQ399" s="8"/>
      <c r="AR399" s="8"/>
      <c r="AS399" s="8"/>
      <c r="AT399" s="95"/>
    </row>
    <row r="400" spans="1:46" ht="150" x14ac:dyDescent="0.25">
      <c r="A400" s="279">
        <v>1245</v>
      </c>
      <c r="B400" s="302">
        <v>23</v>
      </c>
      <c r="C400" s="280" t="s">
        <v>3720</v>
      </c>
      <c r="D400" s="281" t="s">
        <v>3721</v>
      </c>
      <c r="E400" s="281" t="s">
        <v>3722</v>
      </c>
      <c r="F400" s="181" t="s">
        <v>3304</v>
      </c>
      <c r="G400" s="181" t="s">
        <v>3776</v>
      </c>
      <c r="H400" s="181" t="s">
        <v>3828</v>
      </c>
      <c r="I400" s="181" t="s">
        <v>3829</v>
      </c>
      <c r="J400" s="149">
        <v>5</v>
      </c>
      <c r="K400" s="82">
        <v>43297</v>
      </c>
      <c r="L400" s="82">
        <v>43465</v>
      </c>
      <c r="M400" s="83" t="s">
        <v>3942</v>
      </c>
      <c r="N400" s="205" t="s">
        <v>3842</v>
      </c>
      <c r="O400" s="205" t="s">
        <v>21</v>
      </c>
      <c r="P400" s="205" t="s">
        <v>21</v>
      </c>
      <c r="Q400" s="94" t="s">
        <v>3965</v>
      </c>
      <c r="R400" s="94" t="s">
        <v>3860</v>
      </c>
      <c r="S400" s="8" t="s">
        <v>1541</v>
      </c>
      <c r="T400" s="8">
        <v>5</v>
      </c>
      <c r="U400" s="187">
        <f t="shared" si="49"/>
        <v>1</v>
      </c>
      <c r="V400" s="71"/>
      <c r="W400" s="71"/>
      <c r="X400" s="71"/>
      <c r="Y400" s="71"/>
      <c r="Z400" s="71"/>
      <c r="AA400" s="71"/>
      <c r="AB400" s="74" t="s">
        <v>3849</v>
      </c>
      <c r="AC400" s="72">
        <f t="shared" si="50"/>
        <v>2</v>
      </c>
      <c r="AD400" s="72">
        <f t="shared" si="51"/>
        <v>1</v>
      </c>
      <c r="AE400" s="72" t="str">
        <f t="shared" si="47"/>
        <v>CUMPLIDA</v>
      </c>
      <c r="AF400" s="72" t="str">
        <f t="shared" si="48"/>
        <v>CUMPLIDA</v>
      </c>
      <c r="AG400" s="205" t="s">
        <v>85</v>
      </c>
      <c r="AH400" s="71"/>
      <c r="AI400" s="74"/>
      <c r="AJ400" s="74"/>
      <c r="AK400" s="74"/>
      <c r="AL400" s="8" t="s">
        <v>219</v>
      </c>
      <c r="AM400" s="284" t="s">
        <v>108</v>
      </c>
      <c r="AN400" s="284" t="s">
        <v>153</v>
      </c>
      <c r="AO400" s="8" t="s">
        <v>208</v>
      </c>
      <c r="AP400" s="8"/>
      <c r="AQ400" s="8"/>
      <c r="AR400" s="8"/>
      <c r="AS400" s="8"/>
      <c r="AT400" s="95"/>
    </row>
    <row r="401" spans="1:46" ht="180" x14ac:dyDescent="0.25">
      <c r="A401" s="279">
        <v>1246</v>
      </c>
      <c r="B401" s="302">
        <v>24</v>
      </c>
      <c r="C401" s="280" t="s">
        <v>3723</v>
      </c>
      <c r="D401" s="281" t="s">
        <v>3724</v>
      </c>
      <c r="E401" s="281" t="s">
        <v>3725</v>
      </c>
      <c r="F401" s="181" t="s">
        <v>3777</v>
      </c>
      <c r="G401" s="181" t="s">
        <v>3778</v>
      </c>
      <c r="H401" s="181" t="s">
        <v>3830</v>
      </c>
      <c r="I401" s="181" t="s">
        <v>3831</v>
      </c>
      <c r="J401" s="149">
        <v>6</v>
      </c>
      <c r="K401" s="82">
        <v>43297</v>
      </c>
      <c r="L401" s="82">
        <v>43465</v>
      </c>
      <c r="M401" s="83" t="s">
        <v>3942</v>
      </c>
      <c r="N401" s="205" t="s">
        <v>3842</v>
      </c>
      <c r="O401" s="8" t="s">
        <v>3857</v>
      </c>
      <c r="P401" s="8" t="s">
        <v>3857</v>
      </c>
      <c r="Q401" s="8" t="s">
        <v>3969</v>
      </c>
      <c r="R401" s="8" t="s">
        <v>35</v>
      </c>
      <c r="S401" s="8" t="s">
        <v>1541</v>
      </c>
      <c r="T401" s="8">
        <v>6</v>
      </c>
      <c r="U401" s="187">
        <f t="shared" si="49"/>
        <v>1</v>
      </c>
      <c r="V401" s="71"/>
      <c r="W401" s="71"/>
      <c r="X401" s="71"/>
      <c r="Y401" s="71"/>
      <c r="Z401" s="71"/>
      <c r="AA401" s="71"/>
      <c r="AB401" s="74" t="s">
        <v>3849</v>
      </c>
      <c r="AC401" s="72">
        <f t="shared" si="50"/>
        <v>2</v>
      </c>
      <c r="AD401" s="72">
        <f t="shared" si="51"/>
        <v>1</v>
      </c>
      <c r="AE401" s="72" t="str">
        <f t="shared" si="47"/>
        <v>CUMPLIDA</v>
      </c>
      <c r="AF401" s="72" t="str">
        <f t="shared" si="48"/>
        <v>CUMPLIDA</v>
      </c>
      <c r="AG401" s="205" t="s">
        <v>85</v>
      </c>
      <c r="AH401" s="71"/>
      <c r="AI401" s="74"/>
      <c r="AJ401" s="74"/>
      <c r="AK401" s="74"/>
      <c r="AL401" s="8" t="s">
        <v>219</v>
      </c>
      <c r="AM401" s="284" t="s">
        <v>108</v>
      </c>
      <c r="AN401" s="284" t="s">
        <v>130</v>
      </c>
      <c r="AO401" s="8" t="s">
        <v>208</v>
      </c>
      <c r="AP401" s="8" t="s">
        <v>3922</v>
      </c>
      <c r="AQ401" s="8"/>
      <c r="AR401" s="8"/>
      <c r="AS401" s="8"/>
      <c r="AT401" s="95"/>
    </row>
    <row r="402" spans="1:46" ht="409.5" x14ac:dyDescent="0.25">
      <c r="A402" s="279">
        <v>1247</v>
      </c>
      <c r="B402" s="302">
        <v>25</v>
      </c>
      <c r="C402" s="280" t="s">
        <v>3726</v>
      </c>
      <c r="D402" s="281" t="s">
        <v>3727</v>
      </c>
      <c r="E402" s="281" t="s">
        <v>3728</v>
      </c>
      <c r="F402" s="181" t="s">
        <v>3779</v>
      </c>
      <c r="G402" s="181" t="s">
        <v>3780</v>
      </c>
      <c r="H402" s="181" t="s">
        <v>3832</v>
      </c>
      <c r="I402" s="181" t="s">
        <v>3833</v>
      </c>
      <c r="J402" s="149">
        <v>7</v>
      </c>
      <c r="K402" s="82">
        <v>43297</v>
      </c>
      <c r="L402" s="82">
        <v>43646</v>
      </c>
      <c r="M402" s="83" t="s">
        <v>3942</v>
      </c>
      <c r="N402" s="205" t="s">
        <v>3842</v>
      </c>
      <c r="O402" s="205" t="s">
        <v>41</v>
      </c>
      <c r="P402" s="205" t="s">
        <v>41</v>
      </c>
      <c r="Q402" s="8" t="s">
        <v>3968</v>
      </c>
      <c r="R402" s="94" t="s">
        <v>3861</v>
      </c>
      <c r="S402" s="8" t="s">
        <v>1541</v>
      </c>
      <c r="T402" s="8">
        <v>0</v>
      </c>
      <c r="U402" s="187">
        <f t="shared" si="49"/>
        <v>0</v>
      </c>
      <c r="V402" s="71"/>
      <c r="W402" s="71"/>
      <c r="X402" s="71"/>
      <c r="Y402" s="71"/>
      <c r="Z402" s="71"/>
      <c r="AA402" s="71"/>
      <c r="AB402" s="74" t="s">
        <v>3849</v>
      </c>
      <c r="AC402" s="72">
        <f t="shared" si="50"/>
        <v>0</v>
      </c>
      <c r="AD402" s="72">
        <f t="shared" si="51"/>
        <v>1</v>
      </c>
      <c r="AE402" s="72" t="str">
        <f t="shared" si="47"/>
        <v>EN TERMINO</v>
      </c>
      <c r="AF402" s="72" t="str">
        <f t="shared" si="48"/>
        <v>EN TERMINO</v>
      </c>
      <c r="AG402" s="205" t="s">
        <v>85</v>
      </c>
      <c r="AH402" s="71"/>
      <c r="AI402" s="74"/>
      <c r="AJ402" s="74"/>
      <c r="AK402" s="74"/>
      <c r="AL402" s="8" t="s">
        <v>219</v>
      </c>
      <c r="AM402" s="8" t="s">
        <v>113</v>
      </c>
      <c r="AN402" s="284" t="s">
        <v>123</v>
      </c>
      <c r="AO402" s="8" t="s">
        <v>208</v>
      </c>
      <c r="AP402" s="8" t="s">
        <v>3919</v>
      </c>
      <c r="AQ402" s="8"/>
      <c r="AR402" s="8"/>
      <c r="AS402" s="8"/>
      <c r="AT402" s="95"/>
    </row>
    <row r="403" spans="1:46" ht="150" x14ac:dyDescent="0.25">
      <c r="A403" s="279">
        <v>1248</v>
      </c>
      <c r="B403" s="302">
        <v>26</v>
      </c>
      <c r="C403" s="280" t="s">
        <v>3729</v>
      </c>
      <c r="D403" s="281" t="s">
        <v>3730</v>
      </c>
      <c r="E403" s="281" t="s">
        <v>3731</v>
      </c>
      <c r="F403" s="181" t="s">
        <v>3304</v>
      </c>
      <c r="G403" s="181" t="s">
        <v>3781</v>
      </c>
      <c r="H403" s="181" t="s">
        <v>3834</v>
      </c>
      <c r="I403" s="181" t="s">
        <v>3835</v>
      </c>
      <c r="J403" s="149">
        <v>5</v>
      </c>
      <c r="K403" s="82">
        <v>43297</v>
      </c>
      <c r="L403" s="82">
        <v>43465</v>
      </c>
      <c r="M403" s="83" t="s">
        <v>3942</v>
      </c>
      <c r="N403" s="205" t="s">
        <v>3842</v>
      </c>
      <c r="O403" s="205" t="s">
        <v>21</v>
      </c>
      <c r="P403" s="205" t="s">
        <v>21</v>
      </c>
      <c r="Q403" s="94" t="s">
        <v>3965</v>
      </c>
      <c r="R403" s="94" t="s">
        <v>3860</v>
      </c>
      <c r="S403" s="8" t="s">
        <v>1541</v>
      </c>
      <c r="T403" s="8">
        <v>5</v>
      </c>
      <c r="U403" s="187">
        <f t="shared" si="49"/>
        <v>1</v>
      </c>
      <c r="V403" s="71"/>
      <c r="W403" s="71"/>
      <c r="X403" s="71"/>
      <c r="Y403" s="71"/>
      <c r="Z403" s="71"/>
      <c r="AA403" s="71"/>
      <c r="AB403" s="74" t="s">
        <v>3849</v>
      </c>
      <c r="AC403" s="72">
        <f t="shared" si="50"/>
        <v>2</v>
      </c>
      <c r="AD403" s="72">
        <f t="shared" si="51"/>
        <v>1</v>
      </c>
      <c r="AE403" s="72" t="str">
        <f t="shared" si="47"/>
        <v>CUMPLIDA</v>
      </c>
      <c r="AF403" s="72" t="str">
        <f t="shared" si="48"/>
        <v>CUMPLIDA</v>
      </c>
      <c r="AG403" s="205" t="s">
        <v>85</v>
      </c>
      <c r="AH403" s="71"/>
      <c r="AI403" s="74"/>
      <c r="AJ403" s="74"/>
      <c r="AK403" s="74"/>
      <c r="AL403" s="8" t="s">
        <v>219</v>
      </c>
      <c r="AM403" s="284" t="s">
        <v>108</v>
      </c>
      <c r="AN403" s="284" t="s">
        <v>3853</v>
      </c>
      <c r="AO403" s="8" t="s">
        <v>208</v>
      </c>
      <c r="AP403" s="8"/>
      <c r="AQ403" s="8"/>
      <c r="AR403" s="8"/>
      <c r="AS403" s="8"/>
      <c r="AT403" s="95"/>
    </row>
    <row r="404" spans="1:46" ht="180" x14ac:dyDescent="0.25">
      <c r="A404" s="279">
        <v>1249</v>
      </c>
      <c r="B404" s="302">
        <v>27</v>
      </c>
      <c r="C404" s="280" t="s">
        <v>3732</v>
      </c>
      <c r="D404" s="281" t="s">
        <v>3733</v>
      </c>
      <c r="E404" s="281" t="s">
        <v>3734</v>
      </c>
      <c r="F404" s="181" t="s">
        <v>3782</v>
      </c>
      <c r="G404" s="181" t="s">
        <v>3778</v>
      </c>
      <c r="H404" s="181" t="s">
        <v>3836</v>
      </c>
      <c r="I404" s="181" t="s">
        <v>3837</v>
      </c>
      <c r="J404" s="149">
        <v>6</v>
      </c>
      <c r="K404" s="82">
        <v>43297</v>
      </c>
      <c r="L404" s="82">
        <v>43465</v>
      </c>
      <c r="M404" s="83" t="s">
        <v>3942</v>
      </c>
      <c r="N404" s="205" t="s">
        <v>3842</v>
      </c>
      <c r="O404" s="8" t="s">
        <v>3857</v>
      </c>
      <c r="P404" s="8" t="s">
        <v>3857</v>
      </c>
      <c r="Q404" s="81" t="s">
        <v>3969</v>
      </c>
      <c r="R404" s="8" t="s">
        <v>35</v>
      </c>
      <c r="S404" s="8" t="s">
        <v>1541</v>
      </c>
      <c r="T404" s="8">
        <v>6</v>
      </c>
      <c r="U404" s="187">
        <f t="shared" si="49"/>
        <v>1</v>
      </c>
      <c r="V404" s="71"/>
      <c r="W404" s="71"/>
      <c r="X404" s="71"/>
      <c r="Y404" s="71"/>
      <c r="Z404" s="71"/>
      <c r="AA404" s="71"/>
      <c r="AB404" s="74" t="s">
        <v>3849</v>
      </c>
      <c r="AC404" s="72">
        <f t="shared" si="50"/>
        <v>2</v>
      </c>
      <c r="AD404" s="72">
        <f t="shared" si="51"/>
        <v>1</v>
      </c>
      <c r="AE404" s="72" t="str">
        <f t="shared" si="47"/>
        <v>CUMPLIDA</v>
      </c>
      <c r="AF404" s="72" t="str">
        <f t="shared" si="48"/>
        <v>CUMPLIDA</v>
      </c>
      <c r="AG404" s="205" t="s">
        <v>85</v>
      </c>
      <c r="AH404" s="71"/>
      <c r="AI404" s="74"/>
      <c r="AJ404" s="74"/>
      <c r="AK404" s="74"/>
      <c r="AL404" s="8" t="s">
        <v>219</v>
      </c>
      <c r="AM404" s="284" t="s">
        <v>108</v>
      </c>
      <c r="AN404" s="284" t="s">
        <v>130</v>
      </c>
      <c r="AO404" s="8" t="s">
        <v>208</v>
      </c>
      <c r="AP404" s="8" t="s">
        <v>3922</v>
      </c>
      <c r="AQ404" s="8"/>
      <c r="AR404" s="8"/>
      <c r="AS404" s="8"/>
      <c r="AT404" s="95"/>
    </row>
    <row r="405" spans="1:46" ht="150" x14ac:dyDescent="0.25">
      <c r="A405" s="279">
        <v>1250</v>
      </c>
      <c r="B405" s="302">
        <v>28</v>
      </c>
      <c r="C405" s="280" t="s">
        <v>3735</v>
      </c>
      <c r="D405" s="281" t="s">
        <v>3736</v>
      </c>
      <c r="E405" s="281" t="s">
        <v>3737</v>
      </c>
      <c r="F405" s="294" t="s">
        <v>3304</v>
      </c>
      <c r="G405" s="294" t="s">
        <v>3783</v>
      </c>
      <c r="H405" s="294" t="s">
        <v>3838</v>
      </c>
      <c r="I405" s="294" t="s">
        <v>3839</v>
      </c>
      <c r="J405" s="234">
        <v>5</v>
      </c>
      <c r="K405" s="82">
        <v>43297</v>
      </c>
      <c r="L405" s="82">
        <v>43465</v>
      </c>
      <c r="M405" s="83" t="s">
        <v>3942</v>
      </c>
      <c r="N405" s="301" t="s">
        <v>3842</v>
      </c>
      <c r="O405" s="301" t="s">
        <v>21</v>
      </c>
      <c r="P405" s="301" t="s">
        <v>21</v>
      </c>
      <c r="Q405" s="81" t="s">
        <v>3965</v>
      </c>
      <c r="R405" s="94" t="s">
        <v>3860</v>
      </c>
      <c r="S405" s="8" t="s">
        <v>1541</v>
      </c>
      <c r="T405" s="8">
        <v>5</v>
      </c>
      <c r="U405" s="187">
        <f t="shared" si="49"/>
        <v>1</v>
      </c>
      <c r="V405" s="71"/>
      <c r="W405" s="71"/>
      <c r="X405" s="71"/>
      <c r="Y405" s="71"/>
      <c r="Z405" s="71"/>
      <c r="AA405" s="71"/>
      <c r="AB405" s="74" t="s">
        <v>3849</v>
      </c>
      <c r="AC405" s="72">
        <f t="shared" si="50"/>
        <v>2</v>
      </c>
      <c r="AD405" s="72">
        <f t="shared" si="51"/>
        <v>1</v>
      </c>
      <c r="AE405" s="72" t="str">
        <f t="shared" si="47"/>
        <v>CUMPLIDA</v>
      </c>
      <c r="AF405" s="72" t="str">
        <f t="shared" si="48"/>
        <v>CUMPLIDA</v>
      </c>
      <c r="AG405" s="301" t="s">
        <v>85</v>
      </c>
      <c r="AH405" s="71"/>
      <c r="AI405" s="74"/>
      <c r="AJ405" s="74"/>
      <c r="AK405" s="74"/>
      <c r="AL405" s="8" t="s">
        <v>219</v>
      </c>
      <c r="AM405" s="284" t="s">
        <v>111</v>
      </c>
      <c r="AN405" s="284" t="s">
        <v>170</v>
      </c>
      <c r="AO405" s="8" t="s">
        <v>208</v>
      </c>
      <c r="AP405" s="8"/>
      <c r="AQ405" s="8"/>
      <c r="AR405" s="8"/>
      <c r="AS405" s="8"/>
      <c r="AT405" s="95"/>
    </row>
    <row r="406" spans="1:46" ht="165" x14ac:dyDescent="0.25">
      <c r="A406" s="279">
        <v>1251</v>
      </c>
      <c r="B406" s="302">
        <v>29</v>
      </c>
      <c r="C406" s="283" t="s">
        <v>3738</v>
      </c>
      <c r="D406" s="281" t="s">
        <v>3739</v>
      </c>
      <c r="E406" s="281" t="s">
        <v>3740</v>
      </c>
      <c r="F406" s="295" t="s">
        <v>3784</v>
      </c>
      <c r="G406" s="295" t="s">
        <v>3785</v>
      </c>
      <c r="H406" s="288" t="s">
        <v>3840</v>
      </c>
      <c r="I406" s="300" t="s">
        <v>3841</v>
      </c>
      <c r="J406" s="149">
        <v>5</v>
      </c>
      <c r="K406" s="82">
        <v>43297</v>
      </c>
      <c r="L406" s="82">
        <v>43373</v>
      </c>
      <c r="M406" s="83" t="s">
        <v>300</v>
      </c>
      <c r="N406" s="205" t="s">
        <v>300</v>
      </c>
      <c r="O406" s="205" t="s">
        <v>3878</v>
      </c>
      <c r="P406" s="205" t="s">
        <v>3878</v>
      </c>
      <c r="Q406" s="8" t="s">
        <v>4256</v>
      </c>
      <c r="R406" s="8" t="s">
        <v>35</v>
      </c>
      <c r="S406" s="8" t="s">
        <v>84</v>
      </c>
      <c r="T406" s="8">
        <v>5</v>
      </c>
      <c r="U406" s="187">
        <f t="shared" si="49"/>
        <v>1</v>
      </c>
      <c r="V406" s="71"/>
      <c r="W406" s="71"/>
      <c r="X406" s="71"/>
      <c r="Y406" s="71"/>
      <c r="Z406" s="71"/>
      <c r="AA406" s="71"/>
      <c r="AB406" s="74" t="s">
        <v>3849</v>
      </c>
      <c r="AC406" s="72">
        <f t="shared" si="50"/>
        <v>2</v>
      </c>
      <c r="AD406" s="72">
        <f t="shared" si="51"/>
        <v>0</v>
      </c>
      <c r="AE406" s="72" t="str">
        <f t="shared" si="47"/>
        <v>CUMPLIDA</v>
      </c>
      <c r="AF406" s="72" t="str">
        <f t="shared" si="48"/>
        <v>CUMPLIDA</v>
      </c>
      <c r="AG406" s="8" t="s">
        <v>84</v>
      </c>
      <c r="AH406" s="71"/>
      <c r="AI406" s="74"/>
      <c r="AJ406" s="74"/>
      <c r="AK406" s="74"/>
      <c r="AL406" s="8" t="s">
        <v>219</v>
      </c>
      <c r="AM406" s="284" t="s">
        <v>108</v>
      </c>
      <c r="AN406" s="284" t="s">
        <v>3854</v>
      </c>
      <c r="AO406" s="8" t="s">
        <v>300</v>
      </c>
      <c r="AP406" s="8"/>
      <c r="AQ406" s="8"/>
      <c r="AR406" s="8"/>
      <c r="AS406" s="8"/>
      <c r="AT406" s="95"/>
    </row>
    <row r="407" spans="1:46" ht="135" x14ac:dyDescent="0.25">
      <c r="A407" s="279">
        <v>1252</v>
      </c>
      <c r="B407" s="302">
        <v>1</v>
      </c>
      <c r="C407" s="281" t="s">
        <v>4050</v>
      </c>
      <c r="D407" s="281" t="s">
        <v>4079</v>
      </c>
      <c r="E407" s="281" t="s">
        <v>4109</v>
      </c>
      <c r="F407" s="79" t="s">
        <v>4139</v>
      </c>
      <c r="G407" s="79" t="s">
        <v>4163</v>
      </c>
      <c r="H407" s="80" t="s">
        <v>4164</v>
      </c>
      <c r="I407" s="80" t="s">
        <v>4165</v>
      </c>
      <c r="J407" s="149">
        <v>4</v>
      </c>
      <c r="K407" s="82">
        <v>43469</v>
      </c>
      <c r="L407" s="82">
        <v>43646</v>
      </c>
      <c r="M407" s="83" t="s">
        <v>4242</v>
      </c>
      <c r="N407" s="101" t="s">
        <v>4239</v>
      </c>
      <c r="O407" s="70" t="s">
        <v>41</v>
      </c>
      <c r="P407" s="70" t="s">
        <v>4244</v>
      </c>
      <c r="Q407" s="81" t="s">
        <v>4249</v>
      </c>
      <c r="R407" s="8" t="s">
        <v>3861</v>
      </c>
      <c r="S407" s="8" t="s">
        <v>84</v>
      </c>
      <c r="T407" s="8">
        <v>0</v>
      </c>
      <c r="U407" s="187">
        <f t="shared" si="49"/>
        <v>0</v>
      </c>
      <c r="V407" s="3"/>
      <c r="W407" s="3"/>
      <c r="X407" s="3"/>
      <c r="Y407" s="3"/>
      <c r="Z407" s="3"/>
      <c r="AA407" s="3"/>
      <c r="AB407" s="74" t="s">
        <v>4248</v>
      </c>
      <c r="AC407" s="72">
        <f t="shared" si="50"/>
        <v>0</v>
      </c>
      <c r="AD407" s="72">
        <f t="shared" si="51"/>
        <v>1</v>
      </c>
      <c r="AE407" s="72" t="str">
        <f t="shared" si="47"/>
        <v>EN TERMINO</v>
      </c>
      <c r="AF407" s="72" t="str">
        <f t="shared" si="48"/>
        <v>EN TERMINO</v>
      </c>
      <c r="AG407" s="8" t="s">
        <v>84</v>
      </c>
      <c r="AH407" s="71"/>
      <c r="AI407" s="74"/>
      <c r="AJ407" s="74"/>
      <c r="AK407" s="74"/>
      <c r="AL407" s="8" t="s">
        <v>219</v>
      </c>
      <c r="AM407" s="8" t="s">
        <v>113</v>
      </c>
      <c r="AN407" s="284" t="s">
        <v>123</v>
      </c>
      <c r="AO407" s="74" t="s">
        <v>208</v>
      </c>
      <c r="AP407" s="74" t="s">
        <v>3919</v>
      </c>
      <c r="AQ407" s="71"/>
      <c r="AR407" s="71"/>
      <c r="AS407" s="71"/>
      <c r="AT407" s="71"/>
    </row>
    <row r="408" spans="1:46" ht="195" x14ac:dyDescent="0.25">
      <c r="A408" s="279">
        <v>1253</v>
      </c>
      <c r="B408" s="302">
        <v>2</v>
      </c>
      <c r="C408" s="281" t="s">
        <v>4051</v>
      </c>
      <c r="D408" s="281" t="s">
        <v>4080</v>
      </c>
      <c r="E408" s="281" t="s">
        <v>4110</v>
      </c>
      <c r="F408" s="323" t="s">
        <v>4140</v>
      </c>
      <c r="G408" s="79" t="s">
        <v>4166</v>
      </c>
      <c r="H408" s="80" t="s">
        <v>4167</v>
      </c>
      <c r="I408" s="80" t="s">
        <v>4168</v>
      </c>
      <c r="J408" s="149">
        <v>4</v>
      </c>
      <c r="K408" s="82">
        <v>43469</v>
      </c>
      <c r="L408" s="82">
        <v>43830</v>
      </c>
      <c r="M408" s="83" t="s">
        <v>4242</v>
      </c>
      <c r="N408" s="101" t="s">
        <v>4239</v>
      </c>
      <c r="O408" s="70" t="s">
        <v>41</v>
      </c>
      <c r="P408" s="70" t="s">
        <v>41</v>
      </c>
      <c r="Q408" s="81" t="s">
        <v>4249</v>
      </c>
      <c r="R408" s="8" t="s">
        <v>3861</v>
      </c>
      <c r="S408" s="8" t="s">
        <v>84</v>
      </c>
      <c r="T408" s="8">
        <v>0</v>
      </c>
      <c r="U408" s="187">
        <f t="shared" si="49"/>
        <v>0</v>
      </c>
      <c r="V408" s="3"/>
      <c r="W408" s="3"/>
      <c r="X408" s="3"/>
      <c r="Y408" s="3"/>
      <c r="Z408" s="3"/>
      <c r="AA408" s="3"/>
      <c r="AB408" s="74" t="s">
        <v>4248</v>
      </c>
      <c r="AC408" s="72">
        <f t="shared" si="50"/>
        <v>0</v>
      </c>
      <c r="AD408" s="72">
        <f t="shared" si="51"/>
        <v>1</v>
      </c>
      <c r="AE408" s="72" t="str">
        <f t="shared" si="47"/>
        <v>EN TERMINO</v>
      </c>
      <c r="AF408" s="72" t="str">
        <f t="shared" si="48"/>
        <v>EN TERMINO</v>
      </c>
      <c r="AG408" s="8" t="s">
        <v>84</v>
      </c>
      <c r="AH408" s="71"/>
      <c r="AI408" s="74"/>
      <c r="AJ408" s="74"/>
      <c r="AK408" s="74"/>
      <c r="AL408" s="8" t="s">
        <v>219</v>
      </c>
      <c r="AM408" s="8" t="s">
        <v>113</v>
      </c>
      <c r="AN408" s="205" t="s">
        <v>131</v>
      </c>
      <c r="AO408" s="74" t="s">
        <v>208</v>
      </c>
      <c r="AP408" s="74" t="s">
        <v>3919</v>
      </c>
      <c r="AQ408" s="71"/>
      <c r="AR408" s="71"/>
      <c r="AS408" s="71"/>
      <c r="AT408" s="71"/>
    </row>
    <row r="409" spans="1:46" ht="150" x14ac:dyDescent="0.25">
      <c r="A409" s="279">
        <v>1254</v>
      </c>
      <c r="B409" s="302">
        <v>3</v>
      </c>
      <c r="C409" s="281" t="s">
        <v>4052</v>
      </c>
      <c r="D409" s="281" t="s">
        <v>4081</v>
      </c>
      <c r="E409" s="281" t="s">
        <v>4111</v>
      </c>
      <c r="F409" s="79" t="s">
        <v>4141</v>
      </c>
      <c r="G409" s="79" t="s">
        <v>4169</v>
      </c>
      <c r="H409" s="80" t="s">
        <v>4170</v>
      </c>
      <c r="I409" s="80" t="s">
        <v>4171</v>
      </c>
      <c r="J409" s="149">
        <v>5</v>
      </c>
      <c r="K409" s="82">
        <v>43469</v>
      </c>
      <c r="L409" s="82">
        <v>43830</v>
      </c>
      <c r="M409" s="83" t="s">
        <v>4242</v>
      </c>
      <c r="N409" s="101" t="s">
        <v>4239</v>
      </c>
      <c r="O409" s="70" t="s">
        <v>41</v>
      </c>
      <c r="P409" s="70" t="s">
        <v>4245</v>
      </c>
      <c r="Q409" s="81" t="s">
        <v>4249</v>
      </c>
      <c r="R409" s="8" t="s">
        <v>3861</v>
      </c>
      <c r="S409" s="8" t="s">
        <v>1541</v>
      </c>
      <c r="T409" s="8">
        <v>0</v>
      </c>
      <c r="U409" s="187">
        <f t="shared" si="49"/>
        <v>0</v>
      </c>
      <c r="V409" s="3"/>
      <c r="W409" s="3"/>
      <c r="X409" s="3"/>
      <c r="Y409" s="3"/>
      <c r="Z409" s="3"/>
      <c r="AA409" s="3"/>
      <c r="AB409" s="74" t="s">
        <v>4248</v>
      </c>
      <c r="AC409" s="72">
        <f t="shared" si="50"/>
        <v>0</v>
      </c>
      <c r="AD409" s="72">
        <f t="shared" si="51"/>
        <v>1</v>
      </c>
      <c r="AE409" s="72" t="str">
        <f t="shared" si="47"/>
        <v>EN TERMINO</v>
      </c>
      <c r="AF409" s="72" t="str">
        <f t="shared" si="48"/>
        <v>EN TERMINO</v>
      </c>
      <c r="AG409" s="8" t="s">
        <v>85</v>
      </c>
      <c r="AH409" s="71"/>
      <c r="AI409" s="74"/>
      <c r="AJ409" s="74"/>
      <c r="AK409" s="74"/>
      <c r="AL409" s="8" t="s">
        <v>219</v>
      </c>
      <c r="AM409" s="8" t="s">
        <v>113</v>
      </c>
      <c r="AN409" s="284" t="s">
        <v>123</v>
      </c>
      <c r="AO409" s="74" t="s">
        <v>208</v>
      </c>
      <c r="AP409" s="74" t="s">
        <v>3919</v>
      </c>
      <c r="AQ409" s="71"/>
      <c r="AR409" s="71"/>
      <c r="AS409" s="71"/>
      <c r="AT409" s="71"/>
    </row>
    <row r="410" spans="1:46" ht="135" x14ac:dyDescent="0.25">
      <c r="A410" s="279">
        <v>1255</v>
      </c>
      <c r="B410" s="302">
        <v>4</v>
      </c>
      <c r="C410" s="281" t="s">
        <v>4053</v>
      </c>
      <c r="D410" s="281" t="s">
        <v>4082</v>
      </c>
      <c r="E410" s="281" t="s">
        <v>4112</v>
      </c>
      <c r="F410" s="79" t="s">
        <v>4142</v>
      </c>
      <c r="G410" s="79" t="s">
        <v>4172</v>
      </c>
      <c r="H410" s="80" t="s">
        <v>4173</v>
      </c>
      <c r="I410" s="80" t="s">
        <v>4174</v>
      </c>
      <c r="J410" s="149">
        <v>4</v>
      </c>
      <c r="K410" s="82">
        <v>43469</v>
      </c>
      <c r="L410" s="82">
        <v>43830</v>
      </c>
      <c r="M410" s="83" t="s">
        <v>4242</v>
      </c>
      <c r="N410" s="101" t="s">
        <v>4239</v>
      </c>
      <c r="O410" s="70" t="s">
        <v>99</v>
      </c>
      <c r="P410" s="70" t="s">
        <v>99</v>
      </c>
      <c r="Q410" s="81" t="s">
        <v>4364</v>
      </c>
      <c r="R410" s="8" t="s">
        <v>35</v>
      </c>
      <c r="S410" s="8" t="s">
        <v>1541</v>
      </c>
      <c r="T410" s="8">
        <v>0</v>
      </c>
      <c r="U410" s="187">
        <f t="shared" si="49"/>
        <v>0</v>
      </c>
      <c r="V410" s="3"/>
      <c r="W410" s="3"/>
      <c r="X410" s="3"/>
      <c r="Y410" s="3"/>
      <c r="Z410" s="3"/>
      <c r="AA410" s="3"/>
      <c r="AB410" s="74" t="s">
        <v>4248</v>
      </c>
      <c r="AC410" s="72">
        <f t="shared" si="50"/>
        <v>0</v>
      </c>
      <c r="AD410" s="72">
        <f t="shared" si="51"/>
        <v>1</v>
      </c>
      <c r="AE410" s="72" t="str">
        <f t="shared" si="47"/>
        <v>EN TERMINO</v>
      </c>
      <c r="AF410" s="72" t="str">
        <f t="shared" si="48"/>
        <v>EN TERMINO</v>
      </c>
      <c r="AG410" s="8" t="s">
        <v>85</v>
      </c>
      <c r="AH410" s="71"/>
      <c r="AI410" s="74"/>
      <c r="AJ410" s="74"/>
      <c r="AK410" s="74"/>
      <c r="AL410" s="8" t="s">
        <v>219</v>
      </c>
      <c r="AM410" s="8" t="s">
        <v>113</v>
      </c>
      <c r="AN410" s="284" t="s">
        <v>4259</v>
      </c>
      <c r="AO410" s="74" t="s">
        <v>208</v>
      </c>
      <c r="AP410" s="74" t="s">
        <v>3919</v>
      </c>
      <c r="AQ410" s="71"/>
      <c r="AR410" s="71"/>
      <c r="AS410" s="71"/>
      <c r="AT410" s="71"/>
    </row>
    <row r="411" spans="1:46" ht="135" x14ac:dyDescent="0.25">
      <c r="A411" s="279">
        <v>1256</v>
      </c>
      <c r="B411" s="302">
        <v>5</v>
      </c>
      <c r="C411" s="281" t="s">
        <v>4054</v>
      </c>
      <c r="D411" s="281" t="s">
        <v>4083</v>
      </c>
      <c r="E411" s="281" t="s">
        <v>4113</v>
      </c>
      <c r="F411" s="79" t="s">
        <v>4143</v>
      </c>
      <c r="G411" s="79" t="s">
        <v>4175</v>
      </c>
      <c r="H411" s="80" t="s">
        <v>4176</v>
      </c>
      <c r="I411" s="80" t="s">
        <v>4177</v>
      </c>
      <c r="J411" s="149">
        <v>4</v>
      </c>
      <c r="K411" s="82">
        <v>43469</v>
      </c>
      <c r="L411" s="82">
        <v>43830</v>
      </c>
      <c r="M411" s="83" t="s">
        <v>4242</v>
      </c>
      <c r="N411" s="101" t="s">
        <v>4239</v>
      </c>
      <c r="O411" s="70" t="s">
        <v>41</v>
      </c>
      <c r="P411" s="70" t="s">
        <v>41</v>
      </c>
      <c r="Q411" s="81" t="s">
        <v>4249</v>
      </c>
      <c r="R411" s="8" t="s">
        <v>3861</v>
      </c>
      <c r="S411" s="8" t="s">
        <v>1641</v>
      </c>
      <c r="T411" s="8">
        <v>0</v>
      </c>
      <c r="U411" s="187">
        <f t="shared" si="49"/>
        <v>0</v>
      </c>
      <c r="V411" s="3"/>
      <c r="W411" s="3"/>
      <c r="X411" s="3"/>
      <c r="Y411" s="3"/>
      <c r="Z411" s="3"/>
      <c r="AA411" s="3"/>
      <c r="AB411" s="74" t="s">
        <v>4248</v>
      </c>
      <c r="AC411" s="72">
        <f t="shared" si="50"/>
        <v>0</v>
      </c>
      <c r="AD411" s="72">
        <f t="shared" si="51"/>
        <v>1</v>
      </c>
      <c r="AE411" s="72" t="str">
        <f t="shared" si="47"/>
        <v>EN TERMINO</v>
      </c>
      <c r="AF411" s="72" t="str">
        <f t="shared" si="48"/>
        <v>EN TERMINO</v>
      </c>
      <c r="AG411" s="8" t="s">
        <v>30</v>
      </c>
      <c r="AH411" s="71"/>
      <c r="AI411" s="74"/>
      <c r="AJ411" s="74"/>
      <c r="AK411" s="74"/>
      <c r="AL411" s="8" t="s">
        <v>219</v>
      </c>
      <c r="AM411" s="8" t="s">
        <v>113</v>
      </c>
      <c r="AN411" s="284" t="s">
        <v>121</v>
      </c>
      <c r="AO411" s="74" t="s">
        <v>208</v>
      </c>
      <c r="AP411" s="74" t="s">
        <v>3919</v>
      </c>
      <c r="AQ411" s="71"/>
      <c r="AR411" s="71"/>
      <c r="AS411" s="71"/>
      <c r="AT411" s="71"/>
    </row>
    <row r="412" spans="1:46" ht="135" x14ac:dyDescent="0.25">
      <c r="A412" s="279">
        <v>1257</v>
      </c>
      <c r="B412" s="302">
        <v>6</v>
      </c>
      <c r="C412" s="281" t="s">
        <v>4055</v>
      </c>
      <c r="D412" s="281" t="s">
        <v>4084</v>
      </c>
      <c r="E412" s="281" t="s">
        <v>4114</v>
      </c>
      <c r="F412" s="323" t="s">
        <v>4144</v>
      </c>
      <c r="G412" s="79" t="s">
        <v>4178</v>
      </c>
      <c r="H412" s="80" t="s">
        <v>4179</v>
      </c>
      <c r="I412" s="80" t="s">
        <v>4180</v>
      </c>
      <c r="J412" s="149">
        <v>4</v>
      </c>
      <c r="K412" s="82">
        <v>43469</v>
      </c>
      <c r="L412" s="82">
        <v>43830</v>
      </c>
      <c r="M412" s="83" t="s">
        <v>4242</v>
      </c>
      <c r="N412" s="101" t="s">
        <v>4239</v>
      </c>
      <c r="O412" s="70" t="s">
        <v>99</v>
      </c>
      <c r="P412" s="70" t="s">
        <v>99</v>
      </c>
      <c r="Q412" s="81" t="s">
        <v>4364</v>
      </c>
      <c r="R412" s="8" t="s">
        <v>35</v>
      </c>
      <c r="S412" s="8" t="s">
        <v>1541</v>
      </c>
      <c r="T412" s="8">
        <v>0</v>
      </c>
      <c r="U412" s="187">
        <f t="shared" si="49"/>
        <v>0</v>
      </c>
      <c r="V412" s="3"/>
      <c r="W412" s="3"/>
      <c r="X412" s="3"/>
      <c r="Y412" s="3"/>
      <c r="Z412" s="3"/>
      <c r="AA412" s="3"/>
      <c r="AB412" s="74" t="s">
        <v>4248</v>
      </c>
      <c r="AC412" s="72">
        <f t="shared" si="50"/>
        <v>0</v>
      </c>
      <c r="AD412" s="72">
        <f t="shared" si="51"/>
        <v>1</v>
      </c>
      <c r="AE412" s="72" t="str">
        <f t="shared" si="47"/>
        <v>EN TERMINO</v>
      </c>
      <c r="AF412" s="72" t="str">
        <f t="shared" si="48"/>
        <v>EN TERMINO</v>
      </c>
      <c r="AG412" s="8" t="s">
        <v>85</v>
      </c>
      <c r="AH412" s="71"/>
      <c r="AI412" s="74"/>
      <c r="AJ412" s="74"/>
      <c r="AK412" s="74"/>
      <c r="AL412" s="8" t="s">
        <v>219</v>
      </c>
      <c r="AM412" s="8" t="s">
        <v>113</v>
      </c>
      <c r="AN412" s="284" t="s">
        <v>121</v>
      </c>
      <c r="AO412" s="74" t="s">
        <v>208</v>
      </c>
      <c r="AP412" s="74" t="s">
        <v>3919</v>
      </c>
      <c r="AQ412" s="71"/>
      <c r="AR412" s="71"/>
      <c r="AS412" s="71"/>
      <c r="AT412" s="71"/>
    </row>
    <row r="413" spans="1:46" ht="210" x14ac:dyDescent="0.25">
      <c r="A413" s="279">
        <v>1258</v>
      </c>
      <c r="B413" s="302">
        <v>7</v>
      </c>
      <c r="C413" s="281" t="s">
        <v>4056</v>
      </c>
      <c r="D413" s="281" t="s">
        <v>4085</v>
      </c>
      <c r="E413" s="281" t="s">
        <v>4115</v>
      </c>
      <c r="F413" s="79" t="s">
        <v>4145</v>
      </c>
      <c r="G413" s="79" t="s">
        <v>4181</v>
      </c>
      <c r="H413" s="80" t="s">
        <v>4182</v>
      </c>
      <c r="I413" s="80" t="s">
        <v>4183</v>
      </c>
      <c r="J413" s="149">
        <v>3</v>
      </c>
      <c r="K413" s="82">
        <v>43469</v>
      </c>
      <c r="L413" s="82">
        <v>43830</v>
      </c>
      <c r="M413" s="83" t="s">
        <v>4242</v>
      </c>
      <c r="N413" s="101" t="s">
        <v>4239</v>
      </c>
      <c r="O413" s="70" t="s">
        <v>4244</v>
      </c>
      <c r="P413" s="70" t="s">
        <v>41</v>
      </c>
      <c r="Q413" s="81" t="s">
        <v>4249</v>
      </c>
      <c r="R413" s="8" t="s">
        <v>3861</v>
      </c>
      <c r="S413" s="8" t="s">
        <v>1541</v>
      </c>
      <c r="T413" s="8">
        <v>0</v>
      </c>
      <c r="U413" s="187">
        <f t="shared" si="49"/>
        <v>0</v>
      </c>
      <c r="V413" s="3"/>
      <c r="W413" s="3"/>
      <c r="X413" s="3"/>
      <c r="Y413" s="3"/>
      <c r="Z413" s="3"/>
      <c r="AA413" s="3"/>
      <c r="AB413" s="74" t="s">
        <v>4248</v>
      </c>
      <c r="AC413" s="72">
        <f t="shared" si="50"/>
        <v>0</v>
      </c>
      <c r="AD413" s="72">
        <f t="shared" si="51"/>
        <v>1</v>
      </c>
      <c r="AE413" s="72" t="str">
        <f t="shared" si="47"/>
        <v>EN TERMINO</v>
      </c>
      <c r="AF413" s="72" t="str">
        <f t="shared" si="48"/>
        <v>EN TERMINO</v>
      </c>
      <c r="AG413" s="8" t="s">
        <v>85</v>
      </c>
      <c r="AH413" s="71"/>
      <c r="AI413" s="74"/>
      <c r="AJ413" s="74"/>
      <c r="AK413" s="74"/>
      <c r="AL413" s="8" t="s">
        <v>219</v>
      </c>
      <c r="AM413" s="8" t="s">
        <v>113</v>
      </c>
      <c r="AN413" s="284" t="s">
        <v>123</v>
      </c>
      <c r="AO413" s="74" t="s">
        <v>208</v>
      </c>
      <c r="AP413" s="74" t="s">
        <v>3919</v>
      </c>
      <c r="AQ413" s="71"/>
      <c r="AR413" s="71"/>
      <c r="AS413" s="71"/>
      <c r="AT413" s="71"/>
    </row>
    <row r="414" spans="1:46" ht="150" x14ac:dyDescent="0.25">
      <c r="A414" s="279">
        <v>1259</v>
      </c>
      <c r="B414" s="302">
        <v>8</v>
      </c>
      <c r="C414" s="281" t="s">
        <v>4057</v>
      </c>
      <c r="D414" s="281" t="s">
        <v>4086</v>
      </c>
      <c r="E414" s="281" t="s">
        <v>4116</v>
      </c>
      <c r="F414" s="79" t="s">
        <v>4146</v>
      </c>
      <c r="G414" s="79" t="s">
        <v>4184</v>
      </c>
      <c r="H414" s="80" t="s">
        <v>4185</v>
      </c>
      <c r="I414" s="80" t="s">
        <v>4186</v>
      </c>
      <c r="J414" s="149">
        <v>3</v>
      </c>
      <c r="K414" s="82">
        <v>43469</v>
      </c>
      <c r="L414" s="82">
        <v>43555</v>
      </c>
      <c r="M414" s="83" t="s">
        <v>4242</v>
      </c>
      <c r="N414" s="101" t="s">
        <v>4239</v>
      </c>
      <c r="O414" s="70" t="s">
        <v>41</v>
      </c>
      <c r="P414" s="70" t="s">
        <v>41</v>
      </c>
      <c r="Q414" s="81" t="s">
        <v>4249</v>
      </c>
      <c r="R414" s="8" t="s">
        <v>3861</v>
      </c>
      <c r="S414" s="8" t="s">
        <v>1541</v>
      </c>
      <c r="T414" s="8">
        <v>0</v>
      </c>
      <c r="U414" s="187">
        <f t="shared" si="49"/>
        <v>0</v>
      </c>
      <c r="V414" s="3"/>
      <c r="W414" s="3"/>
      <c r="X414" s="3"/>
      <c r="Y414" s="3"/>
      <c r="Z414" s="3"/>
      <c r="AA414" s="3"/>
      <c r="AB414" s="74" t="s">
        <v>4248</v>
      </c>
      <c r="AC414" s="72">
        <f t="shared" si="50"/>
        <v>0</v>
      </c>
      <c r="AD414" s="72">
        <f t="shared" si="51"/>
        <v>1</v>
      </c>
      <c r="AE414" s="72" t="str">
        <f t="shared" ref="AE414:AE448" si="52">IF(AC414+AD414&gt;1,"CUMPLIDA",IF(AD414=1,"EN TERMINO","VENCIDA"))</f>
        <v>EN TERMINO</v>
      </c>
      <c r="AF414" s="72" t="str">
        <f t="shared" ref="AF414:AF448" si="53">IF(AE414="CUMPLIDA","CUMPLIDA",IF(AE414="EN TERMINO","EN TERMINO","VENCIDA"))</f>
        <v>EN TERMINO</v>
      </c>
      <c r="AG414" s="8" t="s">
        <v>85</v>
      </c>
      <c r="AH414" s="71"/>
      <c r="AI414" s="74"/>
      <c r="AJ414" s="74"/>
      <c r="AK414" s="74"/>
      <c r="AL414" s="8" t="s">
        <v>219</v>
      </c>
      <c r="AM414" s="8" t="s">
        <v>113</v>
      </c>
      <c r="AN414" s="284" t="s">
        <v>4260</v>
      </c>
      <c r="AO414" s="74" t="s">
        <v>208</v>
      </c>
      <c r="AP414" s="74" t="s">
        <v>3919</v>
      </c>
      <c r="AQ414" s="71"/>
      <c r="AR414" s="71"/>
      <c r="AS414" s="71"/>
      <c r="AT414" s="71"/>
    </row>
    <row r="415" spans="1:46" ht="330" x14ac:dyDescent="0.25">
      <c r="A415" s="279">
        <v>1260</v>
      </c>
      <c r="B415" s="302">
        <v>9</v>
      </c>
      <c r="C415" s="281" t="s">
        <v>4058</v>
      </c>
      <c r="D415" s="281" t="s">
        <v>4087</v>
      </c>
      <c r="E415" s="281" t="s">
        <v>4117</v>
      </c>
      <c r="F415" s="79" t="s">
        <v>4147</v>
      </c>
      <c r="G415" s="281" t="s">
        <v>4187</v>
      </c>
      <c r="H415" s="95" t="s">
        <v>4188</v>
      </c>
      <c r="I415" s="80" t="s">
        <v>4189</v>
      </c>
      <c r="J415" s="149">
        <v>8</v>
      </c>
      <c r="K415" s="82">
        <v>43469</v>
      </c>
      <c r="L415" s="82">
        <v>43799</v>
      </c>
      <c r="M415" s="83" t="s">
        <v>2337</v>
      </c>
      <c r="N415" s="205" t="s">
        <v>180</v>
      </c>
      <c r="O415" s="70" t="s">
        <v>4365</v>
      </c>
      <c r="P415" s="70" t="s">
        <v>4365</v>
      </c>
      <c r="Q415" s="81" t="s">
        <v>4366</v>
      </c>
      <c r="R415" s="8" t="s">
        <v>35</v>
      </c>
      <c r="S415" s="8" t="s">
        <v>84</v>
      </c>
      <c r="T415" s="8">
        <v>0</v>
      </c>
      <c r="U415" s="187">
        <f t="shared" si="49"/>
        <v>0</v>
      </c>
      <c r="V415" s="3"/>
      <c r="W415" s="3"/>
      <c r="X415" s="3"/>
      <c r="Y415" s="3"/>
      <c r="Z415" s="3"/>
      <c r="AA415" s="3"/>
      <c r="AB415" s="74" t="s">
        <v>4248</v>
      </c>
      <c r="AC415" s="72">
        <f t="shared" si="50"/>
        <v>0</v>
      </c>
      <c r="AD415" s="72">
        <f t="shared" si="51"/>
        <v>1</v>
      </c>
      <c r="AE415" s="72" t="str">
        <f t="shared" si="52"/>
        <v>EN TERMINO</v>
      </c>
      <c r="AF415" s="72" t="str">
        <f t="shared" si="53"/>
        <v>EN TERMINO</v>
      </c>
      <c r="AG415" s="8" t="s">
        <v>84</v>
      </c>
      <c r="AH415" s="71"/>
      <c r="AI415" s="74"/>
      <c r="AJ415" s="74"/>
      <c r="AK415" s="74"/>
      <c r="AL415" s="8" t="s">
        <v>219</v>
      </c>
      <c r="AM415" s="8" t="s">
        <v>113</v>
      </c>
      <c r="AN415" s="284" t="s">
        <v>143</v>
      </c>
      <c r="AO415" s="74" t="s">
        <v>208</v>
      </c>
      <c r="AP415" s="74" t="s">
        <v>3919</v>
      </c>
      <c r="AQ415" s="71"/>
      <c r="AR415" s="71"/>
      <c r="AS415" s="71"/>
      <c r="AT415" s="71"/>
    </row>
    <row r="416" spans="1:46" ht="120" x14ac:dyDescent="0.25">
      <c r="A416" s="279">
        <v>1261</v>
      </c>
      <c r="B416" s="302">
        <v>10</v>
      </c>
      <c r="C416" s="281" t="s">
        <v>4059</v>
      </c>
      <c r="D416" s="281" t="s">
        <v>4088</v>
      </c>
      <c r="E416" s="281" t="s">
        <v>4118</v>
      </c>
      <c r="F416" s="79" t="s">
        <v>4148</v>
      </c>
      <c r="G416" s="79" t="s">
        <v>4190</v>
      </c>
      <c r="H416" s="80" t="s">
        <v>4191</v>
      </c>
      <c r="I416" s="80" t="s">
        <v>4192</v>
      </c>
      <c r="J416" s="149">
        <v>3</v>
      </c>
      <c r="K416" s="82">
        <v>43469</v>
      </c>
      <c r="L416" s="82">
        <v>43799</v>
      </c>
      <c r="M416" s="83" t="s">
        <v>2337</v>
      </c>
      <c r="N416" s="205" t="s">
        <v>180</v>
      </c>
      <c r="O416" s="70" t="s">
        <v>99</v>
      </c>
      <c r="P416" s="70" t="s">
        <v>99</v>
      </c>
      <c r="Q416" s="81" t="s">
        <v>4364</v>
      </c>
      <c r="R416" s="8" t="s">
        <v>35</v>
      </c>
      <c r="S416" s="8" t="s">
        <v>84</v>
      </c>
      <c r="T416" s="8">
        <v>0</v>
      </c>
      <c r="U416" s="187">
        <f t="shared" si="49"/>
        <v>0</v>
      </c>
      <c r="V416" s="3"/>
      <c r="W416" s="3"/>
      <c r="X416" s="3"/>
      <c r="Y416" s="3"/>
      <c r="Z416" s="3"/>
      <c r="AA416" s="3"/>
      <c r="AB416" s="74" t="s">
        <v>4248</v>
      </c>
      <c r="AC416" s="72">
        <f t="shared" si="50"/>
        <v>0</v>
      </c>
      <c r="AD416" s="72">
        <f t="shared" si="51"/>
        <v>1</v>
      </c>
      <c r="AE416" s="72" t="str">
        <f t="shared" si="52"/>
        <v>EN TERMINO</v>
      </c>
      <c r="AF416" s="72" t="str">
        <f t="shared" si="53"/>
        <v>EN TERMINO</v>
      </c>
      <c r="AG416" s="8" t="s">
        <v>84</v>
      </c>
      <c r="AH416" s="71"/>
      <c r="AI416" s="74"/>
      <c r="AJ416" s="74"/>
      <c r="AK416" s="74"/>
      <c r="AL416" s="8" t="s">
        <v>219</v>
      </c>
      <c r="AM416" s="8" t="s">
        <v>113</v>
      </c>
      <c r="AN416" s="284" t="s">
        <v>131</v>
      </c>
      <c r="AO416" s="74" t="s">
        <v>208</v>
      </c>
      <c r="AP416" s="74" t="s">
        <v>3919</v>
      </c>
      <c r="AQ416" s="71"/>
      <c r="AR416" s="71"/>
      <c r="AS416" s="71"/>
      <c r="AT416" s="71"/>
    </row>
    <row r="417" spans="1:46" ht="150" x14ac:dyDescent="0.25">
      <c r="A417" s="279">
        <v>1262</v>
      </c>
      <c r="B417" s="302">
        <v>11</v>
      </c>
      <c r="C417" s="281" t="s">
        <v>4060</v>
      </c>
      <c r="D417" s="281" t="s">
        <v>4089</v>
      </c>
      <c r="E417" s="281" t="s">
        <v>4119</v>
      </c>
      <c r="F417" s="79" t="s">
        <v>4148</v>
      </c>
      <c r="G417" s="79" t="s">
        <v>4190</v>
      </c>
      <c r="H417" s="80" t="s">
        <v>4193</v>
      </c>
      <c r="I417" s="80" t="s">
        <v>4192</v>
      </c>
      <c r="J417" s="149">
        <v>3</v>
      </c>
      <c r="K417" s="82">
        <v>43469</v>
      </c>
      <c r="L417" s="82">
        <v>43799</v>
      </c>
      <c r="M417" s="83" t="s">
        <v>2337</v>
      </c>
      <c r="N417" s="205" t="s">
        <v>180</v>
      </c>
      <c r="O417" s="70" t="s">
        <v>99</v>
      </c>
      <c r="P417" s="70" t="s">
        <v>99</v>
      </c>
      <c r="Q417" s="81" t="s">
        <v>4364</v>
      </c>
      <c r="R417" s="8" t="s">
        <v>35</v>
      </c>
      <c r="S417" s="8" t="s">
        <v>84</v>
      </c>
      <c r="T417" s="8">
        <v>0</v>
      </c>
      <c r="U417" s="187">
        <f t="shared" si="49"/>
        <v>0</v>
      </c>
      <c r="V417" s="3"/>
      <c r="W417" s="3"/>
      <c r="X417" s="3"/>
      <c r="Y417" s="3"/>
      <c r="Z417" s="3"/>
      <c r="AA417" s="3"/>
      <c r="AB417" s="74" t="s">
        <v>4248</v>
      </c>
      <c r="AC417" s="72">
        <f t="shared" si="50"/>
        <v>0</v>
      </c>
      <c r="AD417" s="72">
        <f t="shared" si="51"/>
        <v>1</v>
      </c>
      <c r="AE417" s="72" t="str">
        <f t="shared" si="52"/>
        <v>EN TERMINO</v>
      </c>
      <c r="AF417" s="72" t="str">
        <f t="shared" si="53"/>
        <v>EN TERMINO</v>
      </c>
      <c r="AG417" s="8" t="s">
        <v>84</v>
      </c>
      <c r="AH417" s="71"/>
      <c r="AI417" s="74"/>
      <c r="AJ417" s="74"/>
      <c r="AK417" s="74"/>
      <c r="AL417" s="8" t="s">
        <v>219</v>
      </c>
      <c r="AM417" s="8" t="s">
        <v>113</v>
      </c>
      <c r="AN417" s="284" t="s">
        <v>131</v>
      </c>
      <c r="AO417" s="74" t="s">
        <v>208</v>
      </c>
      <c r="AP417" s="74" t="s">
        <v>3919</v>
      </c>
      <c r="AQ417" s="71"/>
      <c r="AR417" s="71"/>
      <c r="AS417" s="71"/>
      <c r="AT417" s="71"/>
    </row>
    <row r="418" spans="1:46" ht="135" x14ac:dyDescent="0.25">
      <c r="A418" s="279">
        <v>1263</v>
      </c>
      <c r="B418" s="302">
        <v>12</v>
      </c>
      <c r="C418" s="281" t="s">
        <v>4061</v>
      </c>
      <c r="D418" s="281" t="s">
        <v>4090</v>
      </c>
      <c r="E418" s="281" t="s">
        <v>4120</v>
      </c>
      <c r="F418" s="79" t="s">
        <v>4148</v>
      </c>
      <c r="G418" s="79" t="s">
        <v>4190</v>
      </c>
      <c r="H418" s="80" t="s">
        <v>4194</v>
      </c>
      <c r="I418" s="80" t="s">
        <v>4192</v>
      </c>
      <c r="J418" s="149">
        <v>3</v>
      </c>
      <c r="K418" s="82">
        <v>43469</v>
      </c>
      <c r="L418" s="82">
        <v>43799</v>
      </c>
      <c r="M418" s="83" t="s">
        <v>2337</v>
      </c>
      <c r="N418" s="205" t="s">
        <v>180</v>
      </c>
      <c r="O418" s="70" t="s">
        <v>99</v>
      </c>
      <c r="P418" s="70" t="s">
        <v>99</v>
      </c>
      <c r="Q418" s="81" t="s">
        <v>4364</v>
      </c>
      <c r="R418" s="8" t="s">
        <v>35</v>
      </c>
      <c r="S418" s="8" t="s">
        <v>84</v>
      </c>
      <c r="T418" s="8">
        <v>0</v>
      </c>
      <c r="U418" s="187">
        <f t="shared" si="49"/>
        <v>0</v>
      </c>
      <c r="V418" s="3"/>
      <c r="W418" s="3"/>
      <c r="X418" s="3"/>
      <c r="Y418" s="3"/>
      <c r="Z418" s="3"/>
      <c r="AA418" s="3"/>
      <c r="AB418" s="74" t="s">
        <v>4248</v>
      </c>
      <c r="AC418" s="72">
        <f t="shared" si="50"/>
        <v>0</v>
      </c>
      <c r="AD418" s="72">
        <f t="shared" si="51"/>
        <v>1</v>
      </c>
      <c r="AE418" s="72" t="str">
        <f t="shared" si="52"/>
        <v>EN TERMINO</v>
      </c>
      <c r="AF418" s="72" t="str">
        <f t="shared" si="53"/>
        <v>EN TERMINO</v>
      </c>
      <c r="AG418" s="8" t="s">
        <v>84</v>
      </c>
      <c r="AH418" s="71"/>
      <c r="AI418" s="74"/>
      <c r="AJ418" s="74"/>
      <c r="AK418" s="74"/>
      <c r="AL418" s="8" t="s">
        <v>219</v>
      </c>
      <c r="AM418" s="8" t="s">
        <v>113</v>
      </c>
      <c r="AN418" s="284" t="s">
        <v>131</v>
      </c>
      <c r="AO418" s="74" t="s">
        <v>208</v>
      </c>
      <c r="AP418" s="74" t="s">
        <v>3919</v>
      </c>
      <c r="AQ418" s="71"/>
      <c r="AR418" s="71"/>
      <c r="AS418" s="71"/>
      <c r="AT418" s="71"/>
    </row>
    <row r="419" spans="1:46" ht="135" x14ac:dyDescent="0.25">
      <c r="A419" s="279">
        <v>1264</v>
      </c>
      <c r="B419" s="302">
        <v>13</v>
      </c>
      <c r="C419" s="281" t="s">
        <v>4062</v>
      </c>
      <c r="D419" s="281" t="s">
        <v>4091</v>
      </c>
      <c r="E419" s="281" t="s">
        <v>4121</v>
      </c>
      <c r="F419" s="79" t="s">
        <v>4149</v>
      </c>
      <c r="G419" s="79" t="s">
        <v>4172</v>
      </c>
      <c r="H419" s="80" t="s">
        <v>4195</v>
      </c>
      <c r="I419" s="80" t="s">
        <v>4196</v>
      </c>
      <c r="J419" s="149">
        <v>4</v>
      </c>
      <c r="K419" s="82">
        <v>43469</v>
      </c>
      <c r="L419" s="82">
        <v>43799</v>
      </c>
      <c r="M419" s="83" t="s">
        <v>2337</v>
      </c>
      <c r="N419" s="205" t="s">
        <v>180</v>
      </c>
      <c r="O419" s="70" t="s">
        <v>99</v>
      </c>
      <c r="P419" s="70" t="s">
        <v>99</v>
      </c>
      <c r="Q419" s="81" t="s">
        <v>4364</v>
      </c>
      <c r="R419" s="8" t="s">
        <v>35</v>
      </c>
      <c r="S419" s="8" t="s">
        <v>1541</v>
      </c>
      <c r="T419" s="8">
        <v>0</v>
      </c>
      <c r="U419" s="187">
        <f t="shared" si="49"/>
        <v>0</v>
      </c>
      <c r="V419" s="3"/>
      <c r="W419" s="3"/>
      <c r="X419" s="3"/>
      <c r="Y419" s="3"/>
      <c r="Z419" s="3"/>
      <c r="AA419" s="3"/>
      <c r="AB419" s="74" t="s">
        <v>4248</v>
      </c>
      <c r="AC419" s="72">
        <f t="shared" si="50"/>
        <v>0</v>
      </c>
      <c r="AD419" s="72">
        <f t="shared" si="51"/>
        <v>1</v>
      </c>
      <c r="AE419" s="72" t="str">
        <f t="shared" si="52"/>
        <v>EN TERMINO</v>
      </c>
      <c r="AF419" s="72" t="str">
        <f t="shared" si="53"/>
        <v>EN TERMINO</v>
      </c>
      <c r="AG419" s="8" t="s">
        <v>85</v>
      </c>
      <c r="AH419" s="71"/>
      <c r="AI419" s="74"/>
      <c r="AJ419" s="74"/>
      <c r="AK419" s="74"/>
      <c r="AL419" s="8" t="s">
        <v>219</v>
      </c>
      <c r="AM419" s="8" t="s">
        <v>113</v>
      </c>
      <c r="AN419" s="284" t="s">
        <v>4259</v>
      </c>
      <c r="AO419" s="74" t="s">
        <v>208</v>
      </c>
      <c r="AP419" s="74" t="s">
        <v>3919</v>
      </c>
      <c r="AQ419" s="71"/>
      <c r="AR419" s="71"/>
      <c r="AS419" s="71"/>
      <c r="AT419" s="71"/>
    </row>
    <row r="420" spans="1:46" ht="180" x14ac:dyDescent="0.25">
      <c r="A420" s="279">
        <v>1265</v>
      </c>
      <c r="B420" s="302">
        <v>14</v>
      </c>
      <c r="C420" s="283" t="s">
        <v>4063</v>
      </c>
      <c r="D420" s="281" t="s">
        <v>4092</v>
      </c>
      <c r="E420" s="281" t="s">
        <v>4122</v>
      </c>
      <c r="F420" s="79" t="s">
        <v>4149</v>
      </c>
      <c r="G420" s="79" t="s">
        <v>4197</v>
      </c>
      <c r="H420" s="325" t="s">
        <v>4198</v>
      </c>
      <c r="I420" s="80" t="s">
        <v>4199</v>
      </c>
      <c r="J420" s="328">
        <v>7</v>
      </c>
      <c r="K420" s="82">
        <v>43469</v>
      </c>
      <c r="L420" s="82">
        <v>43799</v>
      </c>
      <c r="M420" s="83" t="s">
        <v>4243</v>
      </c>
      <c r="N420" s="205" t="s">
        <v>4240</v>
      </c>
      <c r="O420" s="70" t="s">
        <v>99</v>
      </c>
      <c r="P420" s="70" t="s">
        <v>99</v>
      </c>
      <c r="Q420" s="81" t="s">
        <v>4364</v>
      </c>
      <c r="R420" s="8" t="s">
        <v>35</v>
      </c>
      <c r="S420" s="8" t="s">
        <v>1541</v>
      </c>
      <c r="T420" s="8">
        <v>0</v>
      </c>
      <c r="U420" s="187">
        <f t="shared" si="49"/>
        <v>0</v>
      </c>
      <c r="V420" s="3"/>
      <c r="W420" s="3"/>
      <c r="X420" s="3"/>
      <c r="Y420" s="3"/>
      <c r="Z420" s="3"/>
      <c r="AA420" s="3"/>
      <c r="AB420" s="74" t="s">
        <v>4248</v>
      </c>
      <c r="AC420" s="72">
        <f t="shared" si="50"/>
        <v>0</v>
      </c>
      <c r="AD420" s="72">
        <f t="shared" si="51"/>
        <v>1</v>
      </c>
      <c r="AE420" s="72" t="str">
        <f t="shared" si="52"/>
        <v>EN TERMINO</v>
      </c>
      <c r="AF420" s="72" t="str">
        <f t="shared" si="53"/>
        <v>EN TERMINO</v>
      </c>
      <c r="AG420" s="8" t="s">
        <v>85</v>
      </c>
      <c r="AH420" s="71"/>
      <c r="AI420" s="74"/>
      <c r="AJ420" s="74"/>
      <c r="AK420" s="74"/>
      <c r="AL420" s="8" t="s">
        <v>219</v>
      </c>
      <c r="AM420" s="8" t="s">
        <v>113</v>
      </c>
      <c r="AN420" s="284" t="s">
        <v>4261</v>
      </c>
      <c r="AO420" s="74" t="s">
        <v>208</v>
      </c>
      <c r="AP420" s="74" t="s">
        <v>3919</v>
      </c>
      <c r="AQ420" s="71"/>
      <c r="AR420" s="71"/>
      <c r="AS420" s="71"/>
      <c r="AT420" s="71"/>
    </row>
    <row r="421" spans="1:46" ht="180" x14ac:dyDescent="0.25">
      <c r="A421" s="279">
        <v>1266</v>
      </c>
      <c r="B421" s="302">
        <v>15</v>
      </c>
      <c r="C421" s="283" t="s">
        <v>4064</v>
      </c>
      <c r="D421" s="281" t="s">
        <v>4093</v>
      </c>
      <c r="E421" s="281" t="s">
        <v>4123</v>
      </c>
      <c r="F421" s="281" t="s">
        <v>4150</v>
      </c>
      <c r="G421" s="281" t="s">
        <v>4200</v>
      </c>
      <c r="H421" s="284" t="s">
        <v>4201</v>
      </c>
      <c r="I421" s="284" t="s">
        <v>4202</v>
      </c>
      <c r="J421" s="205">
        <v>5</v>
      </c>
      <c r="K421" s="82">
        <v>43469</v>
      </c>
      <c r="L421" s="82">
        <v>43799</v>
      </c>
      <c r="M421" s="83" t="s">
        <v>4243</v>
      </c>
      <c r="N421" s="205" t="s">
        <v>4240</v>
      </c>
      <c r="O421" s="70" t="s">
        <v>99</v>
      </c>
      <c r="P421" s="70" t="s">
        <v>99</v>
      </c>
      <c r="Q421" s="81" t="s">
        <v>4364</v>
      </c>
      <c r="R421" s="8" t="s">
        <v>35</v>
      </c>
      <c r="S421" s="8" t="s">
        <v>1641</v>
      </c>
      <c r="T421" s="8">
        <v>0</v>
      </c>
      <c r="U421" s="187">
        <f t="shared" si="49"/>
        <v>0</v>
      </c>
      <c r="V421" s="3"/>
      <c r="W421" s="3"/>
      <c r="X421" s="3"/>
      <c r="Y421" s="3"/>
      <c r="Z421" s="3"/>
      <c r="AA421" s="3"/>
      <c r="AB421" s="74" t="s">
        <v>4248</v>
      </c>
      <c r="AC421" s="72">
        <f t="shared" si="50"/>
        <v>0</v>
      </c>
      <c r="AD421" s="72">
        <f t="shared" si="51"/>
        <v>1</v>
      </c>
      <c r="AE421" s="72" t="str">
        <f t="shared" si="52"/>
        <v>EN TERMINO</v>
      </c>
      <c r="AF421" s="72" t="str">
        <f t="shared" si="53"/>
        <v>EN TERMINO</v>
      </c>
      <c r="AG421" s="8" t="s">
        <v>30</v>
      </c>
      <c r="AH421" s="71"/>
      <c r="AI421" s="74"/>
      <c r="AJ421" s="74"/>
      <c r="AK421" s="74"/>
      <c r="AL421" s="8" t="s">
        <v>219</v>
      </c>
      <c r="AM421" s="8" t="s">
        <v>113</v>
      </c>
      <c r="AN421" s="284" t="s">
        <v>131</v>
      </c>
      <c r="AO421" s="74" t="s">
        <v>208</v>
      </c>
      <c r="AP421" s="74" t="s">
        <v>3919</v>
      </c>
      <c r="AQ421" s="71"/>
      <c r="AR421" s="71"/>
      <c r="AS421" s="71"/>
      <c r="AT421" s="71"/>
    </row>
    <row r="422" spans="1:46" ht="135" x14ac:dyDescent="0.25">
      <c r="A422" s="279">
        <v>1267</v>
      </c>
      <c r="B422" s="302">
        <v>16</v>
      </c>
      <c r="C422" s="283" t="s">
        <v>4065</v>
      </c>
      <c r="D422" s="281" t="s">
        <v>4094</v>
      </c>
      <c r="E422" s="281" t="s">
        <v>4124</v>
      </c>
      <c r="F422" s="79" t="s">
        <v>4151</v>
      </c>
      <c r="G422" s="79" t="s">
        <v>4203</v>
      </c>
      <c r="H422" s="80" t="s">
        <v>4204</v>
      </c>
      <c r="I422" s="80" t="s">
        <v>4205</v>
      </c>
      <c r="J422" s="149">
        <v>4</v>
      </c>
      <c r="K422" s="82">
        <v>43469</v>
      </c>
      <c r="L422" s="82">
        <v>43799</v>
      </c>
      <c r="M422" s="83" t="s">
        <v>4243</v>
      </c>
      <c r="N422" s="205" t="s">
        <v>4240</v>
      </c>
      <c r="O422" s="70" t="s">
        <v>99</v>
      </c>
      <c r="P422" s="70" t="s">
        <v>99</v>
      </c>
      <c r="Q422" s="81" t="s">
        <v>4364</v>
      </c>
      <c r="R422" s="8" t="s">
        <v>35</v>
      </c>
      <c r="S422" s="8" t="s">
        <v>1541</v>
      </c>
      <c r="T422" s="8">
        <v>0</v>
      </c>
      <c r="U422" s="187">
        <f t="shared" si="49"/>
        <v>0</v>
      </c>
      <c r="V422" s="3"/>
      <c r="W422" s="3"/>
      <c r="X422" s="3"/>
      <c r="Y422" s="3"/>
      <c r="Z422" s="3"/>
      <c r="AA422" s="3"/>
      <c r="AB422" s="74" t="s">
        <v>4248</v>
      </c>
      <c r="AC422" s="72">
        <f t="shared" si="50"/>
        <v>0</v>
      </c>
      <c r="AD422" s="72">
        <f t="shared" si="51"/>
        <v>1</v>
      </c>
      <c r="AE422" s="72" t="str">
        <f t="shared" si="52"/>
        <v>EN TERMINO</v>
      </c>
      <c r="AF422" s="72" t="str">
        <f t="shared" si="53"/>
        <v>EN TERMINO</v>
      </c>
      <c r="AG422" s="8" t="s">
        <v>85</v>
      </c>
      <c r="AH422" s="71"/>
      <c r="AI422" s="74"/>
      <c r="AJ422" s="74"/>
      <c r="AK422" s="74"/>
      <c r="AL422" s="8" t="s">
        <v>219</v>
      </c>
      <c r="AM422" s="8" t="s">
        <v>113</v>
      </c>
      <c r="AN422" s="284" t="s">
        <v>131</v>
      </c>
      <c r="AO422" s="74" t="s">
        <v>208</v>
      </c>
      <c r="AP422" s="74" t="s">
        <v>3919</v>
      </c>
      <c r="AQ422" s="71"/>
      <c r="AR422" s="71"/>
      <c r="AS422" s="71"/>
      <c r="AT422" s="71"/>
    </row>
    <row r="423" spans="1:46" ht="330" x14ac:dyDescent="0.25">
      <c r="A423" s="279">
        <v>1268</v>
      </c>
      <c r="B423" s="302">
        <v>17</v>
      </c>
      <c r="C423" s="283" t="s">
        <v>4066</v>
      </c>
      <c r="D423" s="281" t="s">
        <v>4095</v>
      </c>
      <c r="E423" s="281" t="s">
        <v>4125</v>
      </c>
      <c r="F423" s="79" t="s">
        <v>4147</v>
      </c>
      <c r="G423" s="281" t="s">
        <v>4187</v>
      </c>
      <c r="H423" s="95" t="s">
        <v>4188</v>
      </c>
      <c r="I423" s="80" t="s">
        <v>4189</v>
      </c>
      <c r="J423" s="149">
        <v>8</v>
      </c>
      <c r="K423" s="82">
        <v>43469</v>
      </c>
      <c r="L423" s="82">
        <v>43799</v>
      </c>
      <c r="M423" s="83" t="s">
        <v>4243</v>
      </c>
      <c r="N423" s="205" t="s">
        <v>4240</v>
      </c>
      <c r="O423" s="70" t="s">
        <v>4365</v>
      </c>
      <c r="P423" s="70" t="s">
        <v>4365</v>
      </c>
      <c r="Q423" s="81" t="s">
        <v>4366</v>
      </c>
      <c r="R423" s="8" t="s">
        <v>35</v>
      </c>
      <c r="S423" s="8" t="s">
        <v>1541</v>
      </c>
      <c r="T423" s="8">
        <v>0</v>
      </c>
      <c r="U423" s="187">
        <f t="shared" si="49"/>
        <v>0</v>
      </c>
      <c r="V423" s="3"/>
      <c r="W423" s="3"/>
      <c r="X423" s="3"/>
      <c r="Y423" s="3"/>
      <c r="Z423" s="3"/>
      <c r="AA423" s="3"/>
      <c r="AB423" s="74" t="s">
        <v>4248</v>
      </c>
      <c r="AC423" s="72">
        <f t="shared" si="50"/>
        <v>0</v>
      </c>
      <c r="AD423" s="72">
        <f t="shared" si="51"/>
        <v>1</v>
      </c>
      <c r="AE423" s="72" t="str">
        <f t="shared" si="52"/>
        <v>EN TERMINO</v>
      </c>
      <c r="AF423" s="72" t="str">
        <f t="shared" si="53"/>
        <v>EN TERMINO</v>
      </c>
      <c r="AG423" s="8" t="s">
        <v>85</v>
      </c>
      <c r="AH423" s="71"/>
      <c r="AI423" s="74"/>
      <c r="AJ423" s="74"/>
      <c r="AK423" s="74"/>
      <c r="AL423" s="8" t="s">
        <v>219</v>
      </c>
      <c r="AM423" s="8" t="s">
        <v>113</v>
      </c>
      <c r="AN423" s="284" t="s">
        <v>131</v>
      </c>
      <c r="AO423" s="74" t="s">
        <v>208</v>
      </c>
      <c r="AP423" s="74" t="s">
        <v>3919</v>
      </c>
      <c r="AQ423" s="71"/>
      <c r="AR423" s="71"/>
      <c r="AS423" s="71"/>
      <c r="AT423" s="71"/>
    </row>
    <row r="424" spans="1:46" ht="195" x14ac:dyDescent="0.25">
      <c r="A424" s="279">
        <v>1269</v>
      </c>
      <c r="B424" s="302">
        <v>18</v>
      </c>
      <c r="C424" s="283" t="s">
        <v>4067</v>
      </c>
      <c r="D424" s="281" t="s">
        <v>4096</v>
      </c>
      <c r="E424" s="281" t="s">
        <v>4126</v>
      </c>
      <c r="F424" s="281" t="s">
        <v>4152</v>
      </c>
      <c r="G424" s="281" t="s">
        <v>4206</v>
      </c>
      <c r="H424" s="284" t="s">
        <v>4207</v>
      </c>
      <c r="I424" s="284" t="s">
        <v>4208</v>
      </c>
      <c r="J424" s="329">
        <v>4</v>
      </c>
      <c r="K424" s="82">
        <v>43469</v>
      </c>
      <c r="L424" s="82">
        <v>43799</v>
      </c>
      <c r="M424" s="83" t="s">
        <v>4243</v>
      </c>
      <c r="N424" s="205" t="s">
        <v>4240</v>
      </c>
      <c r="O424" s="70" t="s">
        <v>99</v>
      </c>
      <c r="P424" s="70" t="s">
        <v>99</v>
      </c>
      <c r="Q424" s="81" t="s">
        <v>4364</v>
      </c>
      <c r="R424" s="8" t="s">
        <v>35</v>
      </c>
      <c r="S424" s="8" t="s">
        <v>1541</v>
      </c>
      <c r="T424" s="8">
        <v>0</v>
      </c>
      <c r="U424" s="187">
        <f t="shared" si="49"/>
        <v>0</v>
      </c>
      <c r="V424" s="3"/>
      <c r="W424" s="3"/>
      <c r="X424" s="3"/>
      <c r="Y424" s="3"/>
      <c r="Z424" s="3"/>
      <c r="AA424" s="3"/>
      <c r="AB424" s="74" t="s">
        <v>4248</v>
      </c>
      <c r="AC424" s="72">
        <f t="shared" si="50"/>
        <v>0</v>
      </c>
      <c r="AD424" s="72">
        <f t="shared" si="51"/>
        <v>1</v>
      </c>
      <c r="AE424" s="72" t="str">
        <f t="shared" si="52"/>
        <v>EN TERMINO</v>
      </c>
      <c r="AF424" s="72" t="str">
        <f t="shared" si="53"/>
        <v>EN TERMINO</v>
      </c>
      <c r="AG424" s="8" t="s">
        <v>85</v>
      </c>
      <c r="AH424" s="71"/>
      <c r="AI424" s="74"/>
      <c r="AJ424" s="74"/>
      <c r="AK424" s="74"/>
      <c r="AL424" s="8" t="s">
        <v>219</v>
      </c>
      <c r="AM424" s="8" t="s">
        <v>113</v>
      </c>
      <c r="AN424" s="284" t="s">
        <v>131</v>
      </c>
      <c r="AO424" s="74" t="s">
        <v>208</v>
      </c>
      <c r="AP424" s="74" t="s">
        <v>3919</v>
      </c>
      <c r="AQ424" s="71"/>
      <c r="AR424" s="71"/>
      <c r="AS424" s="71"/>
      <c r="AT424" s="71"/>
    </row>
    <row r="425" spans="1:46" ht="195" x14ac:dyDescent="0.25">
      <c r="A425" s="279">
        <v>1270</v>
      </c>
      <c r="B425" s="302">
        <v>19</v>
      </c>
      <c r="C425" s="281" t="s">
        <v>4068</v>
      </c>
      <c r="D425" s="281" t="s">
        <v>4097</v>
      </c>
      <c r="E425" s="281" t="s">
        <v>4127</v>
      </c>
      <c r="F425" s="281" t="s">
        <v>4153</v>
      </c>
      <c r="G425" s="281" t="s">
        <v>4209</v>
      </c>
      <c r="H425" s="284" t="s">
        <v>4210</v>
      </c>
      <c r="I425" s="284" t="s">
        <v>4211</v>
      </c>
      <c r="J425" s="329">
        <v>5</v>
      </c>
      <c r="K425" s="82">
        <v>43469</v>
      </c>
      <c r="L425" s="82">
        <v>43799</v>
      </c>
      <c r="M425" s="83" t="s">
        <v>968</v>
      </c>
      <c r="N425" s="205" t="s">
        <v>968</v>
      </c>
      <c r="O425" s="70" t="s">
        <v>4246</v>
      </c>
      <c r="P425" s="70" t="s">
        <v>4246</v>
      </c>
      <c r="Q425" s="81" t="s">
        <v>4258</v>
      </c>
      <c r="R425" s="8" t="s">
        <v>35</v>
      </c>
      <c r="S425" s="8" t="s">
        <v>1541</v>
      </c>
      <c r="T425" s="8">
        <v>0</v>
      </c>
      <c r="U425" s="187">
        <f t="shared" si="49"/>
        <v>0</v>
      </c>
      <c r="V425" s="3"/>
      <c r="W425" s="3"/>
      <c r="X425" s="3"/>
      <c r="Y425" s="3"/>
      <c r="Z425" s="3"/>
      <c r="AA425" s="3"/>
      <c r="AB425" s="74" t="s">
        <v>4248</v>
      </c>
      <c r="AC425" s="72">
        <f t="shared" si="50"/>
        <v>0</v>
      </c>
      <c r="AD425" s="72">
        <f t="shared" si="51"/>
        <v>1</v>
      </c>
      <c r="AE425" s="72" t="str">
        <f t="shared" si="52"/>
        <v>EN TERMINO</v>
      </c>
      <c r="AF425" s="72" t="str">
        <f t="shared" si="53"/>
        <v>EN TERMINO</v>
      </c>
      <c r="AG425" s="8" t="s">
        <v>85</v>
      </c>
      <c r="AH425" s="71"/>
      <c r="AI425" s="74"/>
      <c r="AJ425" s="74"/>
      <c r="AK425" s="74"/>
      <c r="AL425" s="8" t="s">
        <v>219</v>
      </c>
      <c r="AM425" s="8" t="s">
        <v>113</v>
      </c>
      <c r="AN425" s="284" t="s">
        <v>121</v>
      </c>
      <c r="AO425" s="74" t="s">
        <v>208</v>
      </c>
      <c r="AP425" s="74" t="s">
        <v>3919</v>
      </c>
      <c r="AQ425" s="71"/>
      <c r="AR425" s="71"/>
      <c r="AS425" s="71"/>
      <c r="AT425" s="71"/>
    </row>
    <row r="426" spans="1:46" ht="180" x14ac:dyDescent="0.25">
      <c r="A426" s="279">
        <v>1271</v>
      </c>
      <c r="B426" s="302">
        <v>20</v>
      </c>
      <c r="C426" s="281" t="s">
        <v>4069</v>
      </c>
      <c r="D426" s="281" t="s">
        <v>4098</v>
      </c>
      <c r="E426" s="281" t="s">
        <v>4128</v>
      </c>
      <c r="F426" s="281" t="s">
        <v>4154</v>
      </c>
      <c r="G426" s="281" t="s">
        <v>4212</v>
      </c>
      <c r="H426" s="284" t="s">
        <v>4213</v>
      </c>
      <c r="I426" s="284" t="s">
        <v>4214</v>
      </c>
      <c r="J426" s="329">
        <v>6</v>
      </c>
      <c r="K426" s="82">
        <v>43469</v>
      </c>
      <c r="L426" s="82">
        <v>43799</v>
      </c>
      <c r="M426" s="83" t="s">
        <v>370</v>
      </c>
      <c r="N426" s="8" t="s">
        <v>27</v>
      </c>
      <c r="O426" s="70" t="s">
        <v>28</v>
      </c>
      <c r="P426" s="70" t="s">
        <v>99</v>
      </c>
      <c r="Q426" s="8" t="s">
        <v>3966</v>
      </c>
      <c r="R426" s="8" t="s">
        <v>3883</v>
      </c>
      <c r="S426" s="8" t="s">
        <v>1641</v>
      </c>
      <c r="T426" s="8">
        <v>0</v>
      </c>
      <c r="U426" s="187">
        <f t="shared" si="49"/>
        <v>0</v>
      </c>
      <c r="V426" s="3"/>
      <c r="W426" s="3"/>
      <c r="X426" s="3"/>
      <c r="Y426" s="3"/>
      <c r="Z426" s="3"/>
      <c r="AA426" s="3"/>
      <c r="AB426" s="74" t="s">
        <v>4248</v>
      </c>
      <c r="AC426" s="72">
        <f t="shared" si="50"/>
        <v>0</v>
      </c>
      <c r="AD426" s="72">
        <f t="shared" si="51"/>
        <v>1</v>
      </c>
      <c r="AE426" s="72" t="str">
        <f t="shared" si="52"/>
        <v>EN TERMINO</v>
      </c>
      <c r="AF426" s="72" t="str">
        <f t="shared" si="53"/>
        <v>EN TERMINO</v>
      </c>
      <c r="AG426" s="8" t="s">
        <v>30</v>
      </c>
      <c r="AH426" s="71"/>
      <c r="AI426" s="74"/>
      <c r="AJ426" s="74"/>
      <c r="AK426" s="74"/>
      <c r="AL426" s="8" t="s">
        <v>219</v>
      </c>
      <c r="AM426" s="8" t="s">
        <v>113</v>
      </c>
      <c r="AN426" s="284" t="s">
        <v>173</v>
      </c>
      <c r="AO426" s="74" t="s">
        <v>208</v>
      </c>
      <c r="AP426" s="74" t="s">
        <v>3919</v>
      </c>
      <c r="AQ426" s="71"/>
      <c r="AR426" s="71"/>
      <c r="AS426" s="71"/>
      <c r="AT426" s="71"/>
    </row>
    <row r="427" spans="1:46" ht="90" x14ac:dyDescent="0.25">
      <c r="A427" s="279">
        <v>1272</v>
      </c>
      <c r="B427" s="302">
        <v>21</v>
      </c>
      <c r="C427" s="281" t="s">
        <v>4241</v>
      </c>
      <c r="D427" s="281" t="s">
        <v>4099</v>
      </c>
      <c r="E427" s="281" t="s">
        <v>4129</v>
      </c>
      <c r="F427" s="281" t="s">
        <v>4155</v>
      </c>
      <c r="G427" s="281" t="s">
        <v>4215</v>
      </c>
      <c r="H427" s="284" t="s">
        <v>4216</v>
      </c>
      <c r="I427" s="284" t="s">
        <v>4217</v>
      </c>
      <c r="J427" s="329">
        <v>2</v>
      </c>
      <c r="K427" s="82">
        <v>43469</v>
      </c>
      <c r="L427" s="82">
        <v>43830</v>
      </c>
      <c r="M427" s="83" t="s">
        <v>968</v>
      </c>
      <c r="N427" s="205" t="s">
        <v>968</v>
      </c>
      <c r="O427" s="205" t="s">
        <v>55</v>
      </c>
      <c r="P427" s="205" t="s">
        <v>55</v>
      </c>
      <c r="Q427" s="8" t="s">
        <v>3967</v>
      </c>
      <c r="R427" s="8" t="s">
        <v>35</v>
      </c>
      <c r="S427" s="8" t="s">
        <v>84</v>
      </c>
      <c r="T427" s="8">
        <v>0</v>
      </c>
      <c r="U427" s="187">
        <f t="shared" si="49"/>
        <v>0</v>
      </c>
      <c r="V427" s="3"/>
      <c r="W427" s="3"/>
      <c r="X427" s="3"/>
      <c r="Y427" s="3"/>
      <c r="Z427" s="3"/>
      <c r="AA427" s="3"/>
      <c r="AB427" s="74" t="s">
        <v>4248</v>
      </c>
      <c r="AC427" s="72">
        <f t="shared" si="50"/>
        <v>0</v>
      </c>
      <c r="AD427" s="72">
        <f t="shared" si="51"/>
        <v>1</v>
      </c>
      <c r="AE427" s="72" t="str">
        <f t="shared" si="52"/>
        <v>EN TERMINO</v>
      </c>
      <c r="AF427" s="72" t="str">
        <f t="shared" si="53"/>
        <v>EN TERMINO</v>
      </c>
      <c r="AG427" s="8" t="s">
        <v>84</v>
      </c>
      <c r="AH427" s="71"/>
      <c r="AI427" s="74"/>
      <c r="AJ427" s="74"/>
      <c r="AK427" s="74"/>
      <c r="AL427" s="8" t="s">
        <v>219</v>
      </c>
      <c r="AM427" s="8" t="s">
        <v>113</v>
      </c>
      <c r="AN427" s="284" t="s">
        <v>123</v>
      </c>
      <c r="AO427" s="74" t="s">
        <v>208</v>
      </c>
      <c r="AP427" s="74" t="s">
        <v>3919</v>
      </c>
      <c r="AQ427" s="71"/>
      <c r="AR427" s="71"/>
      <c r="AS427" s="71"/>
      <c r="AT427" s="71"/>
    </row>
    <row r="428" spans="1:46" ht="135" x14ac:dyDescent="0.25">
      <c r="A428" s="279">
        <v>1273</v>
      </c>
      <c r="B428" s="302">
        <v>22</v>
      </c>
      <c r="C428" s="281" t="s">
        <v>4070</v>
      </c>
      <c r="D428" s="281" t="s">
        <v>4100</v>
      </c>
      <c r="E428" s="281" t="s">
        <v>4130</v>
      </c>
      <c r="F428" s="281" t="s">
        <v>4156</v>
      </c>
      <c r="G428" s="281" t="s">
        <v>4218</v>
      </c>
      <c r="H428" s="284" t="s">
        <v>4219</v>
      </c>
      <c r="I428" s="284" t="s">
        <v>4220</v>
      </c>
      <c r="J428" s="329">
        <v>3</v>
      </c>
      <c r="K428" s="82">
        <v>43469</v>
      </c>
      <c r="L428" s="82">
        <v>43585</v>
      </c>
      <c r="M428" s="83" t="s">
        <v>968</v>
      </c>
      <c r="N428" s="205" t="s">
        <v>968</v>
      </c>
      <c r="O428" s="70" t="s">
        <v>4245</v>
      </c>
      <c r="P428" s="70" t="s">
        <v>4245</v>
      </c>
      <c r="Q428" s="81" t="s">
        <v>4257</v>
      </c>
      <c r="R428" s="8" t="s">
        <v>35</v>
      </c>
      <c r="S428" s="8" t="s">
        <v>1541</v>
      </c>
      <c r="T428" s="8">
        <v>0</v>
      </c>
      <c r="U428" s="187">
        <f t="shared" si="49"/>
        <v>0</v>
      </c>
      <c r="V428" s="3"/>
      <c r="W428" s="3"/>
      <c r="X428" s="3"/>
      <c r="Y428" s="3"/>
      <c r="Z428" s="3"/>
      <c r="AA428" s="3"/>
      <c r="AB428" s="74" t="s">
        <v>4248</v>
      </c>
      <c r="AC428" s="72">
        <f t="shared" si="50"/>
        <v>0</v>
      </c>
      <c r="AD428" s="72">
        <f t="shared" si="51"/>
        <v>1</v>
      </c>
      <c r="AE428" s="72" t="str">
        <f t="shared" si="52"/>
        <v>EN TERMINO</v>
      </c>
      <c r="AF428" s="72" t="str">
        <f t="shared" si="53"/>
        <v>EN TERMINO</v>
      </c>
      <c r="AG428" s="8" t="s">
        <v>85</v>
      </c>
      <c r="AH428" s="71"/>
      <c r="AI428" s="74"/>
      <c r="AJ428" s="74"/>
      <c r="AK428" s="74"/>
      <c r="AL428" s="8" t="s">
        <v>219</v>
      </c>
      <c r="AM428" s="8" t="s">
        <v>113</v>
      </c>
      <c r="AN428" s="284" t="s">
        <v>173</v>
      </c>
      <c r="AO428" s="74" t="s">
        <v>208</v>
      </c>
      <c r="AP428" s="74" t="s">
        <v>3919</v>
      </c>
      <c r="AQ428" s="71"/>
      <c r="AR428" s="71"/>
      <c r="AS428" s="71"/>
      <c r="AT428" s="71"/>
    </row>
    <row r="429" spans="1:46" ht="120" x14ac:dyDescent="0.25">
      <c r="A429" s="279">
        <v>1274</v>
      </c>
      <c r="B429" s="302">
        <v>23</v>
      </c>
      <c r="C429" s="281" t="s">
        <v>4071</v>
      </c>
      <c r="D429" s="281" t="s">
        <v>4101</v>
      </c>
      <c r="E429" s="281" t="s">
        <v>4131</v>
      </c>
      <c r="F429" s="281" t="s">
        <v>4157</v>
      </c>
      <c r="G429" s="326" t="s">
        <v>4221</v>
      </c>
      <c r="H429" s="284" t="s">
        <v>4222</v>
      </c>
      <c r="I429" s="284" t="s">
        <v>4223</v>
      </c>
      <c r="J429" s="329">
        <v>3</v>
      </c>
      <c r="K429" s="82">
        <v>43469</v>
      </c>
      <c r="L429" s="82">
        <v>43585</v>
      </c>
      <c r="M429" s="83" t="s">
        <v>968</v>
      </c>
      <c r="N429" s="205" t="s">
        <v>968</v>
      </c>
      <c r="O429" s="70" t="s">
        <v>4245</v>
      </c>
      <c r="P429" s="70" t="s">
        <v>4245</v>
      </c>
      <c r="Q429" s="81" t="s">
        <v>4257</v>
      </c>
      <c r="R429" s="8" t="s">
        <v>35</v>
      </c>
      <c r="S429" s="8" t="s">
        <v>84</v>
      </c>
      <c r="T429" s="8">
        <v>0</v>
      </c>
      <c r="U429" s="187">
        <f t="shared" si="49"/>
        <v>0</v>
      </c>
      <c r="V429" s="3"/>
      <c r="W429" s="3"/>
      <c r="X429" s="3"/>
      <c r="Y429" s="3"/>
      <c r="Z429" s="3"/>
      <c r="AA429" s="3"/>
      <c r="AB429" s="74" t="s">
        <v>4248</v>
      </c>
      <c r="AC429" s="72">
        <f t="shared" si="50"/>
        <v>0</v>
      </c>
      <c r="AD429" s="72">
        <f t="shared" si="51"/>
        <v>1</v>
      </c>
      <c r="AE429" s="72" t="str">
        <f t="shared" si="52"/>
        <v>EN TERMINO</v>
      </c>
      <c r="AF429" s="72" t="str">
        <f t="shared" si="53"/>
        <v>EN TERMINO</v>
      </c>
      <c r="AG429" s="8" t="s">
        <v>84</v>
      </c>
      <c r="AH429" s="71"/>
      <c r="AI429" s="74"/>
      <c r="AJ429" s="74"/>
      <c r="AK429" s="74"/>
      <c r="AL429" s="8" t="s">
        <v>219</v>
      </c>
      <c r="AM429" s="8" t="s">
        <v>113</v>
      </c>
      <c r="AN429" s="284" t="s">
        <v>173</v>
      </c>
      <c r="AO429" s="74" t="s">
        <v>208</v>
      </c>
      <c r="AP429" s="74" t="s">
        <v>3919</v>
      </c>
      <c r="AQ429" s="71"/>
      <c r="AR429" s="71"/>
      <c r="AS429" s="71"/>
      <c r="AT429" s="71"/>
    </row>
    <row r="430" spans="1:46" ht="120" x14ac:dyDescent="0.25">
      <c r="A430" s="279">
        <v>1275</v>
      </c>
      <c r="B430" s="302">
        <v>24</v>
      </c>
      <c r="C430" s="283" t="s">
        <v>4072</v>
      </c>
      <c r="D430" s="281" t="s">
        <v>4102</v>
      </c>
      <c r="E430" s="281" t="s">
        <v>4132</v>
      </c>
      <c r="F430" s="281" t="s">
        <v>4158</v>
      </c>
      <c r="G430" s="281" t="s">
        <v>4224</v>
      </c>
      <c r="H430" s="284" t="s">
        <v>4225</v>
      </c>
      <c r="I430" s="284" t="s">
        <v>4226</v>
      </c>
      <c r="J430" s="329">
        <v>3</v>
      </c>
      <c r="K430" s="82">
        <v>43469</v>
      </c>
      <c r="L430" s="82">
        <v>43769</v>
      </c>
      <c r="M430" s="83" t="s">
        <v>968</v>
      </c>
      <c r="N430" s="205" t="s">
        <v>968</v>
      </c>
      <c r="O430" s="70" t="s">
        <v>4245</v>
      </c>
      <c r="P430" s="70" t="s">
        <v>4245</v>
      </c>
      <c r="Q430" s="81" t="s">
        <v>4257</v>
      </c>
      <c r="R430" s="8" t="s">
        <v>35</v>
      </c>
      <c r="S430" s="8" t="s">
        <v>84</v>
      </c>
      <c r="T430" s="8">
        <v>0</v>
      </c>
      <c r="U430" s="187">
        <f t="shared" si="49"/>
        <v>0</v>
      </c>
      <c r="V430" s="3"/>
      <c r="W430" s="3"/>
      <c r="X430" s="3"/>
      <c r="Y430" s="3"/>
      <c r="Z430" s="3"/>
      <c r="AA430" s="3"/>
      <c r="AB430" s="74" t="s">
        <v>4248</v>
      </c>
      <c r="AC430" s="72">
        <f t="shared" si="50"/>
        <v>0</v>
      </c>
      <c r="AD430" s="72">
        <f t="shared" si="51"/>
        <v>1</v>
      </c>
      <c r="AE430" s="72" t="str">
        <f t="shared" si="52"/>
        <v>EN TERMINO</v>
      </c>
      <c r="AF430" s="72" t="str">
        <f t="shared" si="53"/>
        <v>EN TERMINO</v>
      </c>
      <c r="AG430" s="8" t="s">
        <v>84</v>
      </c>
      <c r="AH430" s="71"/>
      <c r="AI430" s="74"/>
      <c r="AJ430" s="74"/>
      <c r="AK430" s="74"/>
      <c r="AL430" s="8" t="s">
        <v>219</v>
      </c>
      <c r="AM430" s="8" t="s">
        <v>113</v>
      </c>
      <c r="AN430" s="284" t="s">
        <v>173</v>
      </c>
      <c r="AO430" s="74" t="s">
        <v>208</v>
      </c>
      <c r="AP430" s="74" t="s">
        <v>3919</v>
      </c>
      <c r="AQ430" s="71"/>
      <c r="AR430" s="71"/>
      <c r="AS430" s="71"/>
      <c r="AT430" s="71"/>
    </row>
    <row r="431" spans="1:46" ht="120" x14ac:dyDescent="0.25">
      <c r="A431" s="279">
        <v>1276</v>
      </c>
      <c r="B431" s="302">
        <v>25</v>
      </c>
      <c r="C431" s="283" t="s">
        <v>4073</v>
      </c>
      <c r="D431" s="281" t="s">
        <v>4103</v>
      </c>
      <c r="E431" s="281" t="s">
        <v>4133</v>
      </c>
      <c r="F431" s="281" t="s">
        <v>4159</v>
      </c>
      <c r="G431" s="281" t="s">
        <v>4227</v>
      </c>
      <c r="H431" s="284" t="s">
        <v>4228</v>
      </c>
      <c r="I431" s="284" t="s">
        <v>4229</v>
      </c>
      <c r="J431" s="329">
        <v>3</v>
      </c>
      <c r="K431" s="82">
        <v>43469</v>
      </c>
      <c r="L431" s="82">
        <v>43769</v>
      </c>
      <c r="M431" s="83" t="s">
        <v>968</v>
      </c>
      <c r="N431" s="205" t="s">
        <v>968</v>
      </c>
      <c r="O431" s="70" t="s">
        <v>4245</v>
      </c>
      <c r="P431" s="70" t="s">
        <v>4245</v>
      </c>
      <c r="Q431" s="81" t="s">
        <v>4257</v>
      </c>
      <c r="R431" s="8" t="s">
        <v>35</v>
      </c>
      <c r="S431" s="8" t="s">
        <v>84</v>
      </c>
      <c r="T431" s="8">
        <v>0</v>
      </c>
      <c r="U431" s="187">
        <f t="shared" si="49"/>
        <v>0</v>
      </c>
      <c r="V431" s="3"/>
      <c r="W431" s="3"/>
      <c r="X431" s="3"/>
      <c r="Y431" s="3"/>
      <c r="Z431" s="3"/>
      <c r="AA431" s="3"/>
      <c r="AB431" s="74" t="s">
        <v>4248</v>
      </c>
      <c r="AC431" s="72">
        <f t="shared" si="50"/>
        <v>0</v>
      </c>
      <c r="AD431" s="72">
        <f t="shared" si="51"/>
        <v>1</v>
      </c>
      <c r="AE431" s="72" t="str">
        <f t="shared" si="52"/>
        <v>EN TERMINO</v>
      </c>
      <c r="AF431" s="72" t="str">
        <f t="shared" si="53"/>
        <v>EN TERMINO</v>
      </c>
      <c r="AG431" s="8" t="s">
        <v>84</v>
      </c>
      <c r="AH431" s="71"/>
      <c r="AI431" s="74"/>
      <c r="AJ431" s="74"/>
      <c r="AK431" s="74"/>
      <c r="AL431" s="8" t="s">
        <v>219</v>
      </c>
      <c r="AM431" s="8" t="s">
        <v>113</v>
      </c>
      <c r="AN431" s="284" t="s">
        <v>173</v>
      </c>
      <c r="AO431" s="74" t="s">
        <v>208</v>
      </c>
      <c r="AP431" s="74" t="s">
        <v>3919</v>
      </c>
      <c r="AQ431" s="71"/>
      <c r="AR431" s="71"/>
      <c r="AS431" s="71"/>
      <c r="AT431" s="71"/>
    </row>
    <row r="432" spans="1:46" ht="330" x14ac:dyDescent="0.25">
      <c r="A432" s="279">
        <v>1277</v>
      </c>
      <c r="B432" s="302">
        <v>26</v>
      </c>
      <c r="C432" s="283" t="s">
        <v>4074</v>
      </c>
      <c r="D432" s="281" t="s">
        <v>4104</v>
      </c>
      <c r="E432" s="281" t="s">
        <v>4134</v>
      </c>
      <c r="F432" s="79" t="s">
        <v>4147</v>
      </c>
      <c r="G432" s="281" t="s">
        <v>4187</v>
      </c>
      <c r="H432" s="95" t="s">
        <v>4188</v>
      </c>
      <c r="I432" s="80" t="s">
        <v>4189</v>
      </c>
      <c r="J432" s="329">
        <v>8</v>
      </c>
      <c r="K432" s="82">
        <v>43469</v>
      </c>
      <c r="L432" s="82">
        <v>43799</v>
      </c>
      <c r="M432" s="83" t="s">
        <v>968</v>
      </c>
      <c r="N432" s="205" t="s">
        <v>968</v>
      </c>
      <c r="O432" s="70" t="s">
        <v>4245</v>
      </c>
      <c r="P432" s="70" t="s">
        <v>4245</v>
      </c>
      <c r="Q432" s="81" t="s">
        <v>4257</v>
      </c>
      <c r="R432" s="8" t="s">
        <v>35</v>
      </c>
      <c r="S432" s="8" t="s">
        <v>84</v>
      </c>
      <c r="T432" s="8">
        <v>0</v>
      </c>
      <c r="U432" s="187">
        <f t="shared" si="49"/>
        <v>0</v>
      </c>
      <c r="V432" s="3"/>
      <c r="W432" s="3"/>
      <c r="X432" s="3"/>
      <c r="Y432" s="3"/>
      <c r="Z432" s="3"/>
      <c r="AA432" s="3"/>
      <c r="AB432" s="74" t="s">
        <v>4248</v>
      </c>
      <c r="AC432" s="72">
        <f t="shared" si="50"/>
        <v>0</v>
      </c>
      <c r="AD432" s="72">
        <f t="shared" si="51"/>
        <v>1</v>
      </c>
      <c r="AE432" s="72" t="str">
        <f t="shared" si="52"/>
        <v>EN TERMINO</v>
      </c>
      <c r="AF432" s="72" t="str">
        <f t="shared" si="53"/>
        <v>EN TERMINO</v>
      </c>
      <c r="AG432" s="8" t="s">
        <v>84</v>
      </c>
      <c r="AH432" s="71"/>
      <c r="AI432" s="74"/>
      <c r="AJ432" s="74"/>
      <c r="AK432" s="74"/>
      <c r="AL432" s="8" t="s">
        <v>219</v>
      </c>
      <c r="AM432" s="8" t="s">
        <v>113</v>
      </c>
      <c r="AN432" s="284" t="s">
        <v>131</v>
      </c>
      <c r="AO432" s="74" t="s">
        <v>208</v>
      </c>
      <c r="AP432" s="74" t="s">
        <v>3919</v>
      </c>
      <c r="AQ432" s="71"/>
      <c r="AR432" s="71"/>
      <c r="AS432" s="71"/>
      <c r="AT432" s="71"/>
    </row>
    <row r="433" spans="1:46" ht="330" x14ac:dyDescent="0.25">
      <c r="A433" s="279">
        <v>1278</v>
      </c>
      <c r="B433" s="302">
        <v>27</v>
      </c>
      <c r="C433" s="283" t="s">
        <v>4075</v>
      </c>
      <c r="D433" s="281" t="s">
        <v>4105</v>
      </c>
      <c r="E433" s="281" t="s">
        <v>4135</v>
      </c>
      <c r="F433" s="79" t="s">
        <v>4147</v>
      </c>
      <c r="G433" s="281" t="s">
        <v>4187</v>
      </c>
      <c r="H433" s="95" t="s">
        <v>4188</v>
      </c>
      <c r="I433" s="80" t="s">
        <v>4189</v>
      </c>
      <c r="J433" s="329">
        <v>8</v>
      </c>
      <c r="K433" s="82">
        <v>43469</v>
      </c>
      <c r="L433" s="82">
        <v>43799</v>
      </c>
      <c r="M433" s="83" t="s">
        <v>968</v>
      </c>
      <c r="N433" s="205" t="s">
        <v>968</v>
      </c>
      <c r="O433" s="70" t="s">
        <v>4245</v>
      </c>
      <c r="P433" s="70" t="s">
        <v>4245</v>
      </c>
      <c r="Q433" s="81" t="s">
        <v>4257</v>
      </c>
      <c r="R433" s="8" t="s">
        <v>35</v>
      </c>
      <c r="S433" s="8" t="s">
        <v>84</v>
      </c>
      <c r="T433" s="8">
        <v>0</v>
      </c>
      <c r="U433" s="187">
        <f t="shared" si="49"/>
        <v>0</v>
      </c>
      <c r="V433" s="3"/>
      <c r="W433" s="3"/>
      <c r="X433" s="3"/>
      <c r="Y433" s="3"/>
      <c r="Z433" s="3"/>
      <c r="AA433" s="3"/>
      <c r="AB433" s="74" t="s">
        <v>4248</v>
      </c>
      <c r="AC433" s="72">
        <f t="shared" si="50"/>
        <v>0</v>
      </c>
      <c r="AD433" s="72">
        <f t="shared" si="51"/>
        <v>1</v>
      </c>
      <c r="AE433" s="72" t="str">
        <f t="shared" si="52"/>
        <v>EN TERMINO</v>
      </c>
      <c r="AF433" s="72" t="str">
        <f t="shared" si="53"/>
        <v>EN TERMINO</v>
      </c>
      <c r="AG433" s="8" t="s">
        <v>84</v>
      </c>
      <c r="AH433" s="71"/>
      <c r="AI433" s="74"/>
      <c r="AJ433" s="74"/>
      <c r="AK433" s="74"/>
      <c r="AL433" s="8" t="s">
        <v>219</v>
      </c>
      <c r="AM433" s="8" t="s">
        <v>113</v>
      </c>
      <c r="AN433" s="284" t="s">
        <v>143</v>
      </c>
      <c r="AO433" s="74" t="s">
        <v>208</v>
      </c>
      <c r="AP433" s="74" t="s">
        <v>3919</v>
      </c>
      <c r="AQ433" s="71"/>
      <c r="AR433" s="71"/>
      <c r="AS433" s="71"/>
      <c r="AT433" s="71"/>
    </row>
    <row r="434" spans="1:46" ht="150" x14ac:dyDescent="0.25">
      <c r="A434" s="279">
        <v>1279</v>
      </c>
      <c r="B434" s="302">
        <v>28</v>
      </c>
      <c r="C434" s="283" t="s">
        <v>4076</v>
      </c>
      <c r="D434" s="322" t="s">
        <v>4106</v>
      </c>
      <c r="E434" s="322" t="s">
        <v>4136</v>
      </c>
      <c r="F434" s="324" t="s">
        <v>4160</v>
      </c>
      <c r="G434" s="322" t="s">
        <v>4230</v>
      </c>
      <c r="H434" s="327" t="s">
        <v>4231</v>
      </c>
      <c r="I434" s="327" t="s">
        <v>4232</v>
      </c>
      <c r="J434" s="329">
        <v>3</v>
      </c>
      <c r="K434" s="82">
        <v>43469</v>
      </c>
      <c r="L434" s="82">
        <v>43830</v>
      </c>
      <c r="M434" s="98" t="s">
        <v>680</v>
      </c>
      <c r="N434" s="9" t="s">
        <v>52</v>
      </c>
      <c r="O434" s="330" t="s">
        <v>99</v>
      </c>
      <c r="P434" s="330" t="s">
        <v>99</v>
      </c>
      <c r="Q434" s="81" t="s">
        <v>4364</v>
      </c>
      <c r="R434" s="8" t="s">
        <v>35</v>
      </c>
      <c r="S434" s="8" t="s">
        <v>84</v>
      </c>
      <c r="T434" s="8">
        <v>0</v>
      </c>
      <c r="U434" s="187">
        <f t="shared" si="49"/>
        <v>0</v>
      </c>
      <c r="V434" s="3"/>
      <c r="W434" s="3"/>
      <c r="X434" s="3"/>
      <c r="Y434" s="3"/>
      <c r="Z434" s="3"/>
      <c r="AA434" s="3"/>
      <c r="AB434" s="74" t="s">
        <v>4248</v>
      </c>
      <c r="AC434" s="72">
        <f t="shared" si="50"/>
        <v>0</v>
      </c>
      <c r="AD434" s="72">
        <f t="shared" si="51"/>
        <v>1</v>
      </c>
      <c r="AE434" s="72" t="str">
        <f t="shared" si="52"/>
        <v>EN TERMINO</v>
      </c>
      <c r="AF434" s="72" t="str">
        <f t="shared" si="53"/>
        <v>EN TERMINO</v>
      </c>
      <c r="AG434" s="8" t="s">
        <v>85</v>
      </c>
      <c r="AH434" s="71"/>
      <c r="AI434" s="74"/>
      <c r="AJ434" s="74"/>
      <c r="AK434" s="74"/>
      <c r="AL434" s="8" t="s">
        <v>219</v>
      </c>
      <c r="AM434" s="8" t="s">
        <v>113</v>
      </c>
      <c r="AN434" s="331" t="s">
        <v>131</v>
      </c>
      <c r="AO434" s="74" t="s">
        <v>208</v>
      </c>
      <c r="AP434" s="74" t="s">
        <v>3919</v>
      </c>
      <c r="AQ434" s="71"/>
      <c r="AR434" s="71"/>
      <c r="AS434" s="71"/>
      <c r="AT434" s="71"/>
    </row>
    <row r="435" spans="1:46" ht="135" x14ac:dyDescent="0.25">
      <c r="A435" s="279">
        <v>1280</v>
      </c>
      <c r="B435" s="302">
        <v>29</v>
      </c>
      <c r="C435" s="283" t="s">
        <v>4077</v>
      </c>
      <c r="D435" s="281" t="s">
        <v>4107</v>
      </c>
      <c r="E435" s="281" t="s">
        <v>4137</v>
      </c>
      <c r="F435" s="281" t="s">
        <v>4161</v>
      </c>
      <c r="G435" s="281" t="s">
        <v>4233</v>
      </c>
      <c r="H435" s="284" t="s">
        <v>4234</v>
      </c>
      <c r="I435" s="284" t="s">
        <v>4235</v>
      </c>
      <c r="J435" s="329">
        <v>4</v>
      </c>
      <c r="K435" s="82">
        <v>43469</v>
      </c>
      <c r="L435" s="82">
        <v>43830</v>
      </c>
      <c r="M435" s="83" t="s">
        <v>968</v>
      </c>
      <c r="N435" s="205" t="s">
        <v>968</v>
      </c>
      <c r="O435" s="70" t="s">
        <v>4245</v>
      </c>
      <c r="P435" s="70" t="s">
        <v>4245</v>
      </c>
      <c r="Q435" s="81" t="s">
        <v>4257</v>
      </c>
      <c r="R435" s="8" t="s">
        <v>35</v>
      </c>
      <c r="S435" s="8" t="s">
        <v>84</v>
      </c>
      <c r="T435" s="8">
        <v>0</v>
      </c>
      <c r="U435" s="187">
        <f t="shared" si="49"/>
        <v>0</v>
      </c>
      <c r="V435" s="3"/>
      <c r="W435" s="3"/>
      <c r="X435" s="3"/>
      <c r="Y435" s="3"/>
      <c r="Z435" s="3"/>
      <c r="AA435" s="3"/>
      <c r="AB435" s="74" t="s">
        <v>4248</v>
      </c>
      <c r="AC435" s="72">
        <f t="shared" si="50"/>
        <v>0</v>
      </c>
      <c r="AD435" s="72">
        <f t="shared" si="51"/>
        <v>1</v>
      </c>
      <c r="AE435" s="72" t="str">
        <f t="shared" si="52"/>
        <v>EN TERMINO</v>
      </c>
      <c r="AF435" s="72" t="str">
        <f t="shared" si="53"/>
        <v>EN TERMINO</v>
      </c>
      <c r="AG435" s="8" t="s">
        <v>84</v>
      </c>
      <c r="AH435" s="71"/>
      <c r="AI435" s="74"/>
      <c r="AJ435" s="74"/>
      <c r="AK435" s="74"/>
      <c r="AL435" s="8" t="s">
        <v>219</v>
      </c>
      <c r="AM435" s="8" t="s">
        <v>113</v>
      </c>
      <c r="AN435" s="284" t="s">
        <v>131</v>
      </c>
      <c r="AO435" s="74" t="s">
        <v>208</v>
      </c>
      <c r="AP435" s="74" t="s">
        <v>3919</v>
      </c>
      <c r="AQ435" s="71"/>
      <c r="AR435" s="71"/>
      <c r="AS435" s="71"/>
      <c r="AT435" s="71"/>
    </row>
    <row r="436" spans="1:46" ht="135" x14ac:dyDescent="0.25">
      <c r="A436" s="279">
        <v>1281</v>
      </c>
      <c r="B436" s="302">
        <v>30</v>
      </c>
      <c r="C436" s="283" t="s">
        <v>4078</v>
      </c>
      <c r="D436" s="281" t="s">
        <v>4108</v>
      </c>
      <c r="E436" s="281" t="s">
        <v>4138</v>
      </c>
      <c r="F436" s="281" t="s">
        <v>4162</v>
      </c>
      <c r="G436" s="326" t="s">
        <v>4236</v>
      </c>
      <c r="H436" s="327" t="s">
        <v>4237</v>
      </c>
      <c r="I436" s="327" t="s">
        <v>4238</v>
      </c>
      <c r="J436" s="329">
        <v>3</v>
      </c>
      <c r="K436" s="82">
        <v>43469</v>
      </c>
      <c r="L436" s="82">
        <v>43830</v>
      </c>
      <c r="M436" s="83" t="s">
        <v>968</v>
      </c>
      <c r="N436" s="205" t="s">
        <v>968</v>
      </c>
      <c r="O436" s="70" t="s">
        <v>4244</v>
      </c>
      <c r="P436" s="70" t="s">
        <v>4247</v>
      </c>
      <c r="Q436" s="81" t="s">
        <v>4249</v>
      </c>
      <c r="R436" s="8" t="s">
        <v>3861</v>
      </c>
      <c r="S436" s="8" t="s">
        <v>84</v>
      </c>
      <c r="T436" s="8">
        <v>0</v>
      </c>
      <c r="U436" s="187">
        <f t="shared" si="49"/>
        <v>0</v>
      </c>
      <c r="V436" s="3"/>
      <c r="W436" s="3"/>
      <c r="X436" s="3"/>
      <c r="Y436" s="3"/>
      <c r="Z436" s="3"/>
      <c r="AA436" s="3"/>
      <c r="AB436" s="74" t="s">
        <v>4248</v>
      </c>
      <c r="AC436" s="72">
        <f t="shared" si="50"/>
        <v>0</v>
      </c>
      <c r="AD436" s="72">
        <f t="shared" si="51"/>
        <v>1</v>
      </c>
      <c r="AE436" s="72" t="str">
        <f t="shared" si="52"/>
        <v>EN TERMINO</v>
      </c>
      <c r="AF436" s="72" t="str">
        <f t="shared" si="53"/>
        <v>EN TERMINO</v>
      </c>
      <c r="AG436" s="8" t="s">
        <v>84</v>
      </c>
      <c r="AH436" s="71"/>
      <c r="AI436" s="74"/>
      <c r="AJ436" s="74"/>
      <c r="AK436" s="74"/>
      <c r="AL436" s="8" t="s">
        <v>219</v>
      </c>
      <c r="AM436" s="8" t="s">
        <v>113</v>
      </c>
      <c r="AN436" s="284" t="s">
        <v>131</v>
      </c>
      <c r="AO436" s="74" t="s">
        <v>208</v>
      </c>
      <c r="AP436" s="74" t="s">
        <v>3919</v>
      </c>
      <c r="AQ436" s="71"/>
      <c r="AR436" s="71"/>
      <c r="AS436" s="71"/>
      <c r="AT436" s="71"/>
    </row>
    <row r="437" spans="1:46" ht="210" x14ac:dyDescent="0.25">
      <c r="A437" s="279">
        <v>1282</v>
      </c>
      <c r="B437" s="302">
        <v>1</v>
      </c>
      <c r="C437" s="281" t="s">
        <v>4263</v>
      </c>
      <c r="D437" s="281" t="s">
        <v>4275</v>
      </c>
      <c r="E437" s="281" t="s">
        <v>4287</v>
      </c>
      <c r="F437" s="79" t="s">
        <v>4298</v>
      </c>
      <c r="G437" s="79" t="s">
        <v>4309</v>
      </c>
      <c r="H437" s="79" t="s">
        <v>4319</v>
      </c>
      <c r="I437" s="79" t="s">
        <v>4320</v>
      </c>
      <c r="J437" s="149">
        <v>9</v>
      </c>
      <c r="K437" s="82">
        <v>43469</v>
      </c>
      <c r="L437" s="82">
        <v>43830</v>
      </c>
      <c r="M437" s="83" t="s">
        <v>4352</v>
      </c>
      <c r="N437" s="101" t="s">
        <v>4345</v>
      </c>
      <c r="O437" s="70" t="s">
        <v>21</v>
      </c>
      <c r="P437" s="70" t="s">
        <v>21</v>
      </c>
      <c r="Q437" s="81" t="s">
        <v>3965</v>
      </c>
      <c r="R437" s="8" t="s">
        <v>3860</v>
      </c>
      <c r="S437" s="69" t="s">
        <v>1641</v>
      </c>
      <c r="T437" s="8">
        <v>0</v>
      </c>
      <c r="U437" s="187">
        <f t="shared" si="49"/>
        <v>0</v>
      </c>
      <c r="V437" s="3"/>
      <c r="W437" s="3"/>
      <c r="X437" s="3"/>
      <c r="Y437" s="3"/>
      <c r="Z437" s="3"/>
      <c r="AA437" s="3"/>
      <c r="AB437" s="74" t="s">
        <v>4248</v>
      </c>
      <c r="AC437" s="72">
        <f t="shared" si="50"/>
        <v>0</v>
      </c>
      <c r="AD437" s="72">
        <f t="shared" si="51"/>
        <v>1</v>
      </c>
      <c r="AE437" s="72" t="str">
        <f t="shared" si="52"/>
        <v>EN TERMINO</v>
      </c>
      <c r="AF437" s="72" t="str">
        <f t="shared" si="53"/>
        <v>EN TERMINO</v>
      </c>
      <c r="AG437" s="8" t="s">
        <v>30</v>
      </c>
      <c r="AH437" s="71"/>
      <c r="AI437" s="74"/>
      <c r="AJ437" s="74"/>
      <c r="AK437" s="74"/>
      <c r="AL437" s="8" t="s">
        <v>219</v>
      </c>
      <c r="AM437" s="284" t="s">
        <v>111</v>
      </c>
      <c r="AN437" s="284" t="s">
        <v>4360</v>
      </c>
      <c r="AO437" s="74" t="s">
        <v>210</v>
      </c>
      <c r="AP437" s="71"/>
      <c r="AQ437" s="71"/>
      <c r="AR437" s="71"/>
      <c r="AS437" s="71"/>
      <c r="AT437" s="71"/>
    </row>
    <row r="438" spans="1:46" ht="165" x14ac:dyDescent="0.25">
      <c r="A438" s="279">
        <v>1283</v>
      </c>
      <c r="B438" s="302">
        <v>2</v>
      </c>
      <c r="C438" s="281" t="s">
        <v>4264</v>
      </c>
      <c r="D438" s="281" t="s">
        <v>4276</v>
      </c>
      <c r="E438" s="281" t="s">
        <v>4288</v>
      </c>
      <c r="F438" s="79" t="s">
        <v>4299</v>
      </c>
      <c r="G438" s="79" t="s">
        <v>4310</v>
      </c>
      <c r="H438" s="79" t="s">
        <v>4321</v>
      </c>
      <c r="I438" s="79" t="s">
        <v>4322</v>
      </c>
      <c r="J438" s="149">
        <v>5</v>
      </c>
      <c r="K438" s="82">
        <v>43469</v>
      </c>
      <c r="L438" s="82">
        <v>43646</v>
      </c>
      <c r="M438" s="83" t="s">
        <v>1201</v>
      </c>
      <c r="N438" s="101" t="s">
        <v>4346</v>
      </c>
      <c r="O438" s="70" t="s">
        <v>21</v>
      </c>
      <c r="P438" s="70" t="s">
        <v>21</v>
      </c>
      <c r="Q438" s="81" t="s">
        <v>3965</v>
      </c>
      <c r="R438" s="8" t="s">
        <v>3860</v>
      </c>
      <c r="S438" s="69" t="s">
        <v>1641</v>
      </c>
      <c r="T438" s="8">
        <v>0</v>
      </c>
      <c r="U438" s="187">
        <f t="shared" si="49"/>
        <v>0</v>
      </c>
      <c r="V438" s="3"/>
      <c r="W438" s="3"/>
      <c r="X438" s="3"/>
      <c r="Y438" s="3"/>
      <c r="Z438" s="3"/>
      <c r="AA438" s="3"/>
      <c r="AB438" s="74" t="s">
        <v>4248</v>
      </c>
      <c r="AC438" s="72">
        <f t="shared" si="50"/>
        <v>0</v>
      </c>
      <c r="AD438" s="72">
        <f t="shared" si="51"/>
        <v>1</v>
      </c>
      <c r="AE438" s="72" t="str">
        <f t="shared" si="52"/>
        <v>EN TERMINO</v>
      </c>
      <c r="AF438" s="72" t="str">
        <f t="shared" si="53"/>
        <v>EN TERMINO</v>
      </c>
      <c r="AG438" s="8" t="s">
        <v>30</v>
      </c>
      <c r="AH438" s="71"/>
      <c r="AI438" s="74"/>
      <c r="AJ438" s="74"/>
      <c r="AK438" s="74"/>
      <c r="AL438" s="8" t="s">
        <v>219</v>
      </c>
      <c r="AM438" s="284" t="s">
        <v>108</v>
      </c>
      <c r="AN438" s="284" t="s">
        <v>4361</v>
      </c>
      <c r="AO438" s="74" t="s">
        <v>210</v>
      </c>
      <c r="AP438" s="71"/>
      <c r="AQ438" s="71"/>
      <c r="AR438" s="71"/>
      <c r="AS438" s="71"/>
      <c r="AT438" s="71"/>
    </row>
    <row r="439" spans="1:46" ht="210" x14ac:dyDescent="0.25">
      <c r="A439" s="279">
        <v>1284</v>
      </c>
      <c r="B439" s="302">
        <v>3</v>
      </c>
      <c r="C439" s="281" t="s">
        <v>4265</v>
      </c>
      <c r="D439" s="281" t="s">
        <v>4277</v>
      </c>
      <c r="E439" s="281" t="s">
        <v>4289</v>
      </c>
      <c r="F439" s="79" t="s">
        <v>4300</v>
      </c>
      <c r="G439" s="79" t="s">
        <v>4311</v>
      </c>
      <c r="H439" s="79" t="s">
        <v>4323</v>
      </c>
      <c r="I439" s="79" t="s">
        <v>4324</v>
      </c>
      <c r="J439" s="149">
        <v>8</v>
      </c>
      <c r="K439" s="82">
        <v>43469</v>
      </c>
      <c r="L439" s="82">
        <v>43830</v>
      </c>
      <c r="M439" s="83" t="s">
        <v>1201</v>
      </c>
      <c r="N439" s="101" t="s">
        <v>4346</v>
      </c>
      <c r="O439" s="70" t="s">
        <v>21</v>
      </c>
      <c r="P439" s="70" t="s">
        <v>21</v>
      </c>
      <c r="Q439" s="81" t="s">
        <v>3965</v>
      </c>
      <c r="R439" s="8" t="s">
        <v>3860</v>
      </c>
      <c r="S439" s="69" t="s">
        <v>1541</v>
      </c>
      <c r="T439" s="8">
        <v>0</v>
      </c>
      <c r="U439" s="187">
        <f t="shared" si="49"/>
        <v>0</v>
      </c>
      <c r="V439" s="3"/>
      <c r="W439" s="3"/>
      <c r="X439" s="3"/>
      <c r="Y439" s="3"/>
      <c r="Z439" s="3"/>
      <c r="AA439" s="3"/>
      <c r="AB439" s="74" t="s">
        <v>4248</v>
      </c>
      <c r="AC439" s="72">
        <f t="shared" si="50"/>
        <v>0</v>
      </c>
      <c r="AD439" s="72">
        <f t="shared" si="51"/>
        <v>1</v>
      </c>
      <c r="AE439" s="72" t="str">
        <f t="shared" si="52"/>
        <v>EN TERMINO</v>
      </c>
      <c r="AF439" s="72" t="str">
        <f t="shared" si="53"/>
        <v>EN TERMINO</v>
      </c>
      <c r="AG439" s="8" t="s">
        <v>85</v>
      </c>
      <c r="AH439" s="71"/>
      <c r="AI439" s="74"/>
      <c r="AJ439" s="74"/>
      <c r="AK439" s="74"/>
      <c r="AL439" s="8" t="s">
        <v>219</v>
      </c>
      <c r="AM439" s="284" t="s">
        <v>111</v>
      </c>
      <c r="AN439" s="284" t="s">
        <v>172</v>
      </c>
      <c r="AO439" s="74" t="s">
        <v>210</v>
      </c>
      <c r="AP439" s="71"/>
      <c r="AQ439" s="71"/>
      <c r="AR439" s="71"/>
      <c r="AS439" s="71"/>
      <c r="AT439" s="71"/>
    </row>
    <row r="440" spans="1:46" ht="195" x14ac:dyDescent="0.25">
      <c r="A440" s="279">
        <v>1285</v>
      </c>
      <c r="B440" s="302">
        <v>4</v>
      </c>
      <c r="C440" s="281" t="s">
        <v>4266</v>
      </c>
      <c r="D440" s="281" t="s">
        <v>4278</v>
      </c>
      <c r="E440" s="281" t="s">
        <v>4290</v>
      </c>
      <c r="F440" s="79" t="s">
        <v>4301</v>
      </c>
      <c r="G440" s="79" t="s">
        <v>4312</v>
      </c>
      <c r="H440" s="79" t="s">
        <v>4325</v>
      </c>
      <c r="I440" s="79" t="s">
        <v>4326</v>
      </c>
      <c r="J440" s="149">
        <v>4</v>
      </c>
      <c r="K440" s="82">
        <v>43469</v>
      </c>
      <c r="L440" s="82">
        <v>43830</v>
      </c>
      <c r="M440" s="83" t="s">
        <v>1036</v>
      </c>
      <c r="N440" s="101" t="s">
        <v>60</v>
      </c>
      <c r="O440" s="70" t="s">
        <v>21</v>
      </c>
      <c r="P440" s="70" t="s">
        <v>4357</v>
      </c>
      <c r="Q440" s="81" t="s">
        <v>3965</v>
      </c>
      <c r="R440" s="8" t="s">
        <v>3860</v>
      </c>
      <c r="S440" s="69" t="s">
        <v>1541</v>
      </c>
      <c r="T440" s="8">
        <v>0</v>
      </c>
      <c r="U440" s="187">
        <f t="shared" si="49"/>
        <v>0</v>
      </c>
      <c r="V440" s="3"/>
      <c r="W440" s="3"/>
      <c r="X440" s="3"/>
      <c r="Y440" s="3"/>
      <c r="Z440" s="3"/>
      <c r="AA440" s="3"/>
      <c r="AB440" s="74" t="s">
        <v>4248</v>
      </c>
      <c r="AC440" s="72">
        <f t="shared" si="50"/>
        <v>0</v>
      </c>
      <c r="AD440" s="72">
        <f t="shared" si="51"/>
        <v>1</v>
      </c>
      <c r="AE440" s="72" t="str">
        <f t="shared" si="52"/>
        <v>EN TERMINO</v>
      </c>
      <c r="AF440" s="72" t="str">
        <f t="shared" si="53"/>
        <v>EN TERMINO</v>
      </c>
      <c r="AG440" s="8" t="s">
        <v>85</v>
      </c>
      <c r="AH440" s="71"/>
      <c r="AI440" s="74"/>
      <c r="AJ440" s="74"/>
      <c r="AK440" s="74"/>
      <c r="AL440" s="8" t="s">
        <v>219</v>
      </c>
      <c r="AM440" s="284" t="s">
        <v>108</v>
      </c>
      <c r="AN440" s="284" t="s">
        <v>4361</v>
      </c>
      <c r="AO440" s="74" t="s">
        <v>210</v>
      </c>
      <c r="AP440" s="71"/>
      <c r="AQ440" s="71"/>
      <c r="AR440" s="71"/>
      <c r="AS440" s="71"/>
      <c r="AT440" s="71"/>
    </row>
    <row r="441" spans="1:46" ht="195" x14ac:dyDescent="0.25">
      <c r="A441" s="279">
        <v>1286</v>
      </c>
      <c r="B441" s="302">
        <v>5</v>
      </c>
      <c r="C441" s="281" t="s">
        <v>4267</v>
      </c>
      <c r="D441" s="281" t="s">
        <v>4279</v>
      </c>
      <c r="E441" s="281" t="s">
        <v>4291</v>
      </c>
      <c r="F441" s="79" t="s">
        <v>4302</v>
      </c>
      <c r="G441" s="79" t="s">
        <v>4313</v>
      </c>
      <c r="H441" s="79" t="s">
        <v>4327</v>
      </c>
      <c r="I441" s="79" t="s">
        <v>4328</v>
      </c>
      <c r="J441" s="149">
        <v>5</v>
      </c>
      <c r="K441" s="82">
        <v>43469</v>
      </c>
      <c r="L441" s="82">
        <v>43830</v>
      </c>
      <c r="M441" s="83" t="s">
        <v>4353</v>
      </c>
      <c r="N441" s="101" t="s">
        <v>4347</v>
      </c>
      <c r="O441" s="70" t="s">
        <v>21</v>
      </c>
      <c r="P441" s="70" t="s">
        <v>21</v>
      </c>
      <c r="Q441" s="81" t="s">
        <v>3965</v>
      </c>
      <c r="R441" s="8" t="s">
        <v>3860</v>
      </c>
      <c r="S441" s="69" t="s">
        <v>1541</v>
      </c>
      <c r="T441" s="8">
        <v>0</v>
      </c>
      <c r="U441" s="187">
        <f t="shared" si="49"/>
        <v>0</v>
      </c>
      <c r="V441" s="3"/>
      <c r="W441" s="3"/>
      <c r="X441" s="3"/>
      <c r="Y441" s="3"/>
      <c r="Z441" s="3"/>
      <c r="AA441" s="3"/>
      <c r="AB441" s="74" t="s">
        <v>4248</v>
      </c>
      <c r="AC441" s="72">
        <f t="shared" si="50"/>
        <v>0</v>
      </c>
      <c r="AD441" s="72">
        <f t="shared" si="51"/>
        <v>1</v>
      </c>
      <c r="AE441" s="72" t="str">
        <f t="shared" si="52"/>
        <v>EN TERMINO</v>
      </c>
      <c r="AF441" s="72" t="str">
        <f t="shared" si="53"/>
        <v>EN TERMINO</v>
      </c>
      <c r="AG441" s="8" t="s">
        <v>85</v>
      </c>
      <c r="AH441" s="71"/>
      <c r="AI441" s="74"/>
      <c r="AJ441" s="74"/>
      <c r="AK441" s="74"/>
      <c r="AL441" s="8" t="s">
        <v>219</v>
      </c>
      <c r="AM441" s="284" t="s">
        <v>111</v>
      </c>
      <c r="AN441" s="284" t="s">
        <v>200</v>
      </c>
      <c r="AO441" s="74" t="s">
        <v>210</v>
      </c>
      <c r="AP441" s="71"/>
      <c r="AQ441" s="71"/>
      <c r="AR441" s="71"/>
      <c r="AS441" s="71"/>
      <c r="AT441" s="71"/>
    </row>
    <row r="442" spans="1:46" ht="195" x14ac:dyDescent="0.25">
      <c r="A442" s="279">
        <v>1287</v>
      </c>
      <c r="B442" s="302">
        <v>6</v>
      </c>
      <c r="C442" s="281" t="s">
        <v>4268</v>
      </c>
      <c r="D442" s="281" t="s">
        <v>4280</v>
      </c>
      <c r="E442" s="281" t="s">
        <v>4292</v>
      </c>
      <c r="F442" s="332" t="s">
        <v>4303</v>
      </c>
      <c r="G442" s="281" t="s">
        <v>4314</v>
      </c>
      <c r="H442" s="79" t="s">
        <v>4329</v>
      </c>
      <c r="I442" s="79" t="s">
        <v>4330</v>
      </c>
      <c r="J442" s="149">
        <v>5</v>
      </c>
      <c r="K442" s="82">
        <v>43469</v>
      </c>
      <c r="L442" s="82">
        <v>43646</v>
      </c>
      <c r="M442" s="83" t="s">
        <v>4354</v>
      </c>
      <c r="N442" s="101" t="s">
        <v>4348</v>
      </c>
      <c r="O442" s="70" t="s">
        <v>21</v>
      </c>
      <c r="P442" s="70" t="s">
        <v>21</v>
      </c>
      <c r="Q442" s="81" t="s">
        <v>3965</v>
      </c>
      <c r="R442" s="8" t="s">
        <v>3860</v>
      </c>
      <c r="S442" s="69" t="s">
        <v>1541</v>
      </c>
      <c r="T442" s="8">
        <v>0</v>
      </c>
      <c r="U442" s="187">
        <f t="shared" si="49"/>
        <v>0</v>
      </c>
      <c r="V442" s="3"/>
      <c r="W442" s="3"/>
      <c r="X442" s="3"/>
      <c r="Y442" s="3"/>
      <c r="Z442" s="3"/>
      <c r="AA442" s="3"/>
      <c r="AB442" s="74" t="s">
        <v>4248</v>
      </c>
      <c r="AC442" s="72">
        <f t="shared" si="50"/>
        <v>0</v>
      </c>
      <c r="AD442" s="72">
        <f t="shared" si="51"/>
        <v>1</v>
      </c>
      <c r="AE442" s="72" t="str">
        <f t="shared" si="52"/>
        <v>EN TERMINO</v>
      </c>
      <c r="AF442" s="72" t="str">
        <f t="shared" si="53"/>
        <v>EN TERMINO</v>
      </c>
      <c r="AG442" s="8" t="s">
        <v>85</v>
      </c>
      <c r="AH442" s="71"/>
      <c r="AI442" s="74"/>
      <c r="AJ442" s="74"/>
      <c r="AK442" s="74"/>
      <c r="AL442" s="8" t="s">
        <v>219</v>
      </c>
      <c r="AM442" s="284" t="s">
        <v>111</v>
      </c>
      <c r="AN442" s="284" t="s">
        <v>167</v>
      </c>
      <c r="AO442" s="74" t="s">
        <v>210</v>
      </c>
      <c r="AP442" s="71"/>
      <c r="AQ442" s="71"/>
      <c r="AR442" s="71"/>
      <c r="AS442" s="71"/>
      <c r="AT442" s="71"/>
    </row>
    <row r="443" spans="1:46" ht="195" x14ac:dyDescent="0.25">
      <c r="A443" s="279">
        <v>1288</v>
      </c>
      <c r="B443" s="302">
        <v>7</v>
      </c>
      <c r="C443" s="281" t="s">
        <v>4269</v>
      </c>
      <c r="D443" s="281" t="s">
        <v>4281</v>
      </c>
      <c r="E443" s="281" t="s">
        <v>4293</v>
      </c>
      <c r="F443" s="332" t="s">
        <v>4304</v>
      </c>
      <c r="G443" s="281" t="s">
        <v>4315</v>
      </c>
      <c r="H443" s="79" t="s">
        <v>4331</v>
      </c>
      <c r="I443" s="79" t="s">
        <v>4332</v>
      </c>
      <c r="J443" s="149">
        <v>5</v>
      </c>
      <c r="K443" s="82">
        <v>43469</v>
      </c>
      <c r="L443" s="82">
        <v>43677</v>
      </c>
      <c r="M443" s="83" t="s">
        <v>1526</v>
      </c>
      <c r="N443" s="205" t="s">
        <v>4349</v>
      </c>
      <c r="O443" s="70" t="s">
        <v>21</v>
      </c>
      <c r="P443" s="70" t="s">
        <v>21</v>
      </c>
      <c r="Q443" s="81" t="s">
        <v>3965</v>
      </c>
      <c r="R443" s="8" t="s">
        <v>3860</v>
      </c>
      <c r="S443" s="69" t="s">
        <v>1541</v>
      </c>
      <c r="T443" s="8">
        <v>0</v>
      </c>
      <c r="U443" s="187">
        <f t="shared" si="49"/>
        <v>0</v>
      </c>
      <c r="V443" s="3"/>
      <c r="W443" s="3"/>
      <c r="X443" s="3"/>
      <c r="Y443" s="3"/>
      <c r="Z443" s="3"/>
      <c r="AA443" s="3"/>
      <c r="AB443" s="74" t="s">
        <v>4248</v>
      </c>
      <c r="AC443" s="72">
        <f t="shared" si="50"/>
        <v>0</v>
      </c>
      <c r="AD443" s="72">
        <f t="shared" si="51"/>
        <v>1</v>
      </c>
      <c r="AE443" s="72" t="str">
        <f t="shared" si="52"/>
        <v>EN TERMINO</v>
      </c>
      <c r="AF443" s="72" t="str">
        <f t="shared" si="53"/>
        <v>EN TERMINO</v>
      </c>
      <c r="AG443" s="8" t="s">
        <v>85</v>
      </c>
      <c r="AH443" s="71"/>
      <c r="AI443" s="74"/>
      <c r="AJ443" s="74"/>
      <c r="AK443" s="74"/>
      <c r="AL443" s="8" t="s">
        <v>219</v>
      </c>
      <c r="AM443" s="284" t="s">
        <v>111</v>
      </c>
      <c r="AN443" s="284" t="s">
        <v>167</v>
      </c>
      <c r="AO443" s="74" t="s">
        <v>210</v>
      </c>
      <c r="AP443" s="71"/>
      <c r="AQ443" s="71"/>
      <c r="AR443" s="71"/>
      <c r="AS443" s="71"/>
      <c r="AT443" s="71"/>
    </row>
    <row r="444" spans="1:46" ht="195" x14ac:dyDescent="0.25">
      <c r="A444" s="279">
        <v>1289</v>
      </c>
      <c r="B444" s="302">
        <v>8</v>
      </c>
      <c r="C444" s="281" t="s">
        <v>4270</v>
      </c>
      <c r="D444" s="281" t="s">
        <v>4282</v>
      </c>
      <c r="E444" s="281" t="s">
        <v>4294</v>
      </c>
      <c r="F444" s="79" t="s">
        <v>4305</v>
      </c>
      <c r="G444" s="79" t="s">
        <v>4316</v>
      </c>
      <c r="H444" s="79" t="s">
        <v>4333</v>
      </c>
      <c r="I444" s="79" t="s">
        <v>4334</v>
      </c>
      <c r="J444" s="149">
        <v>5</v>
      </c>
      <c r="K444" s="82">
        <v>43469</v>
      </c>
      <c r="L444" s="82">
        <v>43830</v>
      </c>
      <c r="M444" s="83" t="s">
        <v>4355</v>
      </c>
      <c r="N444" s="205" t="s">
        <v>4350</v>
      </c>
      <c r="O444" s="70" t="s">
        <v>21</v>
      </c>
      <c r="P444" s="70" t="s">
        <v>4358</v>
      </c>
      <c r="Q444" s="81" t="s">
        <v>3965</v>
      </c>
      <c r="R444" s="8" t="s">
        <v>3860</v>
      </c>
      <c r="S444" s="69" t="s">
        <v>1541</v>
      </c>
      <c r="T444" s="8">
        <v>0</v>
      </c>
      <c r="U444" s="187">
        <f t="shared" si="49"/>
        <v>0</v>
      </c>
      <c r="V444" s="3"/>
      <c r="W444" s="3"/>
      <c r="X444" s="3"/>
      <c r="Y444" s="3"/>
      <c r="Z444" s="3"/>
      <c r="AA444" s="3"/>
      <c r="AB444" s="74" t="s">
        <v>4248</v>
      </c>
      <c r="AC444" s="72">
        <f t="shared" si="50"/>
        <v>0</v>
      </c>
      <c r="AD444" s="72">
        <f t="shared" si="51"/>
        <v>1</v>
      </c>
      <c r="AE444" s="72" t="str">
        <f t="shared" si="52"/>
        <v>EN TERMINO</v>
      </c>
      <c r="AF444" s="72" t="str">
        <f t="shared" si="53"/>
        <v>EN TERMINO</v>
      </c>
      <c r="AG444" s="8" t="s">
        <v>85</v>
      </c>
      <c r="AH444" s="71"/>
      <c r="AI444" s="74"/>
      <c r="AJ444" s="74"/>
      <c r="AK444" s="74"/>
      <c r="AL444" s="8" t="s">
        <v>219</v>
      </c>
      <c r="AM444" s="284" t="s">
        <v>108</v>
      </c>
      <c r="AN444" s="284" t="s">
        <v>4361</v>
      </c>
      <c r="AO444" s="74" t="s">
        <v>210</v>
      </c>
      <c r="AP444" s="71"/>
      <c r="AQ444" s="71"/>
      <c r="AR444" s="71"/>
      <c r="AS444" s="71"/>
      <c r="AT444" s="71"/>
    </row>
    <row r="445" spans="1:46" ht="180" x14ac:dyDescent="0.25">
      <c r="A445" s="279">
        <v>1290</v>
      </c>
      <c r="B445" s="302">
        <v>9</v>
      </c>
      <c r="C445" s="281" t="s">
        <v>4271</v>
      </c>
      <c r="D445" s="281" t="s">
        <v>4283</v>
      </c>
      <c r="E445" s="281" t="s">
        <v>4295</v>
      </c>
      <c r="F445" s="79" t="s">
        <v>4306</v>
      </c>
      <c r="G445" s="79" t="s">
        <v>4317</v>
      </c>
      <c r="H445" s="79" t="s">
        <v>4335</v>
      </c>
      <c r="I445" s="79" t="s">
        <v>4336</v>
      </c>
      <c r="J445" s="149">
        <v>6</v>
      </c>
      <c r="K445" s="82">
        <v>43469</v>
      </c>
      <c r="L445" s="82">
        <v>43830</v>
      </c>
      <c r="M445" s="83" t="s">
        <v>4355</v>
      </c>
      <c r="N445" s="205" t="s">
        <v>4350</v>
      </c>
      <c r="O445" s="70" t="s">
        <v>21</v>
      </c>
      <c r="P445" s="70" t="s">
        <v>4358</v>
      </c>
      <c r="Q445" s="81" t="s">
        <v>3965</v>
      </c>
      <c r="R445" s="8" t="s">
        <v>3860</v>
      </c>
      <c r="S445" s="69" t="s">
        <v>1541</v>
      </c>
      <c r="T445" s="8">
        <v>0</v>
      </c>
      <c r="U445" s="187">
        <f t="shared" si="49"/>
        <v>0</v>
      </c>
      <c r="V445" s="3"/>
      <c r="W445" s="3"/>
      <c r="X445" s="3"/>
      <c r="Y445" s="3"/>
      <c r="Z445" s="3"/>
      <c r="AA445" s="3"/>
      <c r="AB445" s="74" t="s">
        <v>4248</v>
      </c>
      <c r="AC445" s="72">
        <f t="shared" si="50"/>
        <v>0</v>
      </c>
      <c r="AD445" s="72">
        <f t="shared" si="51"/>
        <v>1</v>
      </c>
      <c r="AE445" s="72" t="str">
        <f t="shared" si="52"/>
        <v>EN TERMINO</v>
      </c>
      <c r="AF445" s="72" t="str">
        <f t="shared" si="53"/>
        <v>EN TERMINO</v>
      </c>
      <c r="AG445" s="8" t="s">
        <v>85</v>
      </c>
      <c r="AH445" s="71"/>
      <c r="AI445" s="74"/>
      <c r="AJ445" s="74"/>
      <c r="AK445" s="74"/>
      <c r="AL445" s="8" t="s">
        <v>219</v>
      </c>
      <c r="AM445" s="284" t="s">
        <v>111</v>
      </c>
      <c r="AN445" s="284" t="s">
        <v>200</v>
      </c>
      <c r="AO445" s="74" t="s">
        <v>210</v>
      </c>
      <c r="AP445" s="71"/>
      <c r="AQ445" s="71"/>
      <c r="AR445" s="71"/>
      <c r="AS445" s="71"/>
      <c r="AT445" s="71"/>
    </row>
    <row r="446" spans="1:46" ht="165" x14ac:dyDescent="0.25">
      <c r="A446" s="279">
        <v>1291</v>
      </c>
      <c r="B446" s="302">
        <v>10</v>
      </c>
      <c r="C446" s="281" t="s">
        <v>4272</v>
      </c>
      <c r="D446" s="281" t="s">
        <v>4284</v>
      </c>
      <c r="E446" s="281" t="s">
        <v>4296</v>
      </c>
      <c r="F446" s="332" t="s">
        <v>4303</v>
      </c>
      <c r="G446" s="281" t="s">
        <v>4314</v>
      </c>
      <c r="H446" s="79" t="s">
        <v>4337</v>
      </c>
      <c r="I446" s="79" t="s">
        <v>4338</v>
      </c>
      <c r="J446" s="149">
        <v>5</v>
      </c>
      <c r="K446" s="82">
        <v>43469</v>
      </c>
      <c r="L446" s="82">
        <v>43830</v>
      </c>
      <c r="M446" s="83" t="s">
        <v>4355</v>
      </c>
      <c r="N446" s="205" t="s">
        <v>4350</v>
      </c>
      <c r="O446" s="70" t="s">
        <v>21</v>
      </c>
      <c r="P446" s="70" t="s">
        <v>4358</v>
      </c>
      <c r="Q446" s="81" t="s">
        <v>3965</v>
      </c>
      <c r="R446" s="8" t="s">
        <v>3860</v>
      </c>
      <c r="S446" s="69" t="s">
        <v>1541</v>
      </c>
      <c r="T446" s="8">
        <v>0</v>
      </c>
      <c r="U446" s="187">
        <f t="shared" ref="U446:U448" si="54">+T446/J446</f>
        <v>0</v>
      </c>
      <c r="V446" s="3"/>
      <c r="W446" s="3"/>
      <c r="X446" s="3"/>
      <c r="Y446" s="3"/>
      <c r="Z446" s="3"/>
      <c r="AA446" s="3"/>
      <c r="AB446" s="74" t="s">
        <v>4248</v>
      </c>
      <c r="AC446" s="72">
        <f t="shared" si="50"/>
        <v>0</v>
      </c>
      <c r="AD446" s="72">
        <f t="shared" si="51"/>
        <v>1</v>
      </c>
      <c r="AE446" s="72" t="str">
        <f t="shared" si="52"/>
        <v>EN TERMINO</v>
      </c>
      <c r="AF446" s="72" t="str">
        <f t="shared" si="53"/>
        <v>EN TERMINO</v>
      </c>
      <c r="AG446" s="8" t="s">
        <v>85</v>
      </c>
      <c r="AH446" s="71"/>
      <c r="AI446" s="74"/>
      <c r="AJ446" s="74"/>
      <c r="AK446" s="74"/>
      <c r="AL446" s="8" t="s">
        <v>219</v>
      </c>
      <c r="AM446" s="284" t="s">
        <v>111</v>
      </c>
      <c r="AN446" s="284" t="s">
        <v>167</v>
      </c>
      <c r="AO446" s="74" t="s">
        <v>210</v>
      </c>
      <c r="AP446" s="71"/>
      <c r="AQ446" s="71"/>
      <c r="AR446" s="71"/>
      <c r="AS446" s="71"/>
      <c r="AT446" s="71"/>
    </row>
    <row r="447" spans="1:46" ht="270" x14ac:dyDescent="0.25">
      <c r="A447" s="279">
        <v>1292</v>
      </c>
      <c r="B447" s="302">
        <v>11</v>
      </c>
      <c r="C447" s="281" t="s">
        <v>4273</v>
      </c>
      <c r="D447" s="281" t="s">
        <v>4285</v>
      </c>
      <c r="E447" s="281" t="s">
        <v>4297</v>
      </c>
      <c r="F447" s="79" t="s">
        <v>4307</v>
      </c>
      <c r="G447" s="79" t="s">
        <v>4318</v>
      </c>
      <c r="H447" s="79" t="s">
        <v>4339</v>
      </c>
      <c r="I447" s="79" t="s">
        <v>4340</v>
      </c>
      <c r="J447" s="149">
        <v>6</v>
      </c>
      <c r="K447" s="82">
        <v>43469</v>
      </c>
      <c r="L447" s="82">
        <v>43830</v>
      </c>
      <c r="M447" s="83" t="s">
        <v>4356</v>
      </c>
      <c r="N447" s="205" t="s">
        <v>4351</v>
      </c>
      <c r="O447" s="70" t="s">
        <v>21</v>
      </c>
      <c r="P447" s="205" t="s">
        <v>4359</v>
      </c>
      <c r="Q447" s="81" t="s">
        <v>3965</v>
      </c>
      <c r="R447" s="8" t="s">
        <v>3860</v>
      </c>
      <c r="S447" s="69" t="s">
        <v>84</v>
      </c>
      <c r="T447" s="8">
        <v>0</v>
      </c>
      <c r="U447" s="187">
        <f t="shared" si="54"/>
        <v>0</v>
      </c>
      <c r="V447" s="3"/>
      <c r="W447" s="3"/>
      <c r="X447" s="3"/>
      <c r="Y447" s="3"/>
      <c r="Z447" s="3"/>
      <c r="AA447" s="3"/>
      <c r="AB447" s="74" t="s">
        <v>4248</v>
      </c>
      <c r="AC447" s="72">
        <f t="shared" si="50"/>
        <v>0</v>
      </c>
      <c r="AD447" s="72">
        <f t="shared" si="51"/>
        <v>1</v>
      </c>
      <c r="AE447" s="72" t="str">
        <f t="shared" si="52"/>
        <v>EN TERMINO</v>
      </c>
      <c r="AF447" s="72" t="str">
        <f t="shared" si="53"/>
        <v>EN TERMINO</v>
      </c>
      <c r="AG447" s="8" t="s">
        <v>84</v>
      </c>
      <c r="AH447" s="71"/>
      <c r="AI447" s="74"/>
      <c r="AJ447" s="74"/>
      <c r="AK447" s="74"/>
      <c r="AL447" s="8" t="s">
        <v>219</v>
      </c>
      <c r="AM447" s="284" t="s">
        <v>108</v>
      </c>
      <c r="AN447" s="284" t="s">
        <v>4361</v>
      </c>
      <c r="AO447" s="74" t="s">
        <v>210</v>
      </c>
      <c r="AP447" s="71"/>
      <c r="AQ447" s="71"/>
      <c r="AR447" s="71"/>
      <c r="AS447" s="71"/>
      <c r="AT447" s="71"/>
    </row>
    <row r="448" spans="1:46" ht="105" x14ac:dyDescent="0.25">
      <c r="A448" s="279">
        <v>1293</v>
      </c>
      <c r="B448" s="302">
        <v>1</v>
      </c>
      <c r="C448" s="281" t="s">
        <v>4274</v>
      </c>
      <c r="D448" s="77" t="s">
        <v>4286</v>
      </c>
      <c r="E448" s="77" t="s">
        <v>4341</v>
      </c>
      <c r="F448" s="79" t="s">
        <v>4308</v>
      </c>
      <c r="G448" s="79" t="s">
        <v>4342</v>
      </c>
      <c r="H448" s="79" t="s">
        <v>4343</v>
      </c>
      <c r="I448" s="79" t="s">
        <v>4344</v>
      </c>
      <c r="J448" s="149">
        <v>3</v>
      </c>
      <c r="K448" s="68">
        <v>43469</v>
      </c>
      <c r="L448" s="68">
        <v>43555</v>
      </c>
      <c r="M448" s="83" t="s">
        <v>1106</v>
      </c>
      <c r="N448" s="205" t="s">
        <v>62</v>
      </c>
      <c r="O448" s="70" t="s">
        <v>28</v>
      </c>
      <c r="P448" s="70" t="s">
        <v>28</v>
      </c>
      <c r="Q448" s="81" t="s">
        <v>3966</v>
      </c>
      <c r="R448" s="8" t="s">
        <v>3883</v>
      </c>
      <c r="S448" s="69" t="s">
        <v>1641</v>
      </c>
      <c r="T448" s="8">
        <v>0</v>
      </c>
      <c r="U448" s="187">
        <f t="shared" si="54"/>
        <v>0</v>
      </c>
      <c r="V448" s="3"/>
      <c r="W448" s="3"/>
      <c r="X448" s="3"/>
      <c r="Y448" s="3"/>
      <c r="Z448" s="3"/>
      <c r="AA448" s="3"/>
      <c r="AB448" s="74" t="s">
        <v>4248</v>
      </c>
      <c r="AC448" s="72">
        <f t="shared" si="50"/>
        <v>0</v>
      </c>
      <c r="AD448" s="72">
        <f t="shared" si="51"/>
        <v>1</v>
      </c>
      <c r="AE448" s="72" t="str">
        <f t="shared" si="52"/>
        <v>EN TERMINO</v>
      </c>
      <c r="AF448" s="72" t="str">
        <f t="shared" si="53"/>
        <v>EN TERMINO</v>
      </c>
      <c r="AG448" s="8" t="s">
        <v>30</v>
      </c>
      <c r="AH448" s="71"/>
      <c r="AI448" s="74"/>
      <c r="AJ448" s="74"/>
      <c r="AK448" s="74"/>
      <c r="AL448" s="8" t="s">
        <v>219</v>
      </c>
      <c r="AM448" s="284" t="s">
        <v>111</v>
      </c>
      <c r="AN448" s="284" t="s">
        <v>200</v>
      </c>
      <c r="AO448" s="74" t="s">
        <v>208</v>
      </c>
      <c r="AP448" s="71"/>
      <c r="AQ448" s="71"/>
      <c r="AR448" s="71"/>
      <c r="AS448" s="71"/>
      <c r="AT448" s="71"/>
    </row>
  </sheetData>
  <protectedRanges>
    <protectedRange password="C90D" sqref="G129" name="Rango1_4_1_1_1_1_1"/>
    <protectedRange password="C90D" sqref="J129" name="Rango1_4_1_1_1_1_1_2_1_1"/>
  </protectedRanges>
  <autoFilter ref="A10:AT448" xr:uid="{00000000-0009-0000-0000-000001000000}">
    <sortState ref="A11:AT448">
      <sortCondition ref="A11:A448"/>
    </sortState>
  </autoFilter>
  <sortState ref="A11:AT367">
    <sortCondition ref="A11:A367"/>
  </sortState>
  <mergeCells count="1">
    <mergeCell ref="P9:R9"/>
  </mergeCells>
  <conditionalFormatting sqref="AE306:AF341 AE292:AF302 AE24:AF244 AE11:AF22">
    <cfRule type="cellIs" dxfId="659" priority="328" operator="equal">
      <formula>"EN TERMINO"</formula>
    </cfRule>
    <cfRule type="cellIs" dxfId="658" priority="329" operator="equal">
      <formula>"CUMPLIDA"</formula>
    </cfRule>
    <cfRule type="cellIs" dxfId="657" priority="330" operator="equal">
      <formula>"VENCIDA"</formula>
    </cfRule>
  </conditionalFormatting>
  <conditionalFormatting sqref="AF246:AF254">
    <cfRule type="cellIs" dxfId="656" priority="289" operator="equal">
      <formula>"EN TERMINO"</formula>
    </cfRule>
    <cfRule type="cellIs" dxfId="655" priority="290" operator="equal">
      <formula>"CUMPLIDA"</formula>
    </cfRule>
    <cfRule type="cellIs" dxfId="654" priority="291" operator="equal">
      <formula>"VENCIDA"</formula>
    </cfRule>
  </conditionalFormatting>
  <conditionalFormatting sqref="AE246:AE254">
    <cfRule type="cellIs" dxfId="653" priority="292" operator="equal">
      <formula>"EN TERMINO"</formula>
    </cfRule>
    <cfRule type="cellIs" dxfId="652" priority="293" operator="equal">
      <formula>"CUMPLIDA"</formula>
    </cfRule>
    <cfRule type="cellIs" dxfId="651" priority="294" operator="equal">
      <formula>"VENCIDA"</formula>
    </cfRule>
  </conditionalFormatting>
  <conditionalFormatting sqref="AF255:AF269">
    <cfRule type="cellIs" dxfId="650" priority="283" operator="equal">
      <formula>"EN TERMINO"</formula>
    </cfRule>
    <cfRule type="cellIs" dxfId="649" priority="284" operator="equal">
      <formula>"CUMPLIDA"</formula>
    </cfRule>
    <cfRule type="cellIs" dxfId="648" priority="285" operator="equal">
      <formula>"VENCIDA"</formula>
    </cfRule>
  </conditionalFormatting>
  <conditionalFormatting sqref="AE255:AE269">
    <cfRule type="cellIs" dxfId="647" priority="286" operator="equal">
      <formula>"EN TERMINO"</formula>
    </cfRule>
    <cfRule type="cellIs" dxfId="646" priority="287" operator="equal">
      <formula>"CUMPLIDA"</formula>
    </cfRule>
    <cfRule type="cellIs" dxfId="645" priority="288" operator="equal">
      <formula>"VENCIDA"</formula>
    </cfRule>
  </conditionalFormatting>
  <conditionalFormatting sqref="AF270:AF290">
    <cfRule type="cellIs" dxfId="644" priority="277" operator="equal">
      <formula>"EN TERMINO"</formula>
    </cfRule>
    <cfRule type="cellIs" dxfId="643" priority="278" operator="equal">
      <formula>"CUMPLIDA"</formula>
    </cfRule>
    <cfRule type="cellIs" dxfId="642" priority="279" operator="equal">
      <formula>"VENCIDA"</formula>
    </cfRule>
  </conditionalFormatting>
  <conditionalFormatting sqref="AE270:AE290">
    <cfRule type="cellIs" dxfId="641" priority="280" operator="equal">
      <formula>"EN TERMINO"</formula>
    </cfRule>
    <cfRule type="cellIs" dxfId="640" priority="281" operator="equal">
      <formula>"CUMPLIDA"</formula>
    </cfRule>
    <cfRule type="cellIs" dxfId="639" priority="282" operator="equal">
      <formula>"VENCIDA"</formula>
    </cfRule>
  </conditionalFormatting>
  <conditionalFormatting sqref="AF291">
    <cfRule type="cellIs" dxfId="638" priority="271" operator="equal">
      <formula>"EN TERMINO"</formula>
    </cfRule>
    <cfRule type="cellIs" dxfId="637" priority="272" operator="equal">
      <formula>"CUMPLIDA"</formula>
    </cfRule>
    <cfRule type="cellIs" dxfId="636" priority="273" operator="equal">
      <formula>"VENCIDA"</formula>
    </cfRule>
  </conditionalFormatting>
  <conditionalFormatting sqref="AE291">
    <cfRule type="cellIs" dxfId="635" priority="274" operator="equal">
      <formula>"EN TERMINO"</formula>
    </cfRule>
    <cfRule type="cellIs" dxfId="634" priority="275" operator="equal">
      <formula>"CUMPLIDA"</formula>
    </cfRule>
    <cfRule type="cellIs" dxfId="633" priority="276" operator="equal">
      <formula>"VENCIDA"</formula>
    </cfRule>
  </conditionalFormatting>
  <conditionalFormatting sqref="W87">
    <cfRule type="cellIs" dxfId="632" priority="262" operator="equal">
      <formula>"EN TERMINO"</formula>
    </cfRule>
    <cfRule type="cellIs" dxfId="631" priority="263" operator="equal">
      <formula>"CUMPLIDA"</formula>
    </cfRule>
    <cfRule type="cellIs" dxfId="630" priority="264" operator="equal">
      <formula>"VENCIDA"</formula>
    </cfRule>
  </conditionalFormatting>
  <conditionalFormatting sqref="W88">
    <cfRule type="cellIs" dxfId="629" priority="259" operator="equal">
      <formula>"EN TERMINO"</formula>
    </cfRule>
    <cfRule type="cellIs" dxfId="628" priority="260" operator="equal">
      <formula>"CUMPLIDA"</formula>
    </cfRule>
    <cfRule type="cellIs" dxfId="627" priority="261" operator="equal">
      <formula>"VENCIDA"</formula>
    </cfRule>
  </conditionalFormatting>
  <conditionalFormatting sqref="W291">
    <cfRule type="cellIs" dxfId="626" priority="256" operator="equal">
      <formula>"EN TERMINO"</formula>
    </cfRule>
    <cfRule type="cellIs" dxfId="625" priority="257" operator="equal">
      <formula>"CUMPLIDA"</formula>
    </cfRule>
    <cfRule type="cellIs" dxfId="624" priority="258" operator="equal">
      <formula>"VENCIDA"</formula>
    </cfRule>
  </conditionalFormatting>
  <conditionalFormatting sqref="AF303:AF304 AF343">
    <cfRule type="cellIs" dxfId="623" priority="241" operator="equal">
      <formula>"EN TERMINO"</formula>
    </cfRule>
    <cfRule type="cellIs" dxfId="622" priority="242" operator="equal">
      <formula>"CUMPLIDA"</formula>
    </cfRule>
    <cfRule type="cellIs" dxfId="621" priority="243" operator="equal">
      <formula>"VENCIDA"</formula>
    </cfRule>
  </conditionalFormatting>
  <conditionalFormatting sqref="AE303:AE304 AE343">
    <cfRule type="cellIs" dxfId="620" priority="244" operator="equal">
      <formula>"EN TERMINO"</formula>
    </cfRule>
    <cfRule type="cellIs" dxfId="619" priority="245" operator="equal">
      <formula>"CUMPLIDA"</formula>
    </cfRule>
    <cfRule type="cellIs" dxfId="618" priority="246" operator="equal">
      <formula>"VENCIDA"</formula>
    </cfRule>
  </conditionalFormatting>
  <conditionalFormatting sqref="AE23:AF23">
    <cfRule type="cellIs" dxfId="617" priority="238" operator="equal">
      <formula>"EN TERMINO"</formula>
    </cfRule>
    <cfRule type="cellIs" dxfId="616" priority="239" operator="equal">
      <formula>"CUMPLIDA"</formula>
    </cfRule>
    <cfRule type="cellIs" dxfId="615" priority="240" operator="equal">
      <formula>"VENCIDA"</formula>
    </cfRule>
  </conditionalFormatting>
  <conditionalFormatting sqref="AE245:AF245">
    <cfRule type="cellIs" dxfId="614" priority="235" operator="equal">
      <formula>"EN TERMINO"</formula>
    </cfRule>
    <cfRule type="cellIs" dxfId="613" priority="236" operator="equal">
      <formula>"CUMPLIDA"</formula>
    </cfRule>
    <cfRule type="cellIs" dxfId="612" priority="237" operator="equal">
      <formula>"VENCIDA"</formula>
    </cfRule>
  </conditionalFormatting>
  <conditionalFormatting sqref="AE342:AF342">
    <cfRule type="cellIs" dxfId="611" priority="232" operator="equal">
      <formula>"EN TERMINO"</formula>
    </cfRule>
    <cfRule type="cellIs" dxfId="610" priority="233" operator="equal">
      <formula>"CUMPLIDA"</formula>
    </cfRule>
    <cfRule type="cellIs" dxfId="609" priority="234" operator="equal">
      <formula>"VENCIDA"</formula>
    </cfRule>
  </conditionalFormatting>
  <conditionalFormatting sqref="AE305:AF305">
    <cfRule type="cellIs" dxfId="608" priority="229" operator="equal">
      <formula>"EN TERMINO"</formula>
    </cfRule>
    <cfRule type="cellIs" dxfId="607" priority="230" operator="equal">
      <formula>"CUMPLIDA"</formula>
    </cfRule>
    <cfRule type="cellIs" dxfId="606" priority="231" operator="equal">
      <formula>"VENCIDA"</formula>
    </cfRule>
  </conditionalFormatting>
  <conditionalFormatting sqref="AF377">
    <cfRule type="cellIs" dxfId="605" priority="223" operator="equal">
      <formula>"EN TERMINO"</formula>
    </cfRule>
    <cfRule type="cellIs" dxfId="604" priority="224" operator="equal">
      <formula>"CUMPLIDA"</formula>
    </cfRule>
    <cfRule type="cellIs" dxfId="603" priority="225" operator="equal">
      <formula>"VENCIDA"</formula>
    </cfRule>
  </conditionalFormatting>
  <conditionalFormatting sqref="AE377">
    <cfRule type="cellIs" dxfId="602" priority="226" operator="equal">
      <formula>"EN TERMINO"</formula>
    </cfRule>
    <cfRule type="cellIs" dxfId="601" priority="227" operator="equal">
      <formula>"CUMPLIDA"</formula>
    </cfRule>
    <cfRule type="cellIs" dxfId="600" priority="228" operator="equal">
      <formula>"VENCIDA"</formula>
    </cfRule>
  </conditionalFormatting>
  <conditionalFormatting sqref="AF376">
    <cfRule type="cellIs" dxfId="599" priority="217" operator="equal">
      <formula>"EN TERMINO"</formula>
    </cfRule>
    <cfRule type="cellIs" dxfId="598" priority="218" operator="equal">
      <formula>"CUMPLIDA"</formula>
    </cfRule>
    <cfRule type="cellIs" dxfId="597" priority="219" operator="equal">
      <formula>"VENCIDA"</formula>
    </cfRule>
  </conditionalFormatting>
  <conditionalFormatting sqref="AE376">
    <cfRule type="cellIs" dxfId="596" priority="220" operator="equal">
      <formula>"EN TERMINO"</formula>
    </cfRule>
    <cfRule type="cellIs" dxfId="595" priority="221" operator="equal">
      <formula>"CUMPLIDA"</formula>
    </cfRule>
    <cfRule type="cellIs" dxfId="594" priority="222" operator="equal">
      <formula>"VENCIDA"</formula>
    </cfRule>
  </conditionalFormatting>
  <conditionalFormatting sqref="AF373">
    <cfRule type="cellIs" dxfId="593" priority="211" operator="equal">
      <formula>"EN TERMINO"</formula>
    </cfRule>
    <cfRule type="cellIs" dxfId="592" priority="212" operator="equal">
      <formula>"CUMPLIDA"</formula>
    </cfRule>
    <cfRule type="cellIs" dxfId="591" priority="213" operator="equal">
      <formula>"VENCIDA"</formula>
    </cfRule>
  </conditionalFormatting>
  <conditionalFormatting sqref="AE373">
    <cfRule type="cellIs" dxfId="590" priority="214" operator="equal">
      <formula>"EN TERMINO"</formula>
    </cfRule>
    <cfRule type="cellIs" dxfId="589" priority="215" operator="equal">
      <formula>"CUMPLIDA"</formula>
    </cfRule>
    <cfRule type="cellIs" dxfId="588" priority="216" operator="equal">
      <formula>"VENCIDA"</formula>
    </cfRule>
  </conditionalFormatting>
  <conditionalFormatting sqref="AF372">
    <cfRule type="cellIs" dxfId="587" priority="205" operator="equal">
      <formula>"EN TERMINO"</formula>
    </cfRule>
    <cfRule type="cellIs" dxfId="586" priority="206" operator="equal">
      <formula>"CUMPLIDA"</formula>
    </cfRule>
    <cfRule type="cellIs" dxfId="585" priority="207" operator="equal">
      <formula>"VENCIDA"</formula>
    </cfRule>
  </conditionalFormatting>
  <conditionalFormatting sqref="AE372">
    <cfRule type="cellIs" dxfId="584" priority="208" operator="equal">
      <formula>"EN TERMINO"</formula>
    </cfRule>
    <cfRule type="cellIs" dxfId="583" priority="209" operator="equal">
      <formula>"CUMPLIDA"</formula>
    </cfRule>
    <cfRule type="cellIs" dxfId="582" priority="210" operator="equal">
      <formula>"VENCIDA"</formula>
    </cfRule>
  </conditionalFormatting>
  <conditionalFormatting sqref="AF371">
    <cfRule type="cellIs" dxfId="581" priority="199" operator="equal">
      <formula>"EN TERMINO"</formula>
    </cfRule>
    <cfRule type="cellIs" dxfId="580" priority="200" operator="equal">
      <formula>"CUMPLIDA"</formula>
    </cfRule>
    <cfRule type="cellIs" dxfId="579" priority="201" operator="equal">
      <formula>"VENCIDA"</formula>
    </cfRule>
  </conditionalFormatting>
  <conditionalFormatting sqref="AE371">
    <cfRule type="cellIs" dxfId="578" priority="202" operator="equal">
      <formula>"EN TERMINO"</formula>
    </cfRule>
    <cfRule type="cellIs" dxfId="577" priority="203" operator="equal">
      <formula>"CUMPLIDA"</formula>
    </cfRule>
    <cfRule type="cellIs" dxfId="576" priority="204" operator="equal">
      <formula>"VENCIDA"</formula>
    </cfRule>
  </conditionalFormatting>
  <conditionalFormatting sqref="AF370">
    <cfRule type="cellIs" dxfId="575" priority="193" operator="equal">
      <formula>"EN TERMINO"</formula>
    </cfRule>
    <cfRule type="cellIs" dxfId="574" priority="194" operator="equal">
      <formula>"CUMPLIDA"</formula>
    </cfRule>
    <cfRule type="cellIs" dxfId="573" priority="195" operator="equal">
      <formula>"VENCIDA"</formula>
    </cfRule>
  </conditionalFormatting>
  <conditionalFormatting sqref="AE370">
    <cfRule type="cellIs" dxfId="572" priority="196" operator="equal">
      <formula>"EN TERMINO"</formula>
    </cfRule>
    <cfRule type="cellIs" dxfId="571" priority="197" operator="equal">
      <formula>"CUMPLIDA"</formula>
    </cfRule>
    <cfRule type="cellIs" dxfId="570" priority="198" operator="equal">
      <formula>"VENCIDA"</formula>
    </cfRule>
  </conditionalFormatting>
  <conditionalFormatting sqref="AF369">
    <cfRule type="cellIs" dxfId="569" priority="187" operator="equal">
      <formula>"EN TERMINO"</formula>
    </cfRule>
    <cfRule type="cellIs" dxfId="568" priority="188" operator="equal">
      <formula>"CUMPLIDA"</formula>
    </cfRule>
    <cfRule type="cellIs" dxfId="567" priority="189" operator="equal">
      <formula>"VENCIDA"</formula>
    </cfRule>
  </conditionalFormatting>
  <conditionalFormatting sqref="AE369">
    <cfRule type="cellIs" dxfId="566" priority="190" operator="equal">
      <formula>"EN TERMINO"</formula>
    </cfRule>
    <cfRule type="cellIs" dxfId="565" priority="191" operator="equal">
      <formula>"CUMPLIDA"</formula>
    </cfRule>
    <cfRule type="cellIs" dxfId="564" priority="192" operator="equal">
      <formula>"VENCIDA"</formula>
    </cfRule>
  </conditionalFormatting>
  <conditionalFormatting sqref="AF368">
    <cfRule type="cellIs" dxfId="563" priority="181" operator="equal">
      <formula>"EN TERMINO"</formula>
    </cfRule>
    <cfRule type="cellIs" dxfId="562" priority="182" operator="equal">
      <formula>"CUMPLIDA"</formula>
    </cfRule>
    <cfRule type="cellIs" dxfId="561" priority="183" operator="equal">
      <formula>"VENCIDA"</formula>
    </cfRule>
  </conditionalFormatting>
  <conditionalFormatting sqref="AE368">
    <cfRule type="cellIs" dxfId="560" priority="184" operator="equal">
      <formula>"EN TERMINO"</formula>
    </cfRule>
    <cfRule type="cellIs" dxfId="559" priority="185" operator="equal">
      <formula>"CUMPLIDA"</formula>
    </cfRule>
    <cfRule type="cellIs" dxfId="558" priority="186" operator="equal">
      <formula>"VENCIDA"</formula>
    </cfRule>
  </conditionalFormatting>
  <conditionalFormatting sqref="AF367">
    <cfRule type="cellIs" dxfId="557" priority="175" operator="equal">
      <formula>"EN TERMINO"</formula>
    </cfRule>
    <cfRule type="cellIs" dxfId="556" priority="176" operator="equal">
      <formula>"CUMPLIDA"</formula>
    </cfRule>
    <cfRule type="cellIs" dxfId="555" priority="177" operator="equal">
      <formula>"VENCIDA"</formula>
    </cfRule>
  </conditionalFormatting>
  <conditionalFormatting sqref="AE367">
    <cfRule type="cellIs" dxfId="554" priority="178" operator="equal">
      <formula>"EN TERMINO"</formula>
    </cfRule>
    <cfRule type="cellIs" dxfId="553" priority="179" operator="equal">
      <formula>"CUMPLIDA"</formula>
    </cfRule>
    <cfRule type="cellIs" dxfId="552" priority="180" operator="equal">
      <formula>"VENCIDA"</formula>
    </cfRule>
  </conditionalFormatting>
  <conditionalFormatting sqref="AF366">
    <cfRule type="cellIs" dxfId="551" priority="169" operator="equal">
      <formula>"EN TERMINO"</formula>
    </cfRule>
    <cfRule type="cellIs" dxfId="550" priority="170" operator="equal">
      <formula>"CUMPLIDA"</formula>
    </cfRule>
    <cfRule type="cellIs" dxfId="549" priority="171" operator="equal">
      <formula>"VENCIDA"</formula>
    </cfRule>
  </conditionalFormatting>
  <conditionalFormatting sqref="AE366">
    <cfRule type="cellIs" dxfId="548" priority="172" operator="equal">
      <formula>"EN TERMINO"</formula>
    </cfRule>
    <cfRule type="cellIs" dxfId="547" priority="173" operator="equal">
      <formula>"CUMPLIDA"</formula>
    </cfRule>
    <cfRule type="cellIs" dxfId="546" priority="174" operator="equal">
      <formula>"VENCIDA"</formula>
    </cfRule>
  </conditionalFormatting>
  <conditionalFormatting sqref="AF365">
    <cfRule type="cellIs" dxfId="545" priority="163" operator="equal">
      <formula>"EN TERMINO"</formula>
    </cfRule>
    <cfRule type="cellIs" dxfId="544" priority="164" operator="equal">
      <formula>"CUMPLIDA"</formula>
    </cfRule>
    <cfRule type="cellIs" dxfId="543" priority="165" operator="equal">
      <formula>"VENCIDA"</formula>
    </cfRule>
  </conditionalFormatting>
  <conditionalFormatting sqref="AE365">
    <cfRule type="cellIs" dxfId="542" priority="166" operator="equal">
      <formula>"EN TERMINO"</formula>
    </cfRule>
    <cfRule type="cellIs" dxfId="541" priority="167" operator="equal">
      <formula>"CUMPLIDA"</formula>
    </cfRule>
    <cfRule type="cellIs" dxfId="540" priority="168" operator="equal">
      <formula>"VENCIDA"</formula>
    </cfRule>
  </conditionalFormatting>
  <conditionalFormatting sqref="AF364">
    <cfRule type="cellIs" dxfId="539" priority="157" operator="equal">
      <formula>"EN TERMINO"</formula>
    </cfRule>
    <cfRule type="cellIs" dxfId="538" priority="158" operator="equal">
      <formula>"CUMPLIDA"</formula>
    </cfRule>
    <cfRule type="cellIs" dxfId="537" priority="159" operator="equal">
      <formula>"VENCIDA"</formula>
    </cfRule>
  </conditionalFormatting>
  <conditionalFormatting sqref="AE364">
    <cfRule type="cellIs" dxfId="536" priority="160" operator="equal">
      <formula>"EN TERMINO"</formula>
    </cfRule>
    <cfRule type="cellIs" dxfId="535" priority="161" operator="equal">
      <formula>"CUMPLIDA"</formula>
    </cfRule>
    <cfRule type="cellIs" dxfId="534" priority="162" operator="equal">
      <formula>"VENCIDA"</formula>
    </cfRule>
  </conditionalFormatting>
  <conditionalFormatting sqref="AF363">
    <cfRule type="cellIs" dxfId="533" priority="151" operator="equal">
      <formula>"EN TERMINO"</formula>
    </cfRule>
    <cfRule type="cellIs" dxfId="532" priority="152" operator="equal">
      <formula>"CUMPLIDA"</formula>
    </cfRule>
    <cfRule type="cellIs" dxfId="531" priority="153" operator="equal">
      <formula>"VENCIDA"</formula>
    </cfRule>
  </conditionalFormatting>
  <conditionalFormatting sqref="AE363">
    <cfRule type="cellIs" dxfId="530" priority="154" operator="equal">
      <formula>"EN TERMINO"</formula>
    </cfRule>
    <cfRule type="cellIs" dxfId="529" priority="155" operator="equal">
      <formula>"CUMPLIDA"</formula>
    </cfRule>
    <cfRule type="cellIs" dxfId="528" priority="156" operator="equal">
      <formula>"VENCIDA"</formula>
    </cfRule>
  </conditionalFormatting>
  <conditionalFormatting sqref="AF362">
    <cfRule type="cellIs" dxfId="527" priority="145" operator="equal">
      <formula>"EN TERMINO"</formula>
    </cfRule>
    <cfRule type="cellIs" dxfId="526" priority="146" operator="equal">
      <formula>"CUMPLIDA"</formula>
    </cfRule>
    <cfRule type="cellIs" dxfId="525" priority="147" operator="equal">
      <formula>"VENCIDA"</formula>
    </cfRule>
  </conditionalFormatting>
  <conditionalFormatting sqref="AE362">
    <cfRule type="cellIs" dxfId="524" priority="148" operator="equal">
      <formula>"EN TERMINO"</formula>
    </cfRule>
    <cfRule type="cellIs" dxfId="523" priority="149" operator="equal">
      <formula>"CUMPLIDA"</formula>
    </cfRule>
    <cfRule type="cellIs" dxfId="522" priority="150" operator="equal">
      <formula>"VENCIDA"</formula>
    </cfRule>
  </conditionalFormatting>
  <conditionalFormatting sqref="AF361">
    <cfRule type="cellIs" dxfId="521" priority="139" operator="equal">
      <formula>"EN TERMINO"</formula>
    </cfRule>
    <cfRule type="cellIs" dxfId="520" priority="140" operator="equal">
      <formula>"CUMPLIDA"</formula>
    </cfRule>
    <cfRule type="cellIs" dxfId="519" priority="141" operator="equal">
      <formula>"VENCIDA"</formula>
    </cfRule>
  </conditionalFormatting>
  <conditionalFormatting sqref="AE361">
    <cfRule type="cellIs" dxfId="518" priority="142" operator="equal">
      <formula>"EN TERMINO"</formula>
    </cfRule>
    <cfRule type="cellIs" dxfId="517" priority="143" operator="equal">
      <formula>"CUMPLIDA"</formula>
    </cfRule>
    <cfRule type="cellIs" dxfId="516" priority="144" operator="equal">
      <formula>"VENCIDA"</formula>
    </cfRule>
  </conditionalFormatting>
  <conditionalFormatting sqref="AF360">
    <cfRule type="cellIs" dxfId="515" priority="133" operator="equal">
      <formula>"EN TERMINO"</formula>
    </cfRule>
    <cfRule type="cellIs" dxfId="514" priority="134" operator="equal">
      <formula>"CUMPLIDA"</formula>
    </cfRule>
    <cfRule type="cellIs" dxfId="513" priority="135" operator="equal">
      <formula>"VENCIDA"</formula>
    </cfRule>
  </conditionalFormatting>
  <conditionalFormatting sqref="AE360">
    <cfRule type="cellIs" dxfId="512" priority="136" operator="equal">
      <formula>"EN TERMINO"</formula>
    </cfRule>
    <cfRule type="cellIs" dxfId="511" priority="137" operator="equal">
      <formula>"CUMPLIDA"</formula>
    </cfRule>
    <cfRule type="cellIs" dxfId="510" priority="138" operator="equal">
      <formula>"VENCIDA"</formula>
    </cfRule>
  </conditionalFormatting>
  <conditionalFormatting sqref="AF359">
    <cfRule type="cellIs" dxfId="509" priority="127" operator="equal">
      <formula>"EN TERMINO"</formula>
    </cfRule>
    <cfRule type="cellIs" dxfId="508" priority="128" operator="equal">
      <formula>"CUMPLIDA"</formula>
    </cfRule>
    <cfRule type="cellIs" dxfId="507" priority="129" operator="equal">
      <formula>"VENCIDA"</formula>
    </cfRule>
  </conditionalFormatting>
  <conditionalFormatting sqref="AE359">
    <cfRule type="cellIs" dxfId="506" priority="130" operator="equal">
      <formula>"EN TERMINO"</formula>
    </cfRule>
    <cfRule type="cellIs" dxfId="505" priority="131" operator="equal">
      <formula>"CUMPLIDA"</formula>
    </cfRule>
    <cfRule type="cellIs" dxfId="504" priority="132" operator="equal">
      <formula>"VENCIDA"</formula>
    </cfRule>
  </conditionalFormatting>
  <conditionalFormatting sqref="AF358">
    <cfRule type="cellIs" dxfId="503" priority="121" operator="equal">
      <formula>"EN TERMINO"</formula>
    </cfRule>
    <cfRule type="cellIs" dxfId="502" priority="122" operator="equal">
      <formula>"CUMPLIDA"</formula>
    </cfRule>
    <cfRule type="cellIs" dxfId="501" priority="123" operator="equal">
      <formula>"VENCIDA"</formula>
    </cfRule>
  </conditionalFormatting>
  <conditionalFormatting sqref="AE358">
    <cfRule type="cellIs" dxfId="500" priority="124" operator="equal">
      <formula>"EN TERMINO"</formula>
    </cfRule>
    <cfRule type="cellIs" dxfId="499" priority="125" operator="equal">
      <formula>"CUMPLIDA"</formula>
    </cfRule>
    <cfRule type="cellIs" dxfId="498" priority="126" operator="equal">
      <formula>"VENCIDA"</formula>
    </cfRule>
  </conditionalFormatting>
  <conditionalFormatting sqref="AF357">
    <cfRule type="cellIs" dxfId="497" priority="115" operator="equal">
      <formula>"EN TERMINO"</formula>
    </cfRule>
    <cfRule type="cellIs" dxfId="496" priority="116" operator="equal">
      <formula>"CUMPLIDA"</formula>
    </cfRule>
    <cfRule type="cellIs" dxfId="495" priority="117" operator="equal">
      <formula>"VENCIDA"</formula>
    </cfRule>
  </conditionalFormatting>
  <conditionalFormatting sqref="AE357">
    <cfRule type="cellIs" dxfId="494" priority="118" operator="equal">
      <formula>"EN TERMINO"</formula>
    </cfRule>
    <cfRule type="cellIs" dxfId="493" priority="119" operator="equal">
      <formula>"CUMPLIDA"</formula>
    </cfRule>
    <cfRule type="cellIs" dxfId="492" priority="120" operator="equal">
      <formula>"VENCIDA"</formula>
    </cfRule>
  </conditionalFormatting>
  <conditionalFormatting sqref="AF356">
    <cfRule type="cellIs" dxfId="491" priority="109" operator="equal">
      <formula>"EN TERMINO"</formula>
    </cfRule>
    <cfRule type="cellIs" dxfId="490" priority="110" operator="equal">
      <formula>"CUMPLIDA"</formula>
    </cfRule>
    <cfRule type="cellIs" dxfId="489" priority="111" operator="equal">
      <formula>"VENCIDA"</formula>
    </cfRule>
  </conditionalFormatting>
  <conditionalFormatting sqref="AE356">
    <cfRule type="cellIs" dxfId="488" priority="112" operator="equal">
      <formula>"EN TERMINO"</formula>
    </cfRule>
    <cfRule type="cellIs" dxfId="487" priority="113" operator="equal">
      <formula>"CUMPLIDA"</formula>
    </cfRule>
    <cfRule type="cellIs" dxfId="486" priority="114" operator="equal">
      <formula>"VENCIDA"</formula>
    </cfRule>
  </conditionalFormatting>
  <conditionalFormatting sqref="AF355">
    <cfRule type="cellIs" dxfId="485" priority="103" operator="equal">
      <formula>"EN TERMINO"</formula>
    </cfRule>
    <cfRule type="cellIs" dxfId="484" priority="104" operator="equal">
      <formula>"CUMPLIDA"</formula>
    </cfRule>
    <cfRule type="cellIs" dxfId="483" priority="105" operator="equal">
      <formula>"VENCIDA"</formula>
    </cfRule>
  </conditionalFormatting>
  <conditionalFormatting sqref="AE355">
    <cfRule type="cellIs" dxfId="482" priority="106" operator="equal">
      <formula>"EN TERMINO"</formula>
    </cfRule>
    <cfRule type="cellIs" dxfId="481" priority="107" operator="equal">
      <formula>"CUMPLIDA"</formula>
    </cfRule>
    <cfRule type="cellIs" dxfId="480" priority="108" operator="equal">
      <formula>"VENCIDA"</formula>
    </cfRule>
  </conditionalFormatting>
  <conditionalFormatting sqref="AF354">
    <cfRule type="cellIs" dxfId="479" priority="97" operator="equal">
      <formula>"EN TERMINO"</formula>
    </cfRule>
    <cfRule type="cellIs" dxfId="478" priority="98" operator="equal">
      <formula>"CUMPLIDA"</formula>
    </cfRule>
    <cfRule type="cellIs" dxfId="477" priority="99" operator="equal">
      <formula>"VENCIDA"</formula>
    </cfRule>
  </conditionalFormatting>
  <conditionalFormatting sqref="AE354">
    <cfRule type="cellIs" dxfId="476" priority="100" operator="equal">
      <formula>"EN TERMINO"</formula>
    </cfRule>
    <cfRule type="cellIs" dxfId="475" priority="101" operator="equal">
      <formula>"CUMPLIDA"</formula>
    </cfRule>
    <cfRule type="cellIs" dxfId="474" priority="102" operator="equal">
      <formula>"VENCIDA"</formula>
    </cfRule>
  </conditionalFormatting>
  <conditionalFormatting sqref="AF353">
    <cfRule type="cellIs" dxfId="473" priority="91" operator="equal">
      <formula>"EN TERMINO"</formula>
    </cfRule>
    <cfRule type="cellIs" dxfId="472" priority="92" operator="equal">
      <formula>"CUMPLIDA"</formula>
    </cfRule>
    <cfRule type="cellIs" dxfId="471" priority="93" operator="equal">
      <formula>"VENCIDA"</formula>
    </cfRule>
  </conditionalFormatting>
  <conditionalFormatting sqref="AE353">
    <cfRule type="cellIs" dxfId="470" priority="94" operator="equal">
      <formula>"EN TERMINO"</formula>
    </cfRule>
    <cfRule type="cellIs" dxfId="469" priority="95" operator="equal">
      <formula>"CUMPLIDA"</formula>
    </cfRule>
    <cfRule type="cellIs" dxfId="468" priority="96" operator="equal">
      <formula>"VENCIDA"</formula>
    </cfRule>
  </conditionalFormatting>
  <conditionalFormatting sqref="AF352">
    <cfRule type="cellIs" dxfId="467" priority="85" operator="equal">
      <formula>"EN TERMINO"</formula>
    </cfRule>
    <cfRule type="cellIs" dxfId="466" priority="86" operator="equal">
      <formula>"CUMPLIDA"</formula>
    </cfRule>
    <cfRule type="cellIs" dxfId="465" priority="87" operator="equal">
      <formula>"VENCIDA"</formula>
    </cfRule>
  </conditionalFormatting>
  <conditionalFormatting sqref="AE352">
    <cfRule type="cellIs" dxfId="464" priority="88" operator="equal">
      <formula>"EN TERMINO"</formula>
    </cfRule>
    <cfRule type="cellIs" dxfId="463" priority="89" operator="equal">
      <formula>"CUMPLIDA"</formula>
    </cfRule>
    <cfRule type="cellIs" dxfId="462" priority="90" operator="equal">
      <formula>"VENCIDA"</formula>
    </cfRule>
  </conditionalFormatting>
  <conditionalFormatting sqref="AF351">
    <cfRule type="cellIs" dxfId="461" priority="79" operator="equal">
      <formula>"EN TERMINO"</formula>
    </cfRule>
    <cfRule type="cellIs" dxfId="460" priority="80" operator="equal">
      <formula>"CUMPLIDA"</formula>
    </cfRule>
    <cfRule type="cellIs" dxfId="459" priority="81" operator="equal">
      <formula>"VENCIDA"</formula>
    </cfRule>
  </conditionalFormatting>
  <conditionalFormatting sqref="AE351">
    <cfRule type="cellIs" dxfId="458" priority="82" operator="equal">
      <formula>"EN TERMINO"</formula>
    </cfRule>
    <cfRule type="cellIs" dxfId="457" priority="83" operator="equal">
      <formula>"CUMPLIDA"</formula>
    </cfRule>
    <cfRule type="cellIs" dxfId="456" priority="84" operator="equal">
      <formula>"VENCIDA"</formula>
    </cfRule>
  </conditionalFormatting>
  <conditionalFormatting sqref="AF350">
    <cfRule type="cellIs" dxfId="455" priority="73" operator="equal">
      <formula>"EN TERMINO"</formula>
    </cfRule>
    <cfRule type="cellIs" dxfId="454" priority="74" operator="equal">
      <formula>"CUMPLIDA"</formula>
    </cfRule>
    <cfRule type="cellIs" dxfId="453" priority="75" operator="equal">
      <formula>"VENCIDA"</formula>
    </cfRule>
  </conditionalFormatting>
  <conditionalFormatting sqref="AE350">
    <cfRule type="cellIs" dxfId="452" priority="76" operator="equal">
      <formula>"EN TERMINO"</formula>
    </cfRule>
    <cfRule type="cellIs" dxfId="451" priority="77" operator="equal">
      <formula>"CUMPLIDA"</formula>
    </cfRule>
    <cfRule type="cellIs" dxfId="450" priority="78" operator="equal">
      <formula>"VENCIDA"</formula>
    </cfRule>
  </conditionalFormatting>
  <conditionalFormatting sqref="AF349">
    <cfRule type="cellIs" dxfId="449" priority="67" operator="equal">
      <formula>"EN TERMINO"</formula>
    </cfRule>
    <cfRule type="cellIs" dxfId="448" priority="68" operator="equal">
      <formula>"CUMPLIDA"</formula>
    </cfRule>
    <cfRule type="cellIs" dxfId="447" priority="69" operator="equal">
      <formula>"VENCIDA"</formula>
    </cfRule>
  </conditionalFormatting>
  <conditionalFormatting sqref="AE349">
    <cfRule type="cellIs" dxfId="446" priority="70" operator="equal">
      <formula>"EN TERMINO"</formula>
    </cfRule>
    <cfRule type="cellIs" dxfId="445" priority="71" operator="equal">
      <formula>"CUMPLIDA"</formula>
    </cfRule>
    <cfRule type="cellIs" dxfId="444" priority="72" operator="equal">
      <formula>"VENCIDA"</formula>
    </cfRule>
  </conditionalFormatting>
  <conditionalFormatting sqref="AF348">
    <cfRule type="cellIs" dxfId="443" priority="61" operator="equal">
      <formula>"EN TERMINO"</formula>
    </cfRule>
    <cfRule type="cellIs" dxfId="442" priority="62" operator="equal">
      <formula>"CUMPLIDA"</formula>
    </cfRule>
    <cfRule type="cellIs" dxfId="441" priority="63" operator="equal">
      <formula>"VENCIDA"</formula>
    </cfRule>
  </conditionalFormatting>
  <conditionalFormatting sqref="AE348">
    <cfRule type="cellIs" dxfId="440" priority="64" operator="equal">
      <formula>"EN TERMINO"</formula>
    </cfRule>
    <cfRule type="cellIs" dxfId="439" priority="65" operator="equal">
      <formula>"CUMPLIDA"</formula>
    </cfRule>
    <cfRule type="cellIs" dxfId="438" priority="66" operator="equal">
      <formula>"VENCIDA"</formula>
    </cfRule>
  </conditionalFormatting>
  <conditionalFormatting sqref="AF347">
    <cfRule type="cellIs" dxfId="437" priority="55" operator="equal">
      <formula>"EN TERMINO"</formula>
    </cfRule>
    <cfRule type="cellIs" dxfId="436" priority="56" operator="equal">
      <formula>"CUMPLIDA"</formula>
    </cfRule>
    <cfRule type="cellIs" dxfId="435" priority="57" operator="equal">
      <formula>"VENCIDA"</formula>
    </cfRule>
  </conditionalFormatting>
  <conditionalFormatting sqref="AE347">
    <cfRule type="cellIs" dxfId="434" priority="58" operator="equal">
      <formula>"EN TERMINO"</formula>
    </cfRule>
    <cfRule type="cellIs" dxfId="433" priority="59" operator="equal">
      <formula>"CUMPLIDA"</formula>
    </cfRule>
    <cfRule type="cellIs" dxfId="432" priority="60" operator="equal">
      <formula>"VENCIDA"</formula>
    </cfRule>
  </conditionalFormatting>
  <conditionalFormatting sqref="AF346">
    <cfRule type="cellIs" dxfId="431" priority="49" operator="equal">
      <formula>"EN TERMINO"</formula>
    </cfRule>
    <cfRule type="cellIs" dxfId="430" priority="50" operator="equal">
      <formula>"CUMPLIDA"</formula>
    </cfRule>
    <cfRule type="cellIs" dxfId="429" priority="51" operator="equal">
      <formula>"VENCIDA"</formula>
    </cfRule>
  </conditionalFormatting>
  <conditionalFormatting sqref="AE346">
    <cfRule type="cellIs" dxfId="428" priority="52" operator="equal">
      <formula>"EN TERMINO"</formula>
    </cfRule>
    <cfRule type="cellIs" dxfId="427" priority="53" operator="equal">
      <formula>"CUMPLIDA"</formula>
    </cfRule>
    <cfRule type="cellIs" dxfId="426" priority="54" operator="equal">
      <formula>"VENCIDA"</formula>
    </cfRule>
  </conditionalFormatting>
  <conditionalFormatting sqref="AF345">
    <cfRule type="cellIs" dxfId="425" priority="43" operator="equal">
      <formula>"EN TERMINO"</formula>
    </cfRule>
    <cfRule type="cellIs" dxfId="424" priority="44" operator="equal">
      <formula>"CUMPLIDA"</formula>
    </cfRule>
    <cfRule type="cellIs" dxfId="423" priority="45" operator="equal">
      <formula>"VENCIDA"</formula>
    </cfRule>
  </conditionalFormatting>
  <conditionalFormatting sqref="AE345">
    <cfRule type="cellIs" dxfId="422" priority="46" operator="equal">
      <formula>"EN TERMINO"</formula>
    </cfRule>
    <cfRule type="cellIs" dxfId="421" priority="47" operator="equal">
      <formula>"CUMPLIDA"</formula>
    </cfRule>
    <cfRule type="cellIs" dxfId="420" priority="48" operator="equal">
      <formula>"VENCIDA"</formula>
    </cfRule>
  </conditionalFormatting>
  <conditionalFormatting sqref="AF344">
    <cfRule type="cellIs" dxfId="419" priority="37" operator="equal">
      <formula>"EN TERMINO"</formula>
    </cfRule>
    <cfRule type="cellIs" dxfId="418" priority="38" operator="equal">
      <formula>"CUMPLIDA"</formula>
    </cfRule>
    <cfRule type="cellIs" dxfId="417" priority="39" operator="equal">
      <formula>"VENCIDA"</formula>
    </cfRule>
  </conditionalFormatting>
  <conditionalFormatting sqref="AE344">
    <cfRule type="cellIs" dxfId="416" priority="40" operator="equal">
      <formula>"EN TERMINO"</formula>
    </cfRule>
    <cfRule type="cellIs" dxfId="415" priority="41" operator="equal">
      <formula>"CUMPLIDA"</formula>
    </cfRule>
    <cfRule type="cellIs" dxfId="414" priority="42" operator="equal">
      <formula>"VENCIDA"</formula>
    </cfRule>
  </conditionalFormatting>
  <conditionalFormatting sqref="AF375">
    <cfRule type="cellIs" dxfId="413" priority="31" operator="equal">
      <formula>"EN TERMINO"</formula>
    </cfRule>
    <cfRule type="cellIs" dxfId="412" priority="32" operator="equal">
      <formula>"CUMPLIDA"</formula>
    </cfRule>
    <cfRule type="cellIs" dxfId="411" priority="33" operator="equal">
      <formula>"VENCIDA"</formula>
    </cfRule>
  </conditionalFormatting>
  <conditionalFormatting sqref="AE375">
    <cfRule type="cellIs" dxfId="410" priority="34" operator="equal">
      <formula>"EN TERMINO"</formula>
    </cfRule>
    <cfRule type="cellIs" dxfId="409" priority="35" operator="equal">
      <formula>"CUMPLIDA"</formula>
    </cfRule>
    <cfRule type="cellIs" dxfId="408" priority="36" operator="equal">
      <formula>"VENCIDA"</formula>
    </cfRule>
  </conditionalFormatting>
  <conditionalFormatting sqref="AF374">
    <cfRule type="cellIs" dxfId="407" priority="25" operator="equal">
      <formula>"EN TERMINO"</formula>
    </cfRule>
    <cfRule type="cellIs" dxfId="406" priority="26" operator="equal">
      <formula>"CUMPLIDA"</formula>
    </cfRule>
    <cfRule type="cellIs" dxfId="405" priority="27" operator="equal">
      <formula>"VENCIDA"</formula>
    </cfRule>
  </conditionalFormatting>
  <conditionalFormatting sqref="AE374">
    <cfRule type="cellIs" dxfId="404" priority="28" operator="equal">
      <formula>"EN TERMINO"</formula>
    </cfRule>
    <cfRule type="cellIs" dxfId="403" priority="29" operator="equal">
      <formula>"CUMPLIDA"</formula>
    </cfRule>
    <cfRule type="cellIs" dxfId="402" priority="30" operator="equal">
      <formula>"VENCIDA"</formula>
    </cfRule>
  </conditionalFormatting>
  <conditionalFormatting sqref="AF378">
    <cfRule type="cellIs" dxfId="401" priority="19" operator="equal">
      <formula>"EN TERMINO"</formula>
    </cfRule>
    <cfRule type="cellIs" dxfId="400" priority="20" operator="equal">
      <formula>"CUMPLIDA"</formula>
    </cfRule>
    <cfRule type="cellIs" dxfId="399" priority="21" operator="equal">
      <formula>"VENCIDA"</formula>
    </cfRule>
  </conditionalFormatting>
  <conditionalFormatting sqref="AE378">
    <cfRule type="cellIs" dxfId="398" priority="22" operator="equal">
      <formula>"EN TERMINO"</formula>
    </cfRule>
    <cfRule type="cellIs" dxfId="397" priority="23" operator="equal">
      <formula>"CUMPLIDA"</formula>
    </cfRule>
    <cfRule type="cellIs" dxfId="396" priority="24" operator="equal">
      <formula>"VENCIDA"</formula>
    </cfRule>
  </conditionalFormatting>
  <conditionalFormatting sqref="AF379:AF406">
    <cfRule type="cellIs" dxfId="395" priority="13" operator="equal">
      <formula>"EN TERMINO"</formula>
    </cfRule>
    <cfRule type="cellIs" dxfId="394" priority="14" operator="equal">
      <formula>"CUMPLIDA"</formula>
    </cfRule>
    <cfRule type="cellIs" dxfId="393" priority="15" operator="equal">
      <formula>"VENCIDA"</formula>
    </cfRule>
  </conditionalFormatting>
  <conditionalFormatting sqref="AE379:AE406">
    <cfRule type="cellIs" dxfId="392" priority="16" operator="equal">
      <formula>"EN TERMINO"</formula>
    </cfRule>
    <cfRule type="cellIs" dxfId="391" priority="17" operator="equal">
      <formula>"CUMPLIDA"</formula>
    </cfRule>
    <cfRule type="cellIs" dxfId="390" priority="18" operator="equal">
      <formula>"VENCIDA"</formula>
    </cfRule>
  </conditionalFormatting>
  <conditionalFormatting sqref="AF407:AF436">
    <cfRule type="cellIs" dxfId="389" priority="7" operator="equal">
      <formula>"EN TERMINO"</formula>
    </cfRule>
    <cfRule type="cellIs" dxfId="388" priority="8" operator="equal">
      <formula>"CUMPLIDA"</formula>
    </cfRule>
    <cfRule type="cellIs" dxfId="387" priority="9" operator="equal">
      <formula>"VENCIDA"</formula>
    </cfRule>
  </conditionalFormatting>
  <conditionalFormatting sqref="AE407:AE436">
    <cfRule type="cellIs" dxfId="386" priority="10" operator="equal">
      <formula>"EN TERMINO"</formula>
    </cfRule>
    <cfRule type="cellIs" dxfId="385" priority="11" operator="equal">
      <formula>"CUMPLIDA"</formula>
    </cfRule>
    <cfRule type="cellIs" dxfId="384" priority="12" operator="equal">
      <formula>"VENCIDA"</formula>
    </cfRule>
  </conditionalFormatting>
  <conditionalFormatting sqref="AF437:AF448">
    <cfRule type="cellIs" dxfId="383" priority="1" operator="equal">
      <formula>"EN TERMINO"</formula>
    </cfRule>
    <cfRule type="cellIs" dxfId="382" priority="2" operator="equal">
      <formula>"CUMPLIDA"</formula>
    </cfRule>
    <cfRule type="cellIs" dxfId="381" priority="3" operator="equal">
      <formula>"VENCIDA"</formula>
    </cfRule>
  </conditionalFormatting>
  <conditionalFormatting sqref="AE437:AE448">
    <cfRule type="cellIs" dxfId="380" priority="4" operator="equal">
      <formula>"EN TERMINO"</formula>
    </cfRule>
    <cfRule type="cellIs" dxfId="379" priority="5" operator="equal">
      <formula>"CUMPLIDA"</formula>
    </cfRule>
    <cfRule type="cellIs" dxfId="378"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dimension ref="A1:A3"/>
  <sheetViews>
    <sheetView workbookViewId="0">
      <selection activeCell="C27" sqref="C27"/>
    </sheetView>
  </sheetViews>
  <sheetFormatPr baseColWidth="10" defaultRowHeight="15" x14ac:dyDescent="0.25"/>
  <sheetData>
    <row r="1" spans="1:1" x14ac:dyDescent="0.25">
      <c r="A1" t="s">
        <v>25</v>
      </c>
    </row>
    <row r="2" spans="1:1" x14ac:dyDescent="0.25">
      <c r="A2" t="s">
        <v>18</v>
      </c>
    </row>
    <row r="3" spans="1:1" x14ac:dyDescent="0.25">
      <c r="A3" t="s">
        <v>221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4"/>
  <dimension ref="A1:D87"/>
  <sheetViews>
    <sheetView topLeftCell="A67" workbookViewId="0">
      <selection activeCell="A4" sqref="A4"/>
    </sheetView>
  </sheetViews>
  <sheetFormatPr baseColWidth="10" defaultRowHeight="15" x14ac:dyDescent="0.25"/>
  <cols>
    <col min="1" max="1" width="47.140625" customWidth="1"/>
    <col min="2" max="2" width="48" customWidth="1"/>
    <col min="4" max="4" width="45.140625" customWidth="1"/>
  </cols>
  <sheetData>
    <row r="1" spans="1:4" x14ac:dyDescent="0.25">
      <c r="A1" s="8" t="s">
        <v>238</v>
      </c>
      <c r="B1" s="8" t="s">
        <v>112</v>
      </c>
      <c r="D1" s="8" t="s">
        <v>238</v>
      </c>
    </row>
    <row r="2" spans="1:4" x14ac:dyDescent="0.25">
      <c r="A2" s="8" t="s">
        <v>238</v>
      </c>
      <c r="B2" s="8" t="s">
        <v>234</v>
      </c>
      <c r="D2" s="8" t="s">
        <v>239</v>
      </c>
    </row>
    <row r="3" spans="1:4" x14ac:dyDescent="0.25">
      <c r="A3" s="8" t="s">
        <v>239</v>
      </c>
      <c r="B3" s="8" t="s">
        <v>109</v>
      </c>
      <c r="D3" s="8" t="s">
        <v>240</v>
      </c>
    </row>
    <row r="4" spans="1:4" x14ac:dyDescent="0.25">
      <c r="A4" s="8" t="s">
        <v>240</v>
      </c>
      <c r="B4" s="8" t="s">
        <v>226</v>
      </c>
      <c r="D4" s="9" t="s">
        <v>241</v>
      </c>
    </row>
    <row r="5" spans="1:4" x14ac:dyDescent="0.25">
      <c r="A5" s="8" t="s">
        <v>240</v>
      </c>
      <c r="B5" s="9" t="s">
        <v>154</v>
      </c>
      <c r="D5" s="8" t="s">
        <v>242</v>
      </c>
    </row>
    <row r="6" spans="1:4" ht="30" x14ac:dyDescent="0.25">
      <c r="A6" s="8" t="s">
        <v>240</v>
      </c>
      <c r="B6" s="8" t="s">
        <v>188</v>
      </c>
      <c r="D6" s="8" t="s">
        <v>243</v>
      </c>
    </row>
    <row r="7" spans="1:4" x14ac:dyDescent="0.25">
      <c r="A7" s="8" t="s">
        <v>240</v>
      </c>
      <c r="B7" s="9" t="s">
        <v>174</v>
      </c>
      <c r="D7" s="8" t="s">
        <v>244</v>
      </c>
    </row>
    <row r="8" spans="1:4" x14ac:dyDescent="0.25">
      <c r="A8" s="8" t="s">
        <v>240</v>
      </c>
      <c r="B8" s="8" t="s">
        <v>168</v>
      </c>
      <c r="D8" s="8" t="s">
        <v>245</v>
      </c>
    </row>
    <row r="9" spans="1:4" x14ac:dyDescent="0.25">
      <c r="A9" s="8" t="s">
        <v>240</v>
      </c>
      <c r="B9" s="9" t="s">
        <v>152</v>
      </c>
      <c r="D9" s="8" t="s">
        <v>246</v>
      </c>
    </row>
    <row r="10" spans="1:4" ht="30" x14ac:dyDescent="0.25">
      <c r="A10" s="8" t="s">
        <v>240</v>
      </c>
      <c r="B10" s="8" t="s">
        <v>193</v>
      </c>
      <c r="D10" s="8" t="s">
        <v>247</v>
      </c>
    </row>
    <row r="11" spans="1:4" ht="30" x14ac:dyDescent="0.25">
      <c r="A11" s="8" t="s">
        <v>240</v>
      </c>
      <c r="B11" s="9" t="s">
        <v>190</v>
      </c>
      <c r="D11" s="9" t="s">
        <v>248</v>
      </c>
    </row>
    <row r="12" spans="1:4" x14ac:dyDescent="0.25">
      <c r="A12" s="8" t="s">
        <v>240</v>
      </c>
      <c r="B12" s="8" t="s">
        <v>194</v>
      </c>
      <c r="D12" s="8" t="s">
        <v>249</v>
      </c>
    </row>
    <row r="13" spans="1:4" x14ac:dyDescent="0.25">
      <c r="A13" s="8" t="s">
        <v>240</v>
      </c>
      <c r="B13" s="8" t="s">
        <v>149</v>
      </c>
      <c r="D13" s="8" t="s">
        <v>250</v>
      </c>
    </row>
    <row r="14" spans="1:4" x14ac:dyDescent="0.25">
      <c r="A14" s="8" t="s">
        <v>240</v>
      </c>
      <c r="B14" s="9" t="s">
        <v>135</v>
      </c>
    </row>
    <row r="15" spans="1:4" x14ac:dyDescent="0.25">
      <c r="A15" s="8" t="s">
        <v>240</v>
      </c>
      <c r="B15" s="8" t="s">
        <v>147</v>
      </c>
    </row>
    <row r="16" spans="1:4" x14ac:dyDescent="0.25">
      <c r="A16" s="8" t="s">
        <v>240</v>
      </c>
      <c r="B16" s="8" t="s">
        <v>140</v>
      </c>
    </row>
    <row r="17" spans="1:2" x14ac:dyDescent="0.25">
      <c r="A17" s="8" t="s">
        <v>240</v>
      </c>
      <c r="B17" s="8" t="s">
        <v>164</v>
      </c>
    </row>
    <row r="18" spans="1:2" x14ac:dyDescent="0.25">
      <c r="A18" s="8" t="s">
        <v>240</v>
      </c>
      <c r="B18" s="8" t="s">
        <v>139</v>
      </c>
    </row>
    <row r="19" spans="1:2" x14ac:dyDescent="0.25">
      <c r="A19" s="8" t="s">
        <v>240</v>
      </c>
      <c r="B19" s="8" t="s">
        <v>128</v>
      </c>
    </row>
    <row r="20" spans="1:2" x14ac:dyDescent="0.25">
      <c r="A20" s="8" t="s">
        <v>240</v>
      </c>
      <c r="B20" s="9" t="s">
        <v>235</v>
      </c>
    </row>
    <row r="21" spans="1:2" x14ac:dyDescent="0.25">
      <c r="A21" s="8" t="s">
        <v>240</v>
      </c>
      <c r="B21" s="8" t="s">
        <v>175</v>
      </c>
    </row>
    <row r="22" spans="1:2" x14ac:dyDescent="0.25">
      <c r="A22" s="8" t="s">
        <v>240</v>
      </c>
      <c r="B22" s="8" t="s">
        <v>138</v>
      </c>
    </row>
    <row r="23" spans="1:2" x14ac:dyDescent="0.25">
      <c r="A23" s="8" t="s">
        <v>240</v>
      </c>
      <c r="B23" s="8" t="s">
        <v>136</v>
      </c>
    </row>
    <row r="24" spans="1:2" x14ac:dyDescent="0.25">
      <c r="A24" s="8" t="s">
        <v>240</v>
      </c>
      <c r="B24" s="9" t="s">
        <v>192</v>
      </c>
    </row>
    <row r="25" spans="1:2" x14ac:dyDescent="0.25">
      <c r="A25" s="8" t="s">
        <v>240</v>
      </c>
      <c r="B25" s="8" t="s">
        <v>212</v>
      </c>
    </row>
    <row r="26" spans="1:2" x14ac:dyDescent="0.25">
      <c r="A26" s="8" t="s">
        <v>240</v>
      </c>
      <c r="B26" s="8" t="s">
        <v>145</v>
      </c>
    </row>
    <row r="27" spans="1:2" x14ac:dyDescent="0.25">
      <c r="A27" s="8" t="s">
        <v>240</v>
      </c>
      <c r="B27" s="9" t="s">
        <v>130</v>
      </c>
    </row>
    <row r="28" spans="1:2" x14ac:dyDescent="0.25">
      <c r="A28" s="8" t="s">
        <v>240</v>
      </c>
      <c r="B28" s="8" t="s">
        <v>189</v>
      </c>
    </row>
    <row r="29" spans="1:2" x14ac:dyDescent="0.25">
      <c r="A29" s="8" t="s">
        <v>240</v>
      </c>
      <c r="B29" s="8" t="s">
        <v>153</v>
      </c>
    </row>
    <row r="30" spans="1:2" x14ac:dyDescent="0.25">
      <c r="A30" s="8" t="s">
        <v>240</v>
      </c>
      <c r="B30" s="8" t="s">
        <v>171</v>
      </c>
    </row>
    <row r="31" spans="1:2" x14ac:dyDescent="0.25">
      <c r="A31" s="8" t="s">
        <v>240</v>
      </c>
      <c r="B31" s="8" t="s">
        <v>169</v>
      </c>
    </row>
    <row r="32" spans="1:2" x14ac:dyDescent="0.25">
      <c r="A32" s="8" t="s">
        <v>240</v>
      </c>
      <c r="B32" s="9" t="s">
        <v>127</v>
      </c>
    </row>
    <row r="33" spans="1:2" x14ac:dyDescent="0.25">
      <c r="A33" s="8" t="s">
        <v>241</v>
      </c>
      <c r="B33" s="8" t="s">
        <v>160</v>
      </c>
    </row>
    <row r="34" spans="1:2" x14ac:dyDescent="0.25">
      <c r="A34" s="8" t="s">
        <v>241</v>
      </c>
      <c r="B34" s="8" t="s">
        <v>159</v>
      </c>
    </row>
    <row r="35" spans="1:2" x14ac:dyDescent="0.25">
      <c r="A35" s="8" t="s">
        <v>241</v>
      </c>
      <c r="B35" s="8" t="s">
        <v>144</v>
      </c>
    </row>
    <row r="36" spans="1:2" x14ac:dyDescent="0.25">
      <c r="A36" s="8" t="s">
        <v>241</v>
      </c>
      <c r="B36" s="9" t="s">
        <v>134</v>
      </c>
    </row>
    <row r="37" spans="1:2" x14ac:dyDescent="0.25">
      <c r="A37" s="8" t="s">
        <v>242</v>
      </c>
      <c r="B37" s="8" t="s">
        <v>146</v>
      </c>
    </row>
    <row r="38" spans="1:2" x14ac:dyDescent="0.25">
      <c r="A38" s="8" t="s">
        <v>242</v>
      </c>
      <c r="B38" s="8" t="s">
        <v>148</v>
      </c>
    </row>
    <row r="39" spans="1:2" x14ac:dyDescent="0.25">
      <c r="A39" s="8" t="s">
        <v>243</v>
      </c>
      <c r="B39" s="8" t="s">
        <v>117</v>
      </c>
    </row>
    <row r="40" spans="1:2" x14ac:dyDescent="0.25">
      <c r="A40" s="8" t="s">
        <v>244</v>
      </c>
      <c r="B40" s="8" t="s">
        <v>142</v>
      </c>
    </row>
    <row r="41" spans="1:2" x14ac:dyDescent="0.25">
      <c r="A41" s="8" t="s">
        <v>244</v>
      </c>
      <c r="B41" s="9" t="s">
        <v>131</v>
      </c>
    </row>
    <row r="42" spans="1:2" x14ac:dyDescent="0.25">
      <c r="A42" s="8" t="s">
        <v>244</v>
      </c>
      <c r="B42" s="8" t="s">
        <v>129</v>
      </c>
    </row>
    <row r="43" spans="1:2" x14ac:dyDescent="0.25">
      <c r="A43" s="8" t="s">
        <v>244</v>
      </c>
      <c r="B43" s="8" t="s">
        <v>121</v>
      </c>
    </row>
    <row r="44" spans="1:2" x14ac:dyDescent="0.25">
      <c r="A44" s="8" t="s">
        <v>244</v>
      </c>
      <c r="B44" s="8" t="s">
        <v>122</v>
      </c>
    </row>
    <row r="45" spans="1:2" x14ac:dyDescent="0.25">
      <c r="A45" s="8" t="s">
        <v>244</v>
      </c>
      <c r="B45" s="8" t="s">
        <v>143</v>
      </c>
    </row>
    <row r="46" spans="1:2" x14ac:dyDescent="0.25">
      <c r="A46" s="8" t="s">
        <v>244</v>
      </c>
      <c r="B46" s="8" t="s">
        <v>123</v>
      </c>
    </row>
    <row r="47" spans="1:2" x14ac:dyDescent="0.25">
      <c r="A47" s="8" t="s">
        <v>244</v>
      </c>
      <c r="B47" s="8" t="s">
        <v>173</v>
      </c>
    </row>
    <row r="48" spans="1:2" x14ac:dyDescent="0.25">
      <c r="A48" s="8" t="s">
        <v>244</v>
      </c>
      <c r="B48" s="8" t="s">
        <v>143</v>
      </c>
    </row>
    <row r="49" spans="1:2" x14ac:dyDescent="0.25">
      <c r="A49" s="8" t="s">
        <v>244</v>
      </c>
      <c r="B49" s="8" t="s">
        <v>198</v>
      </c>
    </row>
    <row r="50" spans="1:2" x14ac:dyDescent="0.25">
      <c r="A50" s="8" t="s">
        <v>245</v>
      </c>
      <c r="B50" s="8" t="s">
        <v>119</v>
      </c>
    </row>
    <row r="51" spans="1:2" x14ac:dyDescent="0.25">
      <c r="A51" s="8" t="s">
        <v>245</v>
      </c>
      <c r="B51" s="8" t="s">
        <v>132</v>
      </c>
    </row>
    <row r="52" spans="1:2" x14ac:dyDescent="0.25">
      <c r="A52" s="8" t="s">
        <v>245</v>
      </c>
      <c r="B52" s="8" t="s">
        <v>126</v>
      </c>
    </row>
    <row r="53" spans="1:2" x14ac:dyDescent="0.25">
      <c r="A53" s="8" t="s">
        <v>245</v>
      </c>
      <c r="B53" s="8" t="s">
        <v>119</v>
      </c>
    </row>
    <row r="54" spans="1:2" x14ac:dyDescent="0.25">
      <c r="A54" s="8" t="s">
        <v>245</v>
      </c>
      <c r="B54" s="8" t="s">
        <v>187</v>
      </c>
    </row>
    <row r="55" spans="1:2" x14ac:dyDescent="0.25">
      <c r="A55" s="8" t="s">
        <v>245</v>
      </c>
      <c r="B55" s="8" t="s">
        <v>233</v>
      </c>
    </row>
    <row r="56" spans="1:2" x14ac:dyDescent="0.25">
      <c r="A56" s="8" t="s">
        <v>246</v>
      </c>
      <c r="B56" s="8" t="s">
        <v>200</v>
      </c>
    </row>
    <row r="57" spans="1:2" x14ac:dyDescent="0.25">
      <c r="A57" s="8" t="s">
        <v>246</v>
      </c>
      <c r="B57" s="8" t="s">
        <v>161</v>
      </c>
    </row>
    <row r="58" spans="1:2" x14ac:dyDescent="0.25">
      <c r="A58" s="8" t="s">
        <v>246</v>
      </c>
      <c r="B58" s="8" t="s">
        <v>162</v>
      </c>
    </row>
    <row r="59" spans="1:2" ht="30" x14ac:dyDescent="0.25">
      <c r="A59" s="8" t="s">
        <v>246</v>
      </c>
      <c r="B59" s="9" t="s">
        <v>213</v>
      </c>
    </row>
    <row r="60" spans="1:2" x14ac:dyDescent="0.25">
      <c r="A60" s="8" t="s">
        <v>246</v>
      </c>
      <c r="B60" s="8" t="s">
        <v>151</v>
      </c>
    </row>
    <row r="61" spans="1:2" x14ac:dyDescent="0.25">
      <c r="A61" s="8" t="s">
        <v>246</v>
      </c>
      <c r="B61" s="8" t="s">
        <v>150</v>
      </c>
    </row>
    <row r="62" spans="1:2" x14ac:dyDescent="0.25">
      <c r="A62" s="8" t="s">
        <v>246</v>
      </c>
      <c r="B62" s="8" t="s">
        <v>141</v>
      </c>
    </row>
    <row r="63" spans="1:2" x14ac:dyDescent="0.25">
      <c r="A63" s="8" t="s">
        <v>246</v>
      </c>
      <c r="B63" s="8" t="s">
        <v>120</v>
      </c>
    </row>
    <row r="64" spans="1:2" x14ac:dyDescent="0.25">
      <c r="A64" s="8" t="s">
        <v>246</v>
      </c>
      <c r="B64" s="8" t="s">
        <v>133</v>
      </c>
    </row>
    <row r="65" spans="1:2" x14ac:dyDescent="0.25">
      <c r="A65" s="8" t="s">
        <v>246</v>
      </c>
      <c r="B65" s="8" t="s">
        <v>166</v>
      </c>
    </row>
    <row r="66" spans="1:2" x14ac:dyDescent="0.25">
      <c r="A66" s="8" t="s">
        <v>246</v>
      </c>
      <c r="B66" s="8" t="s">
        <v>167</v>
      </c>
    </row>
    <row r="67" spans="1:2" x14ac:dyDescent="0.25">
      <c r="A67" s="8" t="s">
        <v>246</v>
      </c>
      <c r="B67" s="8" t="s">
        <v>197</v>
      </c>
    </row>
    <row r="68" spans="1:2" x14ac:dyDescent="0.25">
      <c r="A68" s="8" t="s">
        <v>246</v>
      </c>
      <c r="B68" s="8" t="s">
        <v>124</v>
      </c>
    </row>
    <row r="69" spans="1:2" x14ac:dyDescent="0.25">
      <c r="A69" s="8" t="s">
        <v>246</v>
      </c>
      <c r="B69" s="8" t="s">
        <v>155</v>
      </c>
    </row>
    <row r="70" spans="1:2" x14ac:dyDescent="0.25">
      <c r="A70" s="8" t="s">
        <v>246</v>
      </c>
      <c r="B70" s="9" t="s">
        <v>170</v>
      </c>
    </row>
    <row r="71" spans="1:2" x14ac:dyDescent="0.25">
      <c r="A71" s="8" t="s">
        <v>246</v>
      </c>
      <c r="B71" s="8" t="s">
        <v>172</v>
      </c>
    </row>
    <row r="72" spans="1:2" x14ac:dyDescent="0.25">
      <c r="A72" s="8" t="s">
        <v>246</v>
      </c>
      <c r="B72" s="8" t="s">
        <v>137</v>
      </c>
    </row>
    <row r="73" spans="1:2" x14ac:dyDescent="0.25">
      <c r="A73" s="8" t="s">
        <v>246</v>
      </c>
      <c r="B73" s="9" t="s">
        <v>201</v>
      </c>
    </row>
    <row r="74" spans="1:2" x14ac:dyDescent="0.25">
      <c r="A74" s="8" t="s">
        <v>246</v>
      </c>
      <c r="B74" s="8" t="s">
        <v>184</v>
      </c>
    </row>
    <row r="75" spans="1:2" ht="30" x14ac:dyDescent="0.25">
      <c r="A75" s="8" t="s">
        <v>246</v>
      </c>
      <c r="B75" s="9" t="s">
        <v>185</v>
      </c>
    </row>
    <row r="76" spans="1:2" ht="30" x14ac:dyDescent="0.25">
      <c r="A76" s="8" t="s">
        <v>246</v>
      </c>
      <c r="B76" s="8" t="s">
        <v>186</v>
      </c>
    </row>
    <row r="77" spans="1:2" x14ac:dyDescent="0.25">
      <c r="A77" s="8" t="s">
        <v>246</v>
      </c>
      <c r="B77" s="8" t="s">
        <v>191</v>
      </c>
    </row>
    <row r="78" spans="1:2" x14ac:dyDescent="0.25">
      <c r="A78" s="8" t="s">
        <v>246</v>
      </c>
      <c r="B78" s="9" t="s">
        <v>163</v>
      </c>
    </row>
    <row r="79" spans="1:2" ht="30" x14ac:dyDescent="0.25">
      <c r="A79" s="9" t="s">
        <v>251</v>
      </c>
      <c r="B79" s="9" t="s">
        <v>183</v>
      </c>
    </row>
    <row r="80" spans="1:2" ht="30" x14ac:dyDescent="0.25">
      <c r="A80" s="9" t="s">
        <v>251</v>
      </c>
      <c r="B80" s="8" t="s">
        <v>181</v>
      </c>
    </row>
    <row r="81" spans="1:2" ht="30" x14ac:dyDescent="0.25">
      <c r="A81" s="9" t="s">
        <v>251</v>
      </c>
      <c r="B81" s="8" t="s">
        <v>182</v>
      </c>
    </row>
    <row r="82" spans="1:2" ht="30" x14ac:dyDescent="0.25">
      <c r="A82" s="8" t="s">
        <v>248</v>
      </c>
      <c r="B82" s="8" t="s">
        <v>222</v>
      </c>
    </row>
    <row r="83" spans="1:2" x14ac:dyDescent="0.25">
      <c r="A83" s="8" t="s">
        <v>249</v>
      </c>
      <c r="B83" s="8" t="s">
        <v>199</v>
      </c>
    </row>
    <row r="84" spans="1:2" x14ac:dyDescent="0.25">
      <c r="A84" s="8" t="s">
        <v>249</v>
      </c>
      <c r="B84" s="8" t="s">
        <v>165</v>
      </c>
    </row>
    <row r="85" spans="1:2" x14ac:dyDescent="0.25">
      <c r="A85" s="8" t="s">
        <v>249</v>
      </c>
      <c r="B85" s="8" t="s">
        <v>196</v>
      </c>
    </row>
    <row r="86" spans="1:2" x14ac:dyDescent="0.25">
      <c r="A86" s="8" t="s">
        <v>249</v>
      </c>
      <c r="B86" s="8" t="s">
        <v>125</v>
      </c>
    </row>
    <row r="87" spans="1:2" x14ac:dyDescent="0.25">
      <c r="A87" s="8" t="s">
        <v>250</v>
      </c>
      <c r="B87" s="8" t="s">
        <v>116</v>
      </c>
    </row>
  </sheetData>
  <sortState ref="A51:B160">
    <sortCondition ref="B51:B16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tabColor theme="9" tint="0.39997558519241921"/>
  </sheetPr>
  <dimension ref="A1:B2"/>
  <sheetViews>
    <sheetView workbookViewId="0"/>
  </sheetViews>
  <sheetFormatPr baseColWidth="10" defaultRowHeight="15" x14ac:dyDescent="0.25"/>
  <cols>
    <col min="1" max="1" width="26.140625" customWidth="1"/>
    <col min="2" max="2" width="197.42578125" customWidth="1"/>
  </cols>
  <sheetData>
    <row r="1" spans="1:2" x14ac:dyDescent="0.25">
      <c r="A1" t="s">
        <v>3506</v>
      </c>
      <c r="B1" t="s">
        <v>3502</v>
      </c>
    </row>
    <row r="2" spans="1:2" x14ac:dyDescent="0.25">
      <c r="A2" s="217"/>
      <c r="B2" s="21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7">
    <pageSetUpPr fitToPage="1"/>
  </sheetPr>
  <dimension ref="A1:K133"/>
  <sheetViews>
    <sheetView workbookViewId="0">
      <selection sqref="A1:L133"/>
    </sheetView>
  </sheetViews>
  <sheetFormatPr baseColWidth="10" defaultRowHeight="15" x14ac:dyDescent="0.25"/>
  <cols>
    <col min="1" max="1" width="25.42578125" customWidth="1"/>
    <col min="3" max="3" width="25.42578125" customWidth="1"/>
    <col min="5" max="5" width="25.42578125" customWidth="1"/>
    <col min="7" max="7" width="15.42578125" customWidth="1"/>
    <col min="8" max="8" width="14" customWidth="1"/>
  </cols>
  <sheetData>
    <row r="1" spans="1:8" ht="11.25" customHeight="1" x14ac:dyDescent="0.25">
      <c r="A1" s="378" t="s">
        <v>252</v>
      </c>
      <c r="B1" s="379"/>
      <c r="C1" s="378" t="s">
        <v>4030</v>
      </c>
      <c r="D1" s="379"/>
      <c r="E1" s="378" t="s">
        <v>4032</v>
      </c>
      <c r="F1" s="379"/>
    </row>
    <row r="2" spans="1:8" x14ac:dyDescent="0.25">
      <c r="A2" s="206" t="s">
        <v>255</v>
      </c>
      <c r="B2" s="14"/>
      <c r="C2" s="21" t="s">
        <v>237</v>
      </c>
      <c r="D2" s="208">
        <v>438</v>
      </c>
      <c r="E2" s="207"/>
      <c r="F2" s="14"/>
    </row>
    <row r="3" spans="1:8" x14ac:dyDescent="0.25">
      <c r="A3" s="207" t="s">
        <v>253</v>
      </c>
      <c r="B3" s="14">
        <v>47</v>
      </c>
      <c r="C3" s="207" t="s">
        <v>4383</v>
      </c>
      <c r="D3" s="14">
        <v>329</v>
      </c>
      <c r="E3" s="15" t="s">
        <v>3462</v>
      </c>
      <c r="F3" s="14">
        <v>0</v>
      </c>
      <c r="H3" s="225">
        <v>0.75114155251141557</v>
      </c>
    </row>
    <row r="4" spans="1:8" x14ac:dyDescent="0.25">
      <c r="A4" s="207" t="s">
        <v>254</v>
      </c>
      <c r="B4" s="14">
        <v>81</v>
      </c>
      <c r="C4" s="207" t="s">
        <v>4384</v>
      </c>
      <c r="D4" s="14">
        <v>109</v>
      </c>
      <c r="E4" s="207" t="s">
        <v>3463</v>
      </c>
      <c r="F4" s="14">
        <v>14</v>
      </c>
      <c r="H4" s="225">
        <v>0.24885844748858446</v>
      </c>
    </row>
    <row r="5" spans="1:8" x14ac:dyDescent="0.25">
      <c r="A5" s="206" t="s">
        <v>326</v>
      </c>
      <c r="B5" s="14"/>
      <c r="C5" s="207"/>
      <c r="D5" s="14"/>
      <c r="E5" s="15" t="s">
        <v>3464</v>
      </c>
      <c r="F5" s="321">
        <v>13</v>
      </c>
    </row>
    <row r="6" spans="1:8" x14ac:dyDescent="0.25">
      <c r="A6" s="207" t="s">
        <v>253</v>
      </c>
      <c r="B6" s="14">
        <v>47</v>
      </c>
      <c r="C6" s="207" t="s">
        <v>259</v>
      </c>
      <c r="D6" s="14">
        <v>156</v>
      </c>
      <c r="E6" s="207" t="s">
        <v>3465</v>
      </c>
      <c r="F6" s="14">
        <v>17</v>
      </c>
    </row>
    <row r="7" spans="1:8" x14ac:dyDescent="0.25">
      <c r="A7" s="207" t="s">
        <v>254</v>
      </c>
      <c r="B7" s="14">
        <v>75</v>
      </c>
      <c r="C7" s="207" t="s">
        <v>260</v>
      </c>
      <c r="D7" s="14">
        <v>187</v>
      </c>
      <c r="E7" s="15" t="s">
        <v>3466</v>
      </c>
      <c r="F7" s="14">
        <v>2</v>
      </c>
    </row>
    <row r="8" spans="1:8" x14ac:dyDescent="0.25">
      <c r="A8" s="206" t="s">
        <v>256</v>
      </c>
      <c r="C8" s="207" t="s">
        <v>261</v>
      </c>
      <c r="D8" s="14">
        <v>81</v>
      </c>
      <c r="E8" s="207" t="s">
        <v>3467</v>
      </c>
      <c r="F8" s="14">
        <v>17</v>
      </c>
    </row>
    <row r="9" spans="1:8" x14ac:dyDescent="0.25">
      <c r="A9" s="31" t="s">
        <v>313</v>
      </c>
      <c r="B9" s="7">
        <v>45</v>
      </c>
      <c r="C9" s="207" t="s">
        <v>262</v>
      </c>
      <c r="D9" s="14">
        <v>14</v>
      </c>
      <c r="E9" s="15" t="s">
        <v>3468</v>
      </c>
      <c r="F9" s="14">
        <v>5</v>
      </c>
    </row>
    <row r="10" spans="1:8" ht="15.75" thickBot="1" x14ac:dyDescent="0.3">
      <c r="A10" s="206" t="s">
        <v>314</v>
      </c>
      <c r="C10" s="211"/>
      <c r="D10" s="209">
        <v>438</v>
      </c>
      <c r="E10" s="207" t="s">
        <v>3469</v>
      </c>
      <c r="F10" s="14">
        <v>2</v>
      </c>
    </row>
    <row r="11" spans="1:8" x14ac:dyDescent="0.25">
      <c r="A11" s="401" t="s">
        <v>3894</v>
      </c>
      <c r="B11" s="7">
        <v>76</v>
      </c>
      <c r="C11" s="214" t="s">
        <v>4031</v>
      </c>
      <c r="D11" s="213"/>
      <c r="E11" s="15" t="s">
        <v>3470</v>
      </c>
      <c r="F11" s="14">
        <v>0</v>
      </c>
    </row>
    <row r="12" spans="1:8" x14ac:dyDescent="0.25">
      <c r="A12" s="401"/>
      <c r="C12" s="210">
        <v>0</v>
      </c>
      <c r="D12" s="14">
        <v>70</v>
      </c>
      <c r="E12" s="207" t="s">
        <v>3471</v>
      </c>
      <c r="F12" s="14">
        <v>3</v>
      </c>
    </row>
    <row r="13" spans="1:8" x14ac:dyDescent="0.25">
      <c r="A13" s="206" t="s">
        <v>4379</v>
      </c>
      <c r="C13" s="397"/>
      <c r="D13" s="398"/>
      <c r="E13" s="15" t="s">
        <v>3472</v>
      </c>
      <c r="F13" s="14">
        <v>15</v>
      </c>
    </row>
    <row r="14" spans="1:8" ht="15.75" thickBot="1" x14ac:dyDescent="0.3">
      <c r="A14" s="32" t="s">
        <v>4380</v>
      </c>
      <c r="B14" s="7">
        <v>42</v>
      </c>
      <c r="C14" s="399"/>
      <c r="D14" s="400"/>
      <c r="E14" s="207" t="s">
        <v>3473</v>
      </c>
      <c r="F14" s="14">
        <v>21</v>
      </c>
    </row>
    <row r="15" spans="1:8" ht="15.75" thickTop="1" x14ac:dyDescent="0.25">
      <c r="C15" s="207"/>
      <c r="D15" s="14"/>
      <c r="E15" s="207"/>
      <c r="F15" s="208">
        <v>109</v>
      </c>
    </row>
    <row r="16" spans="1:8" x14ac:dyDescent="0.25">
      <c r="A16" s="21" t="s">
        <v>292</v>
      </c>
      <c r="B16" s="7">
        <v>353</v>
      </c>
      <c r="C16" s="207" t="s">
        <v>263</v>
      </c>
      <c r="D16" s="14">
        <v>85</v>
      </c>
      <c r="E16" s="33" t="s">
        <v>4034</v>
      </c>
      <c r="F16" s="14">
        <v>0</v>
      </c>
    </row>
    <row r="17" spans="1:6" x14ac:dyDescent="0.25">
      <c r="A17" s="35" t="s">
        <v>4381</v>
      </c>
      <c r="B17">
        <v>257</v>
      </c>
      <c r="C17" s="207" t="s">
        <v>264</v>
      </c>
      <c r="D17" s="14">
        <v>11</v>
      </c>
      <c r="E17" s="207"/>
      <c r="F17" s="208">
        <v>109</v>
      </c>
    </row>
    <row r="18" spans="1:6" x14ac:dyDescent="0.25">
      <c r="A18" s="32" t="s">
        <v>4382</v>
      </c>
      <c r="B18">
        <v>163</v>
      </c>
      <c r="C18" s="207" t="s">
        <v>265</v>
      </c>
      <c r="D18" s="14">
        <v>13</v>
      </c>
      <c r="E18" s="207" t="s">
        <v>4033</v>
      </c>
      <c r="F18" s="16">
        <v>0</v>
      </c>
    </row>
    <row r="19" spans="1:6" x14ac:dyDescent="0.25">
      <c r="A19" s="32" t="s">
        <v>3226</v>
      </c>
      <c r="B19">
        <v>9</v>
      </c>
      <c r="C19" s="207"/>
      <c r="D19" s="208">
        <v>109</v>
      </c>
      <c r="E19" s="207"/>
      <c r="F19" s="16"/>
    </row>
    <row r="20" spans="1:6" ht="15.75" thickBot="1" x14ac:dyDescent="0.3">
      <c r="A20" s="10" t="s">
        <v>257</v>
      </c>
      <c r="B20" s="215">
        <v>438</v>
      </c>
      <c r="C20" s="211"/>
      <c r="D20" s="212"/>
      <c r="E20" s="211" t="s">
        <v>4035</v>
      </c>
      <c r="F20" s="17">
        <v>0</v>
      </c>
    </row>
    <row r="21" spans="1:6" ht="3.75" customHeight="1" thickBot="1" x14ac:dyDescent="0.3"/>
    <row r="22" spans="1:6" x14ac:dyDescent="0.25">
      <c r="A22" s="378" t="s">
        <v>280</v>
      </c>
      <c r="B22" s="379"/>
      <c r="C22" s="384" t="s">
        <v>281</v>
      </c>
      <c r="D22" s="379"/>
      <c r="E22" s="378" t="s">
        <v>282</v>
      </c>
      <c r="F22" s="379"/>
    </row>
    <row r="23" spans="1:6" ht="6.75" customHeight="1" x14ac:dyDescent="0.25">
      <c r="A23" s="207"/>
      <c r="B23" s="14"/>
      <c r="D23" s="14"/>
      <c r="E23" s="207"/>
      <c r="F23" s="14"/>
    </row>
    <row r="24" spans="1:6" x14ac:dyDescent="0.25">
      <c r="A24" s="207" t="s">
        <v>4385</v>
      </c>
      <c r="B24" s="14">
        <v>39</v>
      </c>
      <c r="C24" t="s">
        <v>4385</v>
      </c>
      <c r="D24" s="14">
        <v>14</v>
      </c>
      <c r="E24" s="207" t="s">
        <v>4386</v>
      </c>
      <c r="F24" s="14">
        <v>29</v>
      </c>
    </row>
    <row r="25" spans="1:6" x14ac:dyDescent="0.25">
      <c r="A25" s="207" t="s">
        <v>4387</v>
      </c>
      <c r="B25" s="14">
        <v>32</v>
      </c>
      <c r="C25" t="s">
        <v>4388</v>
      </c>
      <c r="D25" s="14">
        <v>12</v>
      </c>
      <c r="E25" s="207" t="s">
        <v>4389</v>
      </c>
      <c r="F25" s="14">
        <v>25</v>
      </c>
    </row>
    <row r="26" spans="1:6" x14ac:dyDescent="0.25">
      <c r="A26" s="207" t="s">
        <v>4390</v>
      </c>
      <c r="B26" s="14">
        <v>25</v>
      </c>
      <c r="C26" t="s">
        <v>4391</v>
      </c>
      <c r="D26" s="14">
        <v>8</v>
      </c>
      <c r="E26" s="207" t="s">
        <v>4390</v>
      </c>
      <c r="F26" s="14">
        <v>23</v>
      </c>
    </row>
    <row r="27" spans="1:6" x14ac:dyDescent="0.25">
      <c r="A27" s="207" t="s">
        <v>4392</v>
      </c>
      <c r="B27" s="14">
        <v>24</v>
      </c>
      <c r="C27" t="s">
        <v>4393</v>
      </c>
      <c r="D27" s="14">
        <v>5</v>
      </c>
      <c r="E27" s="207" t="s">
        <v>4394</v>
      </c>
      <c r="F27" s="14">
        <v>20</v>
      </c>
    </row>
    <row r="28" spans="1:6" x14ac:dyDescent="0.25">
      <c r="A28" s="207" t="s">
        <v>4395</v>
      </c>
      <c r="B28" s="14">
        <v>20</v>
      </c>
      <c r="C28" t="s">
        <v>4396</v>
      </c>
      <c r="D28" s="14">
        <v>5</v>
      </c>
      <c r="E28" s="207" t="s">
        <v>4397</v>
      </c>
      <c r="F28" s="14">
        <v>14</v>
      </c>
    </row>
    <row r="29" spans="1:6" x14ac:dyDescent="0.25">
      <c r="A29" s="207" t="s">
        <v>4398</v>
      </c>
      <c r="B29" s="14">
        <v>16</v>
      </c>
      <c r="C29" t="s">
        <v>4399</v>
      </c>
      <c r="D29" s="14">
        <v>4</v>
      </c>
      <c r="E29" s="207" t="s">
        <v>4400</v>
      </c>
      <c r="F29" s="14">
        <v>12</v>
      </c>
    </row>
    <row r="30" spans="1:6" x14ac:dyDescent="0.25">
      <c r="A30" s="207" t="s">
        <v>4401</v>
      </c>
      <c r="B30" s="14">
        <v>13</v>
      </c>
      <c r="C30" t="s">
        <v>4402</v>
      </c>
      <c r="D30" s="14">
        <v>3</v>
      </c>
      <c r="E30" s="207" t="s">
        <v>4401</v>
      </c>
      <c r="F30" s="14">
        <v>11</v>
      </c>
    </row>
    <row r="31" spans="1:6" x14ac:dyDescent="0.25">
      <c r="A31" s="207" t="s">
        <v>4403</v>
      </c>
      <c r="B31" s="14">
        <v>13</v>
      </c>
      <c r="C31" t="s">
        <v>4404</v>
      </c>
      <c r="D31" s="14">
        <v>3</v>
      </c>
      <c r="E31" s="207" t="s">
        <v>4403</v>
      </c>
      <c r="F31" s="14">
        <v>11</v>
      </c>
    </row>
    <row r="32" spans="1:6" x14ac:dyDescent="0.25">
      <c r="A32" s="207" t="s">
        <v>4405</v>
      </c>
      <c r="B32" s="14">
        <v>11</v>
      </c>
      <c r="C32" t="s">
        <v>4406</v>
      </c>
      <c r="D32" s="14">
        <v>2</v>
      </c>
      <c r="E32" s="207" t="s">
        <v>4405</v>
      </c>
      <c r="F32" s="14">
        <v>9</v>
      </c>
    </row>
    <row r="33" spans="1:9" x14ac:dyDescent="0.25">
      <c r="A33" s="207" t="s">
        <v>4407</v>
      </c>
      <c r="B33" s="14">
        <v>9</v>
      </c>
      <c r="C33" t="s">
        <v>4408</v>
      </c>
      <c r="D33" s="14">
        <v>2</v>
      </c>
      <c r="E33" s="207" t="s">
        <v>4409</v>
      </c>
      <c r="F33" s="14">
        <v>9</v>
      </c>
    </row>
    <row r="34" spans="1:9" ht="10.5" customHeight="1" x14ac:dyDescent="0.25">
      <c r="A34" s="207"/>
      <c r="B34" s="34">
        <v>202</v>
      </c>
      <c r="D34" s="34">
        <v>58</v>
      </c>
      <c r="E34" s="31"/>
      <c r="F34" s="34">
        <v>163</v>
      </c>
    </row>
    <row r="35" spans="1:9" ht="3.75" customHeight="1" x14ac:dyDescent="0.25">
      <c r="A35" s="207"/>
      <c r="B35" s="34"/>
      <c r="D35" s="14"/>
      <c r="E35" s="207"/>
      <c r="F35" s="14"/>
    </row>
    <row r="36" spans="1:9" x14ac:dyDescent="0.25">
      <c r="A36" s="21" t="s">
        <v>4410</v>
      </c>
      <c r="B36" s="11">
        <v>0.46118721461187212</v>
      </c>
      <c r="C36" s="7" t="s">
        <v>4411</v>
      </c>
      <c r="D36" s="11">
        <v>0.5321100917431193</v>
      </c>
      <c r="E36" s="7" t="s">
        <v>4412</v>
      </c>
      <c r="F36" s="11">
        <v>0.49544072948328266</v>
      </c>
    </row>
    <row r="37" spans="1:9" ht="15.75" thickBot="1" x14ac:dyDescent="0.3">
      <c r="A37" s="211" t="s">
        <v>266</v>
      </c>
      <c r="B37" s="212"/>
      <c r="C37" s="12" t="s">
        <v>82</v>
      </c>
      <c r="D37" s="212"/>
      <c r="E37" s="211" t="s">
        <v>258</v>
      </c>
      <c r="F37" s="212"/>
    </row>
    <row r="38" spans="1:9" ht="3" customHeight="1" thickBot="1" x14ac:dyDescent="0.3"/>
    <row r="39" spans="1:9" ht="10.5" customHeight="1" x14ac:dyDescent="0.25">
      <c r="A39" s="378" t="s">
        <v>284</v>
      </c>
      <c r="B39" s="379"/>
      <c r="C39" s="378" t="s">
        <v>283</v>
      </c>
      <c r="D39" s="384"/>
      <c r="E39" s="214" t="s">
        <v>3479</v>
      </c>
      <c r="F39" s="213"/>
    </row>
    <row r="40" spans="1:9" ht="9.75" customHeight="1" x14ac:dyDescent="0.25">
      <c r="A40" s="394" t="s">
        <v>293</v>
      </c>
      <c r="B40" s="395"/>
      <c r="C40" s="394" t="s">
        <v>293</v>
      </c>
      <c r="D40" s="402"/>
      <c r="E40" s="21"/>
      <c r="F40" s="14"/>
    </row>
    <row r="41" spans="1:9" x14ac:dyDescent="0.25">
      <c r="A41" s="207" t="s">
        <v>4413</v>
      </c>
      <c r="B41" s="14">
        <v>3</v>
      </c>
      <c r="C41" s="207" t="s">
        <v>4385</v>
      </c>
      <c r="D41">
        <v>23</v>
      </c>
      <c r="E41" s="218" t="s">
        <v>208</v>
      </c>
      <c r="F41" s="221">
        <v>267</v>
      </c>
      <c r="I41" s="29">
        <v>0.6095890410958904</v>
      </c>
    </row>
    <row r="42" spans="1:9" x14ac:dyDescent="0.25">
      <c r="A42" s="207" t="s">
        <v>4414</v>
      </c>
      <c r="B42" s="14">
        <v>2</v>
      </c>
      <c r="C42" s="207" t="s">
        <v>4387</v>
      </c>
      <c r="D42">
        <v>10</v>
      </c>
      <c r="E42" s="218" t="s">
        <v>210</v>
      </c>
      <c r="F42" s="221">
        <v>54</v>
      </c>
      <c r="I42" s="29">
        <v>0.12328767123287671</v>
      </c>
    </row>
    <row r="43" spans="1:9" x14ac:dyDescent="0.25">
      <c r="A43" s="207" t="s">
        <v>4415</v>
      </c>
      <c r="B43" s="14">
        <v>2</v>
      </c>
      <c r="C43" s="207" t="s">
        <v>4390</v>
      </c>
      <c r="D43">
        <v>9</v>
      </c>
      <c r="E43" s="218" t="s">
        <v>211</v>
      </c>
      <c r="F43" s="221">
        <v>32</v>
      </c>
      <c r="I43" s="29">
        <v>7.3059360730593603E-2</v>
      </c>
    </row>
    <row r="44" spans="1:9" x14ac:dyDescent="0.25">
      <c r="A44" s="207" t="s">
        <v>4392</v>
      </c>
      <c r="B44" s="14">
        <v>2</v>
      </c>
      <c r="C44" s="207" t="s">
        <v>4416</v>
      </c>
      <c r="D44">
        <v>9</v>
      </c>
      <c r="E44" s="218" t="s">
        <v>209</v>
      </c>
      <c r="F44" s="221">
        <v>23</v>
      </c>
      <c r="I44" s="29">
        <v>5.2511415525114152E-2</v>
      </c>
    </row>
    <row r="45" spans="1:9" x14ac:dyDescent="0.25">
      <c r="A45" s="207"/>
      <c r="B45" s="14"/>
      <c r="C45" s="207" t="s">
        <v>4395</v>
      </c>
      <c r="D45">
        <v>8</v>
      </c>
      <c r="E45" s="218" t="s">
        <v>303</v>
      </c>
      <c r="F45" s="221">
        <v>3</v>
      </c>
      <c r="I45" s="29">
        <v>6.8493150684931503E-3</v>
      </c>
    </row>
    <row r="46" spans="1:9" ht="15.75" thickBot="1" x14ac:dyDescent="0.3">
      <c r="A46" s="380" t="s">
        <v>285</v>
      </c>
      <c r="B46" s="381"/>
      <c r="C46" s="207" t="s">
        <v>4398</v>
      </c>
      <c r="D46">
        <v>7</v>
      </c>
      <c r="E46" s="219" t="s">
        <v>331</v>
      </c>
      <c r="F46" s="222">
        <v>59</v>
      </c>
      <c r="G46" t="s">
        <v>342</v>
      </c>
      <c r="I46" s="29">
        <v>0.13470319634703196</v>
      </c>
    </row>
    <row r="47" spans="1:9" x14ac:dyDescent="0.25">
      <c r="A47" s="394" t="s">
        <v>293</v>
      </c>
      <c r="B47" s="395"/>
      <c r="C47" s="207"/>
      <c r="D47" s="14"/>
      <c r="E47" s="21" t="s">
        <v>267</v>
      </c>
      <c r="F47" s="14"/>
      <c r="I47" s="29"/>
    </row>
    <row r="48" spans="1:9" x14ac:dyDescent="0.25">
      <c r="A48" s="207" t="s">
        <v>4417</v>
      </c>
      <c r="B48" s="14">
        <v>9</v>
      </c>
      <c r="C48" s="380" t="s">
        <v>286</v>
      </c>
      <c r="D48" s="381"/>
      <c r="E48" s="206" t="s">
        <v>268</v>
      </c>
      <c r="F48" s="14"/>
      <c r="I48" s="29"/>
    </row>
    <row r="49" spans="1:9" x14ac:dyDescent="0.25">
      <c r="A49" s="207" t="s">
        <v>4387</v>
      </c>
      <c r="B49" s="14">
        <v>8</v>
      </c>
      <c r="C49" s="394" t="s">
        <v>293</v>
      </c>
      <c r="D49" s="395"/>
      <c r="E49" s="207" t="s">
        <v>269</v>
      </c>
      <c r="F49" s="14">
        <v>172</v>
      </c>
      <c r="G49" s="223" t="s">
        <v>21</v>
      </c>
      <c r="I49" s="29">
        <v>0.39269406392694062</v>
      </c>
    </row>
    <row r="50" spans="1:9" x14ac:dyDescent="0.25">
      <c r="A50" s="207" t="s">
        <v>4418</v>
      </c>
      <c r="B50" s="14">
        <v>7</v>
      </c>
      <c r="C50" s="207" t="s">
        <v>4386</v>
      </c>
      <c r="D50" s="14">
        <v>14</v>
      </c>
      <c r="E50" s="207" t="s">
        <v>270</v>
      </c>
      <c r="F50" s="14">
        <v>159</v>
      </c>
      <c r="G50" s="223" t="s">
        <v>28</v>
      </c>
      <c r="I50" s="29">
        <v>0.36301369863013699</v>
      </c>
    </row>
    <row r="51" spans="1:9" x14ac:dyDescent="0.25">
      <c r="A51" s="207" t="s">
        <v>4419</v>
      </c>
      <c r="B51" s="14">
        <v>6</v>
      </c>
      <c r="C51" s="207" t="s">
        <v>4389</v>
      </c>
      <c r="D51" s="14">
        <v>13</v>
      </c>
      <c r="E51" s="207" t="s">
        <v>271</v>
      </c>
      <c r="F51" s="14">
        <v>25</v>
      </c>
      <c r="G51" s="223" t="s">
        <v>24</v>
      </c>
      <c r="I51" s="29">
        <v>5.7077625570776253E-2</v>
      </c>
    </row>
    <row r="52" spans="1:9" x14ac:dyDescent="0.25">
      <c r="A52" s="207" t="s">
        <v>4420</v>
      </c>
      <c r="B52" s="14">
        <v>4</v>
      </c>
      <c r="C52" s="207" t="s">
        <v>4390</v>
      </c>
      <c r="D52" s="14">
        <v>10</v>
      </c>
      <c r="E52" s="207" t="s">
        <v>272</v>
      </c>
      <c r="F52" s="14">
        <v>29</v>
      </c>
      <c r="G52" s="223" t="s">
        <v>41</v>
      </c>
      <c r="I52" s="29">
        <v>6.6210045662100453E-2</v>
      </c>
    </row>
    <row r="53" spans="1:9" x14ac:dyDescent="0.25">
      <c r="A53" s="207" t="s">
        <v>4421</v>
      </c>
      <c r="B53" s="14">
        <v>4</v>
      </c>
      <c r="C53" s="207" t="s">
        <v>4422</v>
      </c>
      <c r="D53" s="14">
        <v>9</v>
      </c>
      <c r="E53" s="207" t="s">
        <v>315</v>
      </c>
      <c r="F53" s="14">
        <v>42</v>
      </c>
      <c r="G53" s="223" t="s">
        <v>35</v>
      </c>
      <c r="I53" s="29">
        <v>9.5890410958904104E-2</v>
      </c>
    </row>
    <row r="54" spans="1:9" x14ac:dyDescent="0.25">
      <c r="A54" s="207" t="s">
        <v>4423</v>
      </c>
      <c r="B54" s="14">
        <v>3</v>
      </c>
      <c r="C54" s="207" t="s">
        <v>4395</v>
      </c>
      <c r="D54" s="14">
        <v>9</v>
      </c>
      <c r="E54" s="207" t="s">
        <v>316</v>
      </c>
      <c r="F54" s="14">
        <v>10</v>
      </c>
      <c r="G54" s="223" t="s">
        <v>46</v>
      </c>
      <c r="I54" s="29">
        <v>2.2831050228310501E-2</v>
      </c>
    </row>
    <row r="55" spans="1:9" x14ac:dyDescent="0.25">
      <c r="A55" s="207" t="s">
        <v>4424</v>
      </c>
      <c r="B55" s="14">
        <v>3</v>
      </c>
      <c r="C55" s="207" t="s">
        <v>4425</v>
      </c>
      <c r="D55" s="14">
        <v>8</v>
      </c>
      <c r="E55" s="207" t="s">
        <v>306</v>
      </c>
      <c r="F55" s="14">
        <v>1</v>
      </c>
      <c r="G55" s="223" t="s">
        <v>57</v>
      </c>
      <c r="I55" s="29">
        <v>2.2831050228310501E-3</v>
      </c>
    </row>
    <row r="56" spans="1:9" ht="15.75" thickBot="1" x14ac:dyDescent="0.3">
      <c r="A56" s="211" t="s">
        <v>4426</v>
      </c>
      <c r="B56" s="212">
        <v>3</v>
      </c>
      <c r="C56" s="211" t="s">
        <v>4427</v>
      </c>
      <c r="D56" s="212">
        <v>7</v>
      </c>
      <c r="E56" s="211"/>
      <c r="F56" s="209">
        <v>438</v>
      </c>
      <c r="I56" s="29"/>
    </row>
    <row r="57" spans="1:9" ht="3.75" customHeight="1" thickBot="1" x14ac:dyDescent="0.3">
      <c r="I57" s="29"/>
    </row>
    <row r="58" spans="1:9" ht="12.75" customHeight="1" x14ac:dyDescent="0.25">
      <c r="A58" s="214" t="s">
        <v>267</v>
      </c>
      <c r="B58" s="213"/>
      <c r="C58" s="214" t="s">
        <v>267</v>
      </c>
      <c r="D58" s="13"/>
      <c r="E58" s="378" t="s">
        <v>279</v>
      </c>
      <c r="F58" s="379"/>
      <c r="I58" s="29"/>
    </row>
    <row r="59" spans="1:9" ht="6" customHeight="1" x14ac:dyDescent="0.25">
      <c r="A59" s="206"/>
      <c r="B59" s="14"/>
      <c r="C59" s="206"/>
      <c r="E59" s="207"/>
      <c r="F59" s="14"/>
      <c r="I59" s="29"/>
    </row>
    <row r="60" spans="1:9" ht="10.5" customHeight="1" x14ac:dyDescent="0.25">
      <c r="A60" s="206" t="s">
        <v>273</v>
      </c>
      <c r="B60" s="14"/>
      <c r="C60" s="206" t="s">
        <v>277</v>
      </c>
      <c r="E60" s="216" t="s">
        <v>111</v>
      </c>
      <c r="F60" s="14">
        <v>135</v>
      </c>
      <c r="I60" s="29">
        <v>0.30821917808219179</v>
      </c>
    </row>
    <row r="61" spans="1:9" x14ac:dyDescent="0.25">
      <c r="A61" s="22" t="s">
        <v>293</v>
      </c>
      <c r="B61" s="23"/>
      <c r="C61" s="22" t="s">
        <v>293</v>
      </c>
      <c r="E61" s="216" t="s">
        <v>108</v>
      </c>
      <c r="F61" s="14">
        <v>112</v>
      </c>
      <c r="I61" s="29">
        <v>0.25570776255707761</v>
      </c>
    </row>
    <row r="62" spans="1:9" x14ac:dyDescent="0.25">
      <c r="A62" s="207" t="s">
        <v>274</v>
      </c>
      <c r="B62" s="14">
        <v>9</v>
      </c>
      <c r="C62" s="207" t="s">
        <v>269</v>
      </c>
      <c r="D62">
        <v>91</v>
      </c>
      <c r="E62" s="216" t="s">
        <v>112</v>
      </c>
      <c r="F62" s="14">
        <v>30</v>
      </c>
      <c r="G62" s="223" t="s">
        <v>28</v>
      </c>
      <c r="H62" s="223" t="s">
        <v>21</v>
      </c>
      <c r="I62" s="29">
        <v>6.8493150684931503E-2</v>
      </c>
    </row>
    <row r="63" spans="1:9" x14ac:dyDescent="0.25">
      <c r="A63" s="207" t="s">
        <v>275</v>
      </c>
      <c r="B63" s="14">
        <v>5</v>
      </c>
      <c r="C63" s="207" t="s">
        <v>270</v>
      </c>
      <c r="D63">
        <v>47</v>
      </c>
      <c r="E63" s="216" t="s">
        <v>110</v>
      </c>
      <c r="F63" s="14">
        <v>28</v>
      </c>
      <c r="G63" s="223" t="s">
        <v>21</v>
      </c>
      <c r="H63" s="223" t="s">
        <v>28</v>
      </c>
      <c r="I63" s="29">
        <v>6.3926940639269403E-2</v>
      </c>
    </row>
    <row r="64" spans="1:9" x14ac:dyDescent="0.25">
      <c r="A64" s="207"/>
      <c r="B64" s="208">
        <v>14</v>
      </c>
      <c r="C64" s="207" t="s">
        <v>271</v>
      </c>
      <c r="D64">
        <v>12</v>
      </c>
      <c r="E64" s="216" t="s">
        <v>113</v>
      </c>
      <c r="F64" s="14">
        <v>57</v>
      </c>
      <c r="G64" s="224"/>
      <c r="H64" s="223" t="s">
        <v>24</v>
      </c>
      <c r="I64" s="29">
        <v>0.13013698630136986</v>
      </c>
    </row>
    <row r="65" spans="1:11" x14ac:dyDescent="0.25">
      <c r="A65" s="207"/>
      <c r="B65" s="208"/>
      <c r="C65" s="207" t="s">
        <v>272</v>
      </c>
      <c r="D65">
        <v>11</v>
      </c>
      <c r="E65" s="216" t="s">
        <v>223</v>
      </c>
      <c r="F65" s="14">
        <v>31</v>
      </c>
      <c r="G65" s="224"/>
      <c r="H65" s="223" t="s">
        <v>41</v>
      </c>
      <c r="I65" s="29">
        <v>7.0776255707762553E-2</v>
      </c>
      <c r="K65" s="223"/>
    </row>
    <row r="66" spans="1:11" x14ac:dyDescent="0.25">
      <c r="A66" s="207"/>
      <c r="B66" s="14"/>
      <c r="C66" s="207" t="s">
        <v>315</v>
      </c>
      <c r="D66">
        <v>19</v>
      </c>
      <c r="E66" s="216" t="s">
        <v>109</v>
      </c>
      <c r="F66" s="14">
        <v>22</v>
      </c>
      <c r="G66" s="224"/>
      <c r="H66" s="223" t="s">
        <v>35</v>
      </c>
      <c r="I66" s="29">
        <v>5.0228310502283102E-2</v>
      </c>
    </row>
    <row r="67" spans="1:11" x14ac:dyDescent="0.25">
      <c r="A67" s="206" t="s">
        <v>276</v>
      </c>
      <c r="B67" s="14"/>
      <c r="C67" s="207" t="s">
        <v>316</v>
      </c>
      <c r="D67">
        <v>7</v>
      </c>
      <c r="E67" s="216" t="s">
        <v>116</v>
      </c>
      <c r="F67" s="14">
        <v>8</v>
      </c>
      <c r="G67" s="224"/>
      <c r="H67" s="223" t="s">
        <v>46</v>
      </c>
      <c r="I67" s="396">
        <v>5.2511415525114152E-2</v>
      </c>
    </row>
    <row r="68" spans="1:11" x14ac:dyDescent="0.25">
      <c r="A68" s="22" t="s">
        <v>293</v>
      </c>
      <c r="B68" s="14"/>
      <c r="C68" s="207"/>
      <c r="D68" s="7">
        <v>187</v>
      </c>
      <c r="E68" s="216" t="s">
        <v>114</v>
      </c>
      <c r="F68" s="14">
        <v>5</v>
      </c>
      <c r="G68" s="224"/>
      <c r="H68" s="224"/>
      <c r="I68" s="396"/>
    </row>
    <row r="69" spans="1:11" x14ac:dyDescent="0.25">
      <c r="A69" s="207" t="s">
        <v>269</v>
      </c>
      <c r="B69" s="14">
        <v>33</v>
      </c>
      <c r="C69" s="207"/>
      <c r="E69" s="216" t="s">
        <v>117</v>
      </c>
      <c r="F69" s="14">
        <v>5</v>
      </c>
      <c r="G69" s="223" t="s">
        <v>21</v>
      </c>
      <c r="H69" s="224"/>
      <c r="I69" s="396"/>
    </row>
    <row r="70" spans="1:11" x14ac:dyDescent="0.25">
      <c r="A70" s="207" t="s">
        <v>270</v>
      </c>
      <c r="B70" s="14">
        <v>45</v>
      </c>
      <c r="C70" s="206" t="s">
        <v>278</v>
      </c>
      <c r="E70" s="216" t="s">
        <v>115</v>
      </c>
      <c r="F70" s="14">
        <v>3</v>
      </c>
      <c r="G70" s="223" t="s">
        <v>28</v>
      </c>
      <c r="H70" s="224"/>
      <c r="I70" s="396"/>
    </row>
    <row r="71" spans="1:11" x14ac:dyDescent="0.25">
      <c r="A71" s="207" t="s">
        <v>317</v>
      </c>
      <c r="B71" s="14">
        <v>2</v>
      </c>
      <c r="C71" s="22" t="s">
        <v>293</v>
      </c>
      <c r="E71" s="216" t="s">
        <v>222</v>
      </c>
      <c r="F71" s="14">
        <v>1</v>
      </c>
      <c r="G71" s="223" t="s">
        <v>35</v>
      </c>
      <c r="H71" s="224"/>
      <c r="I71" s="396"/>
    </row>
    <row r="72" spans="1:11" ht="12.75" customHeight="1" x14ac:dyDescent="0.25">
      <c r="A72" s="207"/>
      <c r="B72" s="208" t="s">
        <v>4428</v>
      </c>
      <c r="C72" s="31" t="s">
        <v>269</v>
      </c>
      <c r="D72" s="36">
        <v>43</v>
      </c>
      <c r="E72" s="216" t="s">
        <v>3478</v>
      </c>
      <c r="F72" s="14">
        <v>1</v>
      </c>
      <c r="G72" s="224"/>
      <c r="H72" s="223" t="s">
        <v>21</v>
      </c>
      <c r="I72" s="396"/>
    </row>
    <row r="73" spans="1:11" ht="12.75" customHeight="1" x14ac:dyDescent="0.25">
      <c r="A73" s="207"/>
      <c r="B73" s="208"/>
      <c r="C73" s="31" t="s">
        <v>270</v>
      </c>
      <c r="D73" s="36">
        <v>58</v>
      </c>
      <c r="E73" s="207"/>
      <c r="F73" s="208">
        <v>438</v>
      </c>
      <c r="G73" s="224"/>
      <c r="H73" s="223" t="s">
        <v>28</v>
      </c>
      <c r="I73" s="396"/>
    </row>
    <row r="74" spans="1:11" ht="12.75" customHeight="1" x14ac:dyDescent="0.25">
      <c r="A74" s="207"/>
      <c r="C74" s="31" t="s">
        <v>271</v>
      </c>
      <c r="D74" s="36">
        <v>13</v>
      </c>
      <c r="E74" s="207"/>
      <c r="F74" s="14"/>
      <c r="G74" s="224"/>
      <c r="H74" s="223" t="s">
        <v>24</v>
      </c>
    </row>
    <row r="75" spans="1:11" ht="12.75" customHeight="1" x14ac:dyDescent="0.25">
      <c r="A75" s="207"/>
      <c r="B75" s="14"/>
      <c r="C75" s="31" t="s">
        <v>272</v>
      </c>
      <c r="D75" s="36">
        <v>17</v>
      </c>
      <c r="E75" s="207"/>
      <c r="F75" s="208"/>
      <c r="G75" s="224"/>
      <c r="H75" s="223" t="s">
        <v>41</v>
      </c>
    </row>
    <row r="76" spans="1:11" ht="12.75" customHeight="1" x14ac:dyDescent="0.25">
      <c r="A76" s="207"/>
      <c r="B76" s="14"/>
      <c r="C76" s="31" t="s">
        <v>315</v>
      </c>
      <c r="D76" s="36">
        <v>21</v>
      </c>
      <c r="E76" s="216"/>
      <c r="F76" s="14"/>
      <c r="G76" s="224"/>
      <c r="H76" s="223" t="s">
        <v>35</v>
      </c>
    </row>
    <row r="77" spans="1:11" ht="12.75" customHeight="1" x14ac:dyDescent="0.25">
      <c r="A77" s="207"/>
      <c r="B77" s="14"/>
      <c r="C77" s="31" t="s">
        <v>316</v>
      </c>
      <c r="D77" s="36">
        <v>3</v>
      </c>
      <c r="E77" s="207"/>
      <c r="F77" s="14"/>
      <c r="G77" s="224"/>
      <c r="H77" s="223" t="s">
        <v>46</v>
      </c>
    </row>
    <row r="78" spans="1:11" ht="12.75" customHeight="1" x14ac:dyDescent="0.25">
      <c r="A78" s="207"/>
      <c r="B78" s="14"/>
      <c r="C78" s="31" t="s">
        <v>306</v>
      </c>
      <c r="D78" s="36">
        <v>1</v>
      </c>
      <c r="E78" s="207"/>
      <c r="F78" s="14"/>
      <c r="G78" s="224"/>
      <c r="H78" s="223" t="s">
        <v>57</v>
      </c>
    </row>
    <row r="79" spans="1:11" ht="13.5" customHeight="1" thickBot="1" x14ac:dyDescent="0.3">
      <c r="A79" s="211"/>
      <c r="B79" s="212"/>
      <c r="C79" s="211"/>
      <c r="D79" s="215">
        <v>156</v>
      </c>
      <c r="E79" s="211"/>
      <c r="F79" s="212"/>
    </row>
    <row r="82" spans="1:6" ht="15.75" thickBot="1" x14ac:dyDescent="0.3"/>
    <row r="83" spans="1:6" x14ac:dyDescent="0.25">
      <c r="A83" s="378" t="s">
        <v>289</v>
      </c>
      <c r="B83" s="379"/>
      <c r="C83" s="378"/>
      <c r="D83" s="379"/>
      <c r="E83" s="378" t="s">
        <v>291</v>
      </c>
      <c r="F83" s="379"/>
    </row>
    <row r="84" spans="1:6" x14ac:dyDescent="0.25">
      <c r="A84" s="382" t="s">
        <v>290</v>
      </c>
      <c r="B84" s="383"/>
      <c r="C84" s="207"/>
      <c r="D84" s="14"/>
      <c r="E84" s="207"/>
      <c r="F84" s="14"/>
    </row>
    <row r="85" spans="1:6" x14ac:dyDescent="0.25">
      <c r="A85" s="207"/>
      <c r="B85" s="14"/>
      <c r="C85" s="207"/>
      <c r="D85" s="14"/>
      <c r="E85" s="21" t="s">
        <v>4036</v>
      </c>
      <c r="F85" s="30">
        <v>329</v>
      </c>
    </row>
    <row r="86" spans="1:6" x14ac:dyDescent="0.25">
      <c r="A86" s="18">
        <v>43435</v>
      </c>
      <c r="B86" s="14">
        <v>329</v>
      </c>
      <c r="C86" s="207"/>
      <c r="D86" s="14"/>
      <c r="E86" s="20" t="s">
        <v>4037</v>
      </c>
      <c r="F86" s="30" t="s">
        <v>4429</v>
      </c>
    </row>
    <row r="87" spans="1:6" x14ac:dyDescent="0.25">
      <c r="A87" s="18">
        <v>43466</v>
      </c>
      <c r="B87" s="14">
        <v>329</v>
      </c>
      <c r="C87" s="207"/>
      <c r="D87" s="14"/>
      <c r="E87" s="20" t="s">
        <v>4038</v>
      </c>
      <c r="F87" s="14" t="s">
        <v>342</v>
      </c>
    </row>
    <row r="88" spans="1:6" x14ac:dyDescent="0.25">
      <c r="A88" s="18"/>
      <c r="B88" s="14"/>
      <c r="C88" s="207"/>
      <c r="D88" s="14"/>
      <c r="E88" s="20" t="s">
        <v>4039</v>
      </c>
      <c r="F88" s="14" t="s">
        <v>342</v>
      </c>
    </row>
    <row r="89" spans="1:6" x14ac:dyDescent="0.25">
      <c r="A89" s="18"/>
      <c r="B89" s="14"/>
      <c r="C89" s="207"/>
      <c r="D89" s="14"/>
      <c r="E89" s="20" t="s">
        <v>4040</v>
      </c>
      <c r="F89" s="14" t="s">
        <v>342</v>
      </c>
    </row>
    <row r="90" spans="1:6" x14ac:dyDescent="0.25">
      <c r="A90" s="18"/>
      <c r="B90" s="14"/>
      <c r="C90" s="207"/>
      <c r="D90" s="14"/>
      <c r="E90" s="20" t="s">
        <v>4041</v>
      </c>
      <c r="F90" s="14" t="s">
        <v>342</v>
      </c>
    </row>
    <row r="91" spans="1:6" x14ac:dyDescent="0.25">
      <c r="A91" s="18"/>
      <c r="B91" s="14"/>
      <c r="C91" s="207"/>
      <c r="D91" s="14"/>
      <c r="E91" s="20" t="s">
        <v>4042</v>
      </c>
      <c r="F91" s="14" t="s">
        <v>342</v>
      </c>
    </row>
    <row r="92" spans="1:6" ht="15.75" thickBot="1" x14ac:dyDescent="0.3">
      <c r="A92" s="18"/>
      <c r="B92" s="14"/>
      <c r="C92" s="211"/>
      <c r="D92" s="209"/>
      <c r="E92" s="20" t="s">
        <v>4043</v>
      </c>
      <c r="F92" s="14" t="s">
        <v>342</v>
      </c>
    </row>
    <row r="93" spans="1:6" x14ac:dyDescent="0.25">
      <c r="A93" s="18"/>
      <c r="B93" s="14"/>
      <c r="C93" s="21"/>
      <c r="D93" s="14"/>
      <c r="E93" s="20" t="s">
        <v>4044</v>
      </c>
      <c r="F93" s="14" t="s">
        <v>342</v>
      </c>
    </row>
    <row r="94" spans="1:6" x14ac:dyDescent="0.25">
      <c r="A94" s="18"/>
      <c r="B94" s="14"/>
      <c r="C94" s="210"/>
      <c r="D94" s="208"/>
      <c r="E94" s="20" t="s">
        <v>4045</v>
      </c>
      <c r="F94" s="14" t="s">
        <v>342</v>
      </c>
    </row>
    <row r="95" spans="1:6" x14ac:dyDescent="0.25">
      <c r="A95" s="18"/>
      <c r="B95" s="14"/>
      <c r="C95" s="207"/>
      <c r="D95" s="14"/>
      <c r="E95" s="20" t="s">
        <v>4046</v>
      </c>
      <c r="F95" s="14" t="s">
        <v>342</v>
      </c>
    </row>
    <row r="96" spans="1:6" ht="15" customHeight="1" x14ac:dyDescent="0.25">
      <c r="A96" s="18"/>
      <c r="B96" s="14"/>
      <c r="C96" s="207"/>
      <c r="D96" s="14"/>
      <c r="E96" s="20" t="s">
        <v>4047</v>
      </c>
      <c r="F96" s="14" t="s">
        <v>342</v>
      </c>
    </row>
    <row r="97" spans="1:6" x14ac:dyDescent="0.25">
      <c r="A97" s="18"/>
      <c r="B97" s="14"/>
      <c r="C97" s="207"/>
      <c r="D97" s="14"/>
      <c r="E97" s="20" t="s">
        <v>4048</v>
      </c>
      <c r="F97" s="14" t="s">
        <v>342</v>
      </c>
    </row>
    <row r="98" spans="1:6" ht="15" customHeight="1" x14ac:dyDescent="0.25">
      <c r="A98" s="18"/>
      <c r="B98" s="14"/>
      <c r="C98" s="207"/>
      <c r="D98" s="208"/>
      <c r="E98" s="229"/>
      <c r="F98" s="14"/>
    </row>
    <row r="99" spans="1:6" x14ac:dyDescent="0.25">
      <c r="A99" s="19"/>
      <c r="B99" s="14"/>
      <c r="C99" s="207"/>
      <c r="D99" s="14"/>
      <c r="E99" s="21" t="s">
        <v>4049</v>
      </c>
      <c r="F99" s="14">
        <v>329</v>
      </c>
    </row>
    <row r="100" spans="1:6" x14ac:dyDescent="0.25">
      <c r="A100" s="21"/>
      <c r="B100" s="208"/>
      <c r="C100" s="207"/>
      <c r="D100" s="14"/>
      <c r="E100" s="229"/>
      <c r="F100" s="14"/>
    </row>
    <row r="101" spans="1:6" ht="15.75" thickBot="1" x14ac:dyDescent="0.3">
      <c r="A101" s="10"/>
      <c r="B101" s="209"/>
      <c r="C101" s="207"/>
      <c r="D101" s="14"/>
      <c r="E101" s="229"/>
      <c r="F101" s="208">
        <v>329</v>
      </c>
    </row>
    <row r="102" spans="1:6" x14ac:dyDescent="0.25">
      <c r="A102" s="214"/>
      <c r="B102" s="192"/>
      <c r="C102" s="378" t="s">
        <v>3218</v>
      </c>
      <c r="D102" s="384"/>
      <c r="E102" s="384"/>
      <c r="F102" s="379"/>
    </row>
    <row r="103" spans="1:6" x14ac:dyDescent="0.25">
      <c r="A103" s="24" t="s">
        <v>259</v>
      </c>
      <c r="B103" s="193">
        <v>156</v>
      </c>
      <c r="C103" s="207"/>
      <c r="F103" s="14"/>
    </row>
    <row r="104" spans="1:6" x14ac:dyDescent="0.25">
      <c r="A104" s="207" t="s">
        <v>294</v>
      </c>
      <c r="B104" s="14">
        <v>119</v>
      </c>
      <c r="C104" s="385" t="s">
        <v>496</v>
      </c>
      <c r="D104" s="386"/>
      <c r="E104" s="386" t="s">
        <v>3219</v>
      </c>
      <c r="F104" s="387"/>
    </row>
    <row r="105" spans="1:6" x14ac:dyDescent="0.25">
      <c r="A105" s="207" t="s">
        <v>295</v>
      </c>
      <c r="B105" s="14">
        <v>37</v>
      </c>
      <c r="C105" s="195" t="s">
        <v>3221</v>
      </c>
      <c r="D105" s="3" t="s">
        <v>350</v>
      </c>
      <c r="E105" s="194" t="s">
        <v>497</v>
      </c>
      <c r="F105" s="196">
        <v>1</v>
      </c>
    </row>
    <row r="106" spans="1:6" x14ac:dyDescent="0.25">
      <c r="A106" s="207"/>
      <c r="C106" s="195" t="s">
        <v>3220</v>
      </c>
      <c r="D106" s="3" t="s">
        <v>384</v>
      </c>
      <c r="E106" s="3" t="s">
        <v>3222</v>
      </c>
      <c r="F106" s="196">
        <v>3</v>
      </c>
    </row>
    <row r="107" spans="1:6" x14ac:dyDescent="0.25">
      <c r="A107" s="24" t="s">
        <v>260</v>
      </c>
      <c r="B107" s="193">
        <v>187</v>
      </c>
      <c r="C107" s="195" t="s">
        <v>3223</v>
      </c>
      <c r="D107" s="3" t="s">
        <v>3215</v>
      </c>
      <c r="E107" s="197" t="s">
        <v>3216</v>
      </c>
      <c r="F107" s="196">
        <v>1</v>
      </c>
    </row>
    <row r="108" spans="1:6" x14ac:dyDescent="0.25">
      <c r="A108" s="207" t="s">
        <v>294</v>
      </c>
      <c r="B108" s="14">
        <v>134</v>
      </c>
      <c r="C108" s="388" t="s">
        <v>3225</v>
      </c>
      <c r="D108" s="390" t="s">
        <v>3214</v>
      </c>
      <c r="E108" s="391" t="s">
        <v>3637</v>
      </c>
      <c r="F108" s="393">
        <v>4</v>
      </c>
    </row>
    <row r="109" spans="1:6" x14ac:dyDescent="0.25">
      <c r="A109" s="207" t="s">
        <v>295</v>
      </c>
      <c r="B109" s="14">
        <v>53</v>
      </c>
      <c r="C109" s="389"/>
      <c r="D109" s="390"/>
      <c r="E109" s="392"/>
      <c r="F109" s="393"/>
    </row>
    <row r="110" spans="1:6" x14ac:dyDescent="0.25">
      <c r="A110" s="207"/>
      <c r="C110" s="207"/>
      <c r="F110" s="14"/>
    </row>
    <row r="111" spans="1:6" x14ac:dyDescent="0.25">
      <c r="A111" s="24" t="s">
        <v>261</v>
      </c>
      <c r="B111" s="193">
        <v>81</v>
      </c>
      <c r="C111" s="207"/>
      <c r="F111" s="14"/>
    </row>
    <row r="112" spans="1:6" x14ac:dyDescent="0.25">
      <c r="A112" s="207" t="s">
        <v>294</v>
      </c>
      <c r="B112" s="14">
        <v>63</v>
      </c>
      <c r="C112" s="207"/>
      <c r="F112" s="14"/>
    </row>
    <row r="113" spans="1:6" x14ac:dyDescent="0.25">
      <c r="A113" s="207" t="s">
        <v>295</v>
      </c>
      <c r="B113" s="14">
        <v>18</v>
      </c>
      <c r="C113" s="207"/>
      <c r="F113" s="14"/>
    </row>
    <row r="114" spans="1:6" x14ac:dyDescent="0.25">
      <c r="A114" s="207"/>
      <c r="C114" s="207"/>
      <c r="F114" s="14"/>
    </row>
    <row r="115" spans="1:6" x14ac:dyDescent="0.25">
      <c r="A115" s="24" t="s">
        <v>262</v>
      </c>
      <c r="B115" s="193">
        <v>14</v>
      </c>
      <c r="C115" s="207"/>
      <c r="F115" s="14"/>
    </row>
    <row r="116" spans="1:6" x14ac:dyDescent="0.25">
      <c r="A116" s="207" t="s">
        <v>294</v>
      </c>
      <c r="B116" s="14">
        <v>13</v>
      </c>
      <c r="C116" s="207"/>
      <c r="F116" s="14"/>
    </row>
    <row r="117" spans="1:6" x14ac:dyDescent="0.25">
      <c r="A117" s="207" t="s">
        <v>295</v>
      </c>
      <c r="B117" s="14">
        <v>1</v>
      </c>
      <c r="C117" s="207"/>
      <c r="E117" s="7" t="s">
        <v>3224</v>
      </c>
      <c r="F117" s="208">
        <v>9</v>
      </c>
    </row>
    <row r="118" spans="1:6" ht="15.75" thickBot="1" x14ac:dyDescent="0.3">
      <c r="A118" s="211"/>
      <c r="B118" s="12"/>
      <c r="C118" s="211"/>
      <c r="D118" s="12"/>
      <c r="E118" s="12"/>
      <c r="F118" s="212"/>
    </row>
    <row r="119" spans="1:6" x14ac:dyDescent="0.25">
      <c r="A119" s="378" t="s">
        <v>307</v>
      </c>
      <c r="B119" s="379"/>
      <c r="C119" s="380" t="s">
        <v>308</v>
      </c>
      <c r="D119" s="381"/>
      <c r="E119" s="380" t="s">
        <v>309</v>
      </c>
      <c r="F119" s="381"/>
    </row>
    <row r="120" spans="1:6" ht="6.75" customHeight="1" x14ac:dyDescent="0.25">
      <c r="A120" s="207"/>
      <c r="B120" s="14"/>
      <c r="C120" s="207"/>
      <c r="D120" s="14"/>
      <c r="E120" s="207"/>
      <c r="F120" s="14"/>
    </row>
    <row r="121" spans="1:6" ht="30" x14ac:dyDescent="0.25">
      <c r="A121" s="26" t="s">
        <v>4430</v>
      </c>
      <c r="B121" s="25">
        <v>20</v>
      </c>
      <c r="C121" s="26" t="s">
        <v>4431</v>
      </c>
      <c r="D121" s="25">
        <v>7</v>
      </c>
      <c r="E121" s="26" t="s">
        <v>4430</v>
      </c>
      <c r="F121" s="25">
        <v>16</v>
      </c>
    </row>
    <row r="122" spans="1:6" ht="30" x14ac:dyDescent="0.25">
      <c r="A122" s="26" t="s">
        <v>4432</v>
      </c>
      <c r="B122" s="25">
        <v>19</v>
      </c>
      <c r="C122" s="26" t="s">
        <v>4433</v>
      </c>
      <c r="D122" s="25">
        <v>4</v>
      </c>
      <c r="E122" s="26" t="s">
        <v>4432</v>
      </c>
      <c r="F122" s="25">
        <v>15</v>
      </c>
    </row>
    <row r="123" spans="1:6" ht="30" x14ac:dyDescent="0.25">
      <c r="A123" s="26" t="s">
        <v>4434</v>
      </c>
      <c r="B123" s="25">
        <v>16</v>
      </c>
      <c r="C123" s="26" t="s">
        <v>4435</v>
      </c>
      <c r="D123" s="25">
        <v>4</v>
      </c>
      <c r="E123" s="26" t="s">
        <v>4434</v>
      </c>
      <c r="F123" s="25">
        <v>9</v>
      </c>
    </row>
    <row r="124" spans="1:6" ht="60" x14ac:dyDescent="0.25">
      <c r="A124" s="26" t="s">
        <v>4436</v>
      </c>
      <c r="B124" s="25">
        <v>10</v>
      </c>
      <c r="C124" s="26" t="s">
        <v>4436</v>
      </c>
      <c r="D124" s="25">
        <v>2</v>
      </c>
      <c r="E124" s="26" t="s">
        <v>4436</v>
      </c>
      <c r="F124" s="25">
        <v>8</v>
      </c>
    </row>
    <row r="125" spans="1:6" ht="30" x14ac:dyDescent="0.25">
      <c r="A125" s="26" t="s">
        <v>4437</v>
      </c>
      <c r="B125" s="25">
        <v>10</v>
      </c>
      <c r="C125" s="26"/>
      <c r="D125" s="25"/>
      <c r="E125" s="26" t="s">
        <v>4438</v>
      </c>
      <c r="F125" s="25">
        <v>2</v>
      </c>
    </row>
    <row r="126" spans="1:6" ht="30" x14ac:dyDescent="0.25">
      <c r="A126" s="26" t="s">
        <v>4439</v>
      </c>
      <c r="B126" s="25">
        <v>2</v>
      </c>
      <c r="C126" s="26"/>
      <c r="D126" s="25"/>
      <c r="E126" s="26" t="s">
        <v>4440</v>
      </c>
      <c r="F126" s="25">
        <v>1</v>
      </c>
    </row>
    <row r="127" spans="1:6" ht="45" x14ac:dyDescent="0.25">
      <c r="A127" s="26" t="s">
        <v>4441</v>
      </c>
      <c r="B127" s="25">
        <v>1</v>
      </c>
      <c r="C127" s="26"/>
      <c r="D127" s="25"/>
      <c r="E127" s="26" t="s">
        <v>4442</v>
      </c>
      <c r="F127" s="25">
        <v>1</v>
      </c>
    </row>
    <row r="128" spans="1:6" ht="38.25" x14ac:dyDescent="0.25">
      <c r="A128" s="333" t="s">
        <v>4443</v>
      </c>
      <c r="B128" s="25">
        <v>1</v>
      </c>
      <c r="C128" s="27"/>
      <c r="D128" s="25"/>
      <c r="E128" s="26" t="s">
        <v>4444</v>
      </c>
      <c r="F128" s="25">
        <v>1</v>
      </c>
    </row>
    <row r="129" spans="1:6" x14ac:dyDescent="0.25">
      <c r="A129" s="26" t="s">
        <v>4445</v>
      </c>
      <c r="B129" s="25">
        <v>1</v>
      </c>
      <c r="C129" s="27"/>
      <c r="D129" s="25"/>
      <c r="E129" s="26" t="s">
        <v>4445</v>
      </c>
      <c r="F129" s="25">
        <v>1</v>
      </c>
    </row>
    <row r="130" spans="1:6" x14ac:dyDescent="0.25">
      <c r="A130" s="207"/>
      <c r="B130" s="208">
        <v>80</v>
      </c>
      <c r="C130" s="207"/>
      <c r="D130" s="208">
        <v>17</v>
      </c>
      <c r="E130" s="207"/>
      <c r="F130" s="208">
        <v>54</v>
      </c>
    </row>
    <row r="131" spans="1:6" ht="7.5" customHeight="1" x14ac:dyDescent="0.25">
      <c r="A131" s="207"/>
      <c r="B131" s="14"/>
      <c r="C131" s="207"/>
      <c r="D131" s="14"/>
      <c r="E131" s="207"/>
      <c r="F131" s="14"/>
    </row>
    <row r="132" spans="1:6" x14ac:dyDescent="0.25">
      <c r="A132" s="21" t="s">
        <v>4410</v>
      </c>
      <c r="B132" s="11">
        <v>0.18264840182648401</v>
      </c>
      <c r="C132" s="21" t="s">
        <v>4411</v>
      </c>
      <c r="D132" s="11">
        <v>0.15596330275229359</v>
      </c>
      <c r="E132" s="21" t="s">
        <v>4412</v>
      </c>
      <c r="F132" s="11">
        <v>0.1641337386018237</v>
      </c>
    </row>
    <row r="133" spans="1:6" ht="15.75" thickBot="1" x14ac:dyDescent="0.3">
      <c r="A133" s="211" t="s">
        <v>266</v>
      </c>
      <c r="B133" s="212"/>
      <c r="C133" s="211" t="s">
        <v>82</v>
      </c>
      <c r="D133" s="212"/>
      <c r="E133" s="211" t="s">
        <v>258</v>
      </c>
      <c r="F133" s="212"/>
    </row>
  </sheetData>
  <mergeCells count="32">
    <mergeCell ref="A47:B47"/>
    <mergeCell ref="A1:B1"/>
    <mergeCell ref="C1:D1"/>
    <mergeCell ref="E1:F1"/>
    <mergeCell ref="C13:D14"/>
    <mergeCell ref="A11:A12"/>
    <mergeCell ref="A22:B22"/>
    <mergeCell ref="C22:D22"/>
    <mergeCell ref="E22:F22"/>
    <mergeCell ref="A39:B39"/>
    <mergeCell ref="C39:D39"/>
    <mergeCell ref="A40:B40"/>
    <mergeCell ref="C40:D40"/>
    <mergeCell ref="A46:B46"/>
    <mergeCell ref="C48:D48"/>
    <mergeCell ref="C49:D49"/>
    <mergeCell ref="E58:F58"/>
    <mergeCell ref="I67:I73"/>
    <mergeCell ref="A83:B83"/>
    <mergeCell ref="C83:D83"/>
    <mergeCell ref="E83:F83"/>
    <mergeCell ref="A119:B119"/>
    <mergeCell ref="C119:D119"/>
    <mergeCell ref="E119:F119"/>
    <mergeCell ref="A84:B84"/>
    <mergeCell ref="C102:F102"/>
    <mergeCell ref="C104:D104"/>
    <mergeCell ref="E104:F104"/>
    <mergeCell ref="C108:C109"/>
    <mergeCell ref="D108:D109"/>
    <mergeCell ref="E108:E109"/>
    <mergeCell ref="F108:F109"/>
  </mergeCells>
  <pageMargins left="0.70866141732283472" right="0.70866141732283472" top="0.35433070866141736" bottom="0.74803149606299213" header="0.31496062992125984" footer="0.31496062992125984"/>
  <pageSetup paperSize="14" scale="61" fitToHeight="0" orientation="portrait" horizontalDpi="4294967294"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5">
    <pageSetUpPr fitToPage="1"/>
  </sheetPr>
  <dimension ref="A1:BB440"/>
  <sheetViews>
    <sheetView zoomScaleNormal="100" workbookViewId="0">
      <pane xSplit="2" ySplit="2" topLeftCell="C12" activePane="bottomRight" state="frozen"/>
      <selection activeCell="C12" sqref="C12"/>
      <selection pane="topRight" activeCell="C12" sqref="C12"/>
      <selection pane="bottomLeft" activeCell="C12" sqref="C12"/>
      <selection pane="bottomRight" activeCell="C12" sqref="C12"/>
    </sheetView>
  </sheetViews>
  <sheetFormatPr baseColWidth="10" defaultColWidth="11.42578125" defaultRowHeight="15" x14ac:dyDescent="0.25"/>
  <cols>
    <col min="1" max="1" width="8.85546875" style="53" customWidth="1"/>
    <col min="2" max="2" width="7.5703125" style="53" customWidth="1"/>
    <col min="3" max="3" width="141.140625" style="53" customWidth="1"/>
    <col min="4" max="4" width="51.140625" style="53" customWidth="1"/>
    <col min="5" max="5" width="53.85546875" style="53" customWidth="1"/>
    <col min="6" max="6" width="51.5703125" style="53" customWidth="1"/>
    <col min="7" max="7" width="44.28515625" style="53" customWidth="1"/>
    <col min="8" max="8" width="87.140625" style="53" customWidth="1"/>
    <col min="9" max="9" width="88.85546875" style="53" customWidth="1"/>
    <col min="10" max="10" width="32.140625" style="53" customWidth="1"/>
    <col min="11" max="11" width="25.140625" style="53" customWidth="1"/>
    <col min="12" max="12" width="27.7109375" style="53" customWidth="1"/>
    <col min="13" max="13" width="19.85546875" style="53" customWidth="1"/>
    <col min="14" max="14" width="24.7109375" style="53" customWidth="1"/>
    <col min="15" max="15" width="30.85546875" style="53" customWidth="1"/>
    <col min="16" max="16" width="34.85546875" style="53" customWidth="1"/>
    <col min="17" max="17" width="32" style="53" customWidth="1"/>
    <col min="18" max="18" width="38.85546875" style="53" customWidth="1"/>
    <col min="19" max="19" width="20.5703125" style="53" customWidth="1"/>
    <col min="20" max="20" width="21.5703125" style="53" customWidth="1"/>
    <col min="21" max="21" width="19.140625" style="53" customWidth="1"/>
    <col min="22" max="23" width="63.7109375" style="53" customWidth="1"/>
    <col min="24" max="24" width="73" style="53" customWidth="1"/>
    <col min="25" max="25" width="115" style="51" customWidth="1"/>
    <col min="26" max="26" width="160.140625" style="51" customWidth="1"/>
    <col min="27" max="27" width="84.28515625" style="51" customWidth="1"/>
    <col min="28" max="29" width="79" style="51" customWidth="1"/>
    <col min="30" max="30" width="26.42578125" customWidth="1"/>
    <col min="31" max="31" width="26.140625" customWidth="1"/>
    <col min="32" max="32" width="99.85546875" customWidth="1"/>
    <col min="33" max="33" width="37.28515625" customWidth="1"/>
    <col min="34" max="34" width="105.140625" customWidth="1"/>
    <col min="35" max="35" width="34.140625" customWidth="1"/>
    <col min="36" max="36" width="14" style="53" customWidth="1"/>
    <col min="37" max="38" width="11.42578125" style="53" customWidth="1"/>
    <col min="39" max="39" width="38.5703125" style="53" customWidth="1"/>
    <col min="40" max="40" width="26.140625" style="53" customWidth="1"/>
    <col min="41" max="41" width="26.85546875" style="50" customWidth="1"/>
    <col min="42" max="42" width="38.7109375" style="53" customWidth="1"/>
    <col min="43" max="43" width="26.140625" style="52" customWidth="1"/>
    <col min="44" max="44" width="27.5703125" style="52" customWidth="1"/>
    <col min="45" max="45" width="29.140625" style="52" customWidth="1"/>
    <col min="46" max="46" width="16.85546875" style="50" customWidth="1"/>
    <col min="47" max="47" width="18.140625" style="53" customWidth="1"/>
    <col min="48" max="48" width="18.5703125" style="53" customWidth="1"/>
    <col min="49" max="49" width="17.140625" style="53" customWidth="1"/>
    <col min="50" max="50" width="24.7109375" style="53" customWidth="1"/>
    <col min="51" max="51" width="32.28515625" style="53" customWidth="1"/>
    <col min="52" max="52" width="23.42578125" style="53" customWidth="1"/>
    <col min="53" max="53" width="58.7109375" style="53" customWidth="1"/>
    <col min="54" max="16384" width="11.42578125" style="53"/>
  </cols>
  <sheetData>
    <row r="1" spans="1:54" ht="32.25" hidden="1" customHeight="1" x14ac:dyDescent="0.25">
      <c r="A1" s="37"/>
      <c r="B1" s="54"/>
      <c r="C1" s="43"/>
      <c r="D1" s="43"/>
      <c r="E1" s="43"/>
      <c r="F1" s="43"/>
      <c r="G1" s="55"/>
      <c r="H1" s="44"/>
      <c r="I1" s="44"/>
      <c r="J1" s="37"/>
      <c r="K1" s="37"/>
      <c r="L1" s="37"/>
      <c r="M1" s="37"/>
      <c r="Q1" s="37"/>
      <c r="R1" s="37"/>
      <c r="S1" s="37"/>
      <c r="T1" s="37"/>
      <c r="U1" s="37"/>
      <c r="V1" s="39"/>
      <c r="W1" s="39"/>
      <c r="X1" s="39"/>
      <c r="Y1" s="39"/>
      <c r="Z1" s="39"/>
      <c r="AA1" s="39"/>
      <c r="AB1" s="39"/>
      <c r="AC1" s="39"/>
      <c r="AD1" s="39"/>
      <c r="AE1" s="39"/>
      <c r="AG1" s="39"/>
      <c r="AH1" s="39"/>
      <c r="AI1" s="39"/>
      <c r="AJ1" s="37"/>
      <c r="AK1" s="37"/>
      <c r="AL1" s="37"/>
      <c r="AM1" s="56">
        <v>43434</v>
      </c>
      <c r="AN1" s="37"/>
      <c r="AP1" s="37"/>
    </row>
    <row r="2" spans="1:54" s="67" customFormat="1" ht="66.75" customHeight="1" x14ac:dyDescent="0.25">
      <c r="A2" s="60" t="s">
        <v>0</v>
      </c>
      <c r="B2" s="60" t="s">
        <v>1</v>
      </c>
      <c r="C2" s="60" t="s">
        <v>101</v>
      </c>
      <c r="D2" s="60" t="s">
        <v>2</v>
      </c>
      <c r="E2" s="60" t="s">
        <v>3</v>
      </c>
      <c r="F2" s="60" t="s">
        <v>4</v>
      </c>
      <c r="G2" s="60" t="s">
        <v>5</v>
      </c>
      <c r="H2" s="60" t="s">
        <v>6</v>
      </c>
      <c r="I2" s="60" t="s">
        <v>7</v>
      </c>
      <c r="J2" s="60" t="s">
        <v>8</v>
      </c>
      <c r="K2" s="60" t="s">
        <v>9</v>
      </c>
      <c r="L2" s="60" t="s">
        <v>10</v>
      </c>
      <c r="M2" s="61" t="s">
        <v>106</v>
      </c>
      <c r="N2" s="60" t="s">
        <v>305</v>
      </c>
      <c r="O2" s="60" t="s">
        <v>97</v>
      </c>
      <c r="P2" s="60" t="s">
        <v>98</v>
      </c>
      <c r="Q2" s="60" t="s">
        <v>77</v>
      </c>
      <c r="R2" s="60" t="s">
        <v>79</v>
      </c>
      <c r="S2" s="60" t="s">
        <v>83</v>
      </c>
      <c r="T2" s="60" t="s">
        <v>11</v>
      </c>
      <c r="U2" s="60" t="s">
        <v>78</v>
      </c>
      <c r="V2" s="60" t="s">
        <v>80</v>
      </c>
      <c r="W2" s="60" t="s">
        <v>86</v>
      </c>
      <c r="X2" s="62" t="s">
        <v>107</v>
      </c>
      <c r="Y2" s="62" t="s">
        <v>236</v>
      </c>
      <c r="Z2" s="62" t="s">
        <v>311</v>
      </c>
      <c r="AA2" s="62" t="s">
        <v>3475</v>
      </c>
      <c r="AB2" s="62" t="s">
        <v>3638</v>
      </c>
      <c r="AC2" s="62" t="s">
        <v>4262</v>
      </c>
      <c r="AD2" s="61" t="s">
        <v>202</v>
      </c>
      <c r="AE2" s="61" t="s">
        <v>87</v>
      </c>
      <c r="AF2" s="63" t="s">
        <v>205</v>
      </c>
      <c r="AG2" s="61" t="s">
        <v>203</v>
      </c>
      <c r="AH2" s="63" t="s">
        <v>206</v>
      </c>
      <c r="AI2" s="61" t="s">
        <v>204</v>
      </c>
      <c r="AJ2" s="60" t="s">
        <v>12</v>
      </c>
      <c r="AK2" s="60" t="s">
        <v>13</v>
      </c>
      <c r="AL2" s="60" t="s">
        <v>14</v>
      </c>
      <c r="AM2" s="60" t="s">
        <v>15</v>
      </c>
      <c r="AN2" s="60" t="s">
        <v>16</v>
      </c>
      <c r="AO2" s="60" t="s">
        <v>17</v>
      </c>
      <c r="AP2" s="60" t="s">
        <v>81</v>
      </c>
      <c r="AQ2" s="64" t="s">
        <v>102</v>
      </c>
      <c r="AR2" s="64" t="s">
        <v>220</v>
      </c>
      <c r="AS2" s="64" t="s">
        <v>214</v>
      </c>
      <c r="AT2" s="65" t="s">
        <v>218</v>
      </c>
      <c r="AU2" s="65" t="s">
        <v>104</v>
      </c>
      <c r="AV2" s="65" t="s">
        <v>118</v>
      </c>
      <c r="AW2" s="65" t="s">
        <v>207</v>
      </c>
      <c r="AX2" s="65" t="s">
        <v>3918</v>
      </c>
      <c r="AY2" s="66" t="s">
        <v>327</v>
      </c>
      <c r="AZ2" s="66" t="s">
        <v>328</v>
      </c>
      <c r="BA2" s="66" t="s">
        <v>329</v>
      </c>
      <c r="BB2" s="334" t="s">
        <v>330</v>
      </c>
    </row>
    <row r="3" spans="1:54" ht="369.75" customHeight="1" x14ac:dyDescent="0.25">
      <c r="A3" s="76">
        <v>7</v>
      </c>
      <c r="B3" s="76">
        <v>10</v>
      </c>
      <c r="C3" s="77" t="s">
        <v>351</v>
      </c>
      <c r="D3" s="78"/>
      <c r="E3" s="78"/>
      <c r="F3" s="75" t="s">
        <v>352</v>
      </c>
      <c r="G3" s="75" t="s">
        <v>353</v>
      </c>
      <c r="H3" s="75" t="s">
        <v>354</v>
      </c>
      <c r="I3" s="75" t="s">
        <v>355</v>
      </c>
      <c r="J3" s="8">
        <v>5</v>
      </c>
      <c r="K3" s="82">
        <v>41640</v>
      </c>
      <c r="L3" s="93">
        <v>43404</v>
      </c>
      <c r="M3" s="83" t="s">
        <v>356</v>
      </c>
      <c r="N3" s="8" t="s">
        <v>23</v>
      </c>
      <c r="O3" s="94" t="s">
        <v>28</v>
      </c>
      <c r="P3" s="94" t="s">
        <v>28</v>
      </c>
      <c r="Q3" s="94" t="s">
        <v>3966</v>
      </c>
      <c r="R3" s="94" t="s">
        <v>3883</v>
      </c>
      <c r="S3" s="70" t="s">
        <v>84</v>
      </c>
      <c r="T3" s="84">
        <v>5</v>
      </c>
      <c r="U3" s="85">
        <f t="shared" ref="U3:U66" si="0">+T3/J3</f>
        <v>1</v>
      </c>
      <c r="V3" s="70"/>
      <c r="W3" s="70"/>
      <c r="X3" s="87" t="s">
        <v>357</v>
      </c>
      <c r="Y3" s="87"/>
      <c r="Z3" s="87" t="s">
        <v>358</v>
      </c>
      <c r="AA3" s="87"/>
      <c r="AB3" s="87" t="s">
        <v>3959</v>
      </c>
      <c r="AC3" s="87"/>
      <c r="AD3" s="70"/>
      <c r="AE3" s="70"/>
      <c r="AF3" s="71"/>
      <c r="AG3" s="70"/>
      <c r="AH3" s="71"/>
      <c r="AI3" s="70"/>
      <c r="AJ3" s="88" t="s">
        <v>20</v>
      </c>
      <c r="AK3" s="198">
        <f t="shared" ref="AK3:AK66" si="1">IF(U3=100%,2,0)</f>
        <v>2</v>
      </c>
      <c r="AL3" s="199">
        <f t="shared" ref="AL3:AL66" si="2">IF(L3&lt;$AM$1,0,1)</f>
        <v>0</v>
      </c>
      <c r="AM3" s="72" t="str">
        <f t="shared" ref="AM3:AM66" si="3">IF(AK3+AL3&gt;1,"CUMPLIDA",IF(AL3=1,"EN TERMINO","VENCIDA"))</f>
        <v>CUMPLIDA</v>
      </c>
      <c r="AN3" s="72" t="str">
        <f t="shared" ref="AN3:AN66" si="4">IF(AM3="CUMPLIDA","CUMPLIDA",IF(AM3="EN TERMINO","EN TERMINO","VENCIDA"))</f>
        <v>CUMPLIDA</v>
      </c>
      <c r="AO3" s="69" t="s">
        <v>84</v>
      </c>
      <c r="AP3" s="91"/>
      <c r="AQ3" s="92" t="s">
        <v>359</v>
      </c>
      <c r="AR3" s="73" t="s">
        <v>25</v>
      </c>
      <c r="AS3" s="92" t="s">
        <v>217</v>
      </c>
      <c r="AT3" s="74" t="s">
        <v>105</v>
      </c>
      <c r="AU3" s="8" t="s">
        <v>108</v>
      </c>
      <c r="AV3" s="8" t="s">
        <v>152</v>
      </c>
      <c r="AW3" s="8" t="s">
        <v>209</v>
      </c>
      <c r="AX3" s="8"/>
      <c r="AY3" s="8"/>
      <c r="AZ3" s="8"/>
      <c r="BA3" s="8"/>
      <c r="BB3" s="316"/>
    </row>
    <row r="4" spans="1:54" s="96" customFormat="1" ht="294" customHeight="1" x14ac:dyDescent="0.25">
      <c r="A4" s="76">
        <v>15</v>
      </c>
      <c r="B4" s="76">
        <v>24</v>
      </c>
      <c r="C4" s="77" t="s">
        <v>361</v>
      </c>
      <c r="D4" s="78" t="s">
        <v>342</v>
      </c>
      <c r="E4" s="78" t="s">
        <v>342</v>
      </c>
      <c r="F4" s="97" t="s">
        <v>362</v>
      </c>
      <c r="G4" s="71"/>
      <c r="H4" s="75" t="s">
        <v>363</v>
      </c>
      <c r="I4" s="75" t="s">
        <v>364</v>
      </c>
      <c r="J4" s="8">
        <v>11</v>
      </c>
      <c r="K4" s="93">
        <v>41640</v>
      </c>
      <c r="L4" s="93">
        <v>43069</v>
      </c>
      <c r="M4" s="83" t="s">
        <v>356</v>
      </c>
      <c r="N4" s="8" t="s">
        <v>23</v>
      </c>
      <c r="O4" s="94" t="s">
        <v>28</v>
      </c>
      <c r="P4" s="94" t="s">
        <v>28</v>
      </c>
      <c r="Q4" s="94" t="s">
        <v>3966</v>
      </c>
      <c r="R4" s="94" t="s">
        <v>3883</v>
      </c>
      <c r="S4" s="70" t="s">
        <v>84</v>
      </c>
      <c r="T4" s="84">
        <v>11</v>
      </c>
      <c r="U4" s="85">
        <f t="shared" si="0"/>
        <v>1</v>
      </c>
      <c r="V4" s="70"/>
      <c r="W4" s="70"/>
      <c r="X4" s="87" t="s">
        <v>365</v>
      </c>
      <c r="Y4" s="87"/>
      <c r="Z4" s="87" t="s">
        <v>366</v>
      </c>
      <c r="AA4" s="87"/>
      <c r="AB4" s="87"/>
      <c r="AC4" s="87"/>
      <c r="AD4" s="70"/>
      <c r="AE4" s="70"/>
      <c r="AF4" s="71"/>
      <c r="AG4" s="70"/>
      <c r="AH4" s="71"/>
      <c r="AI4" s="70"/>
      <c r="AJ4" s="88" t="s">
        <v>20</v>
      </c>
      <c r="AK4" s="198">
        <f t="shared" si="1"/>
        <v>2</v>
      </c>
      <c r="AL4" s="199">
        <f t="shared" si="2"/>
        <v>0</v>
      </c>
      <c r="AM4" s="72" t="str">
        <f t="shared" si="3"/>
        <v>CUMPLIDA</v>
      </c>
      <c r="AN4" s="72" t="str">
        <f t="shared" si="4"/>
        <v>CUMPLIDA</v>
      </c>
      <c r="AO4" s="69" t="s">
        <v>84</v>
      </c>
      <c r="AP4" s="91"/>
      <c r="AQ4" s="73"/>
      <c r="AR4" s="73"/>
      <c r="AS4" s="73"/>
      <c r="AT4" s="74" t="s">
        <v>105</v>
      </c>
      <c r="AU4" s="8" t="s">
        <v>111</v>
      </c>
      <c r="AV4" s="8" t="s">
        <v>160</v>
      </c>
      <c r="AW4" s="8" t="s">
        <v>209</v>
      </c>
      <c r="AX4" s="8"/>
      <c r="AY4" s="8"/>
      <c r="AZ4" s="8"/>
      <c r="BA4" s="8"/>
      <c r="BB4" s="316"/>
    </row>
    <row r="5" spans="1:54" s="96" customFormat="1" ht="279.75" customHeight="1" x14ac:dyDescent="0.25">
      <c r="A5" s="76">
        <v>74</v>
      </c>
      <c r="B5" s="76">
        <v>116</v>
      </c>
      <c r="C5" s="100" t="s">
        <v>385</v>
      </c>
      <c r="D5" s="78" t="s">
        <v>324</v>
      </c>
      <c r="E5" s="78" t="s">
        <v>325</v>
      </c>
      <c r="F5" s="75" t="s">
        <v>320</v>
      </c>
      <c r="G5" s="75" t="s">
        <v>321</v>
      </c>
      <c r="H5" s="75" t="s">
        <v>322</v>
      </c>
      <c r="I5" s="75" t="s">
        <v>323</v>
      </c>
      <c r="J5" s="8">
        <v>7</v>
      </c>
      <c r="K5" s="93">
        <v>41699</v>
      </c>
      <c r="L5" s="93">
        <v>43555</v>
      </c>
      <c r="M5" s="83" t="s">
        <v>302</v>
      </c>
      <c r="N5" s="83" t="s">
        <v>302</v>
      </c>
      <c r="O5" s="94" t="s">
        <v>21</v>
      </c>
      <c r="P5" s="94" t="s">
        <v>21</v>
      </c>
      <c r="Q5" s="94" t="s">
        <v>3965</v>
      </c>
      <c r="R5" s="94" t="s">
        <v>3860</v>
      </c>
      <c r="S5" s="70" t="s">
        <v>84</v>
      </c>
      <c r="T5" s="84">
        <v>6</v>
      </c>
      <c r="U5" s="85">
        <f t="shared" si="0"/>
        <v>0.8571428571428571</v>
      </c>
      <c r="V5" s="70"/>
      <c r="W5" s="70"/>
      <c r="X5" s="87" t="s">
        <v>386</v>
      </c>
      <c r="Y5" s="87"/>
      <c r="Z5" s="87"/>
      <c r="AA5" s="87" t="s">
        <v>3567</v>
      </c>
      <c r="AB5" s="87" t="s">
        <v>3993</v>
      </c>
      <c r="AC5" s="87"/>
      <c r="AD5" s="70"/>
      <c r="AE5" s="70"/>
      <c r="AF5" s="71"/>
      <c r="AG5" s="70"/>
      <c r="AH5" s="71"/>
      <c r="AI5" s="70"/>
      <c r="AJ5" s="88" t="s">
        <v>31</v>
      </c>
      <c r="AK5" s="198">
        <f t="shared" si="1"/>
        <v>0</v>
      </c>
      <c r="AL5" s="199">
        <f t="shared" si="2"/>
        <v>1</v>
      </c>
      <c r="AM5" s="72" t="str">
        <f t="shared" si="3"/>
        <v>EN TERMINO</v>
      </c>
      <c r="AN5" s="72" t="str">
        <f t="shared" si="4"/>
        <v>EN TERMINO</v>
      </c>
      <c r="AO5" s="69" t="s">
        <v>84</v>
      </c>
      <c r="AP5" s="91"/>
      <c r="AQ5" s="92" t="s">
        <v>224</v>
      </c>
      <c r="AR5" s="73" t="s">
        <v>221</v>
      </c>
      <c r="AS5" s="92" t="s">
        <v>215</v>
      </c>
      <c r="AT5" s="74" t="s">
        <v>105</v>
      </c>
      <c r="AU5" s="8" t="s">
        <v>108</v>
      </c>
      <c r="AV5" s="8" t="s">
        <v>175</v>
      </c>
      <c r="AW5" s="8" t="s">
        <v>210</v>
      </c>
      <c r="AX5" s="8"/>
      <c r="AY5" s="8"/>
      <c r="AZ5" s="8"/>
      <c r="BA5" s="8"/>
      <c r="BB5" s="316"/>
    </row>
    <row r="6" spans="1:54" s="96" customFormat="1" ht="235.5" customHeight="1" x14ac:dyDescent="0.25">
      <c r="A6" s="76">
        <v>93</v>
      </c>
      <c r="B6" s="76">
        <v>150</v>
      </c>
      <c r="C6" s="102" t="s">
        <v>389</v>
      </c>
      <c r="D6" s="102" t="s">
        <v>390</v>
      </c>
      <c r="E6" s="102" t="s">
        <v>391</v>
      </c>
      <c r="F6" s="102" t="s">
        <v>392</v>
      </c>
      <c r="G6" s="102" t="s">
        <v>393</v>
      </c>
      <c r="H6" s="103" t="s">
        <v>394</v>
      </c>
      <c r="I6" s="103" t="s">
        <v>395</v>
      </c>
      <c r="J6" s="8">
        <v>2</v>
      </c>
      <c r="K6" s="93">
        <v>41699</v>
      </c>
      <c r="L6" s="93">
        <v>43190</v>
      </c>
      <c r="M6" s="83" t="s">
        <v>299</v>
      </c>
      <c r="N6" s="8" t="s">
        <v>299</v>
      </c>
      <c r="O6" s="94" t="s">
        <v>41</v>
      </c>
      <c r="P6" s="94" t="s">
        <v>41</v>
      </c>
      <c r="Q6" s="94" t="s">
        <v>3968</v>
      </c>
      <c r="R6" s="94" t="s">
        <v>3861</v>
      </c>
      <c r="S6" s="70" t="s">
        <v>85</v>
      </c>
      <c r="T6" s="84">
        <v>2</v>
      </c>
      <c r="U6" s="85">
        <f t="shared" si="0"/>
        <v>1</v>
      </c>
      <c r="V6" s="70"/>
      <c r="W6" s="70"/>
      <c r="X6" s="87" t="s">
        <v>396</v>
      </c>
      <c r="Y6" s="87"/>
      <c r="Z6" s="87" t="s">
        <v>397</v>
      </c>
      <c r="AA6" s="87" t="s">
        <v>3532</v>
      </c>
      <c r="AB6" s="87"/>
      <c r="AC6" s="87"/>
      <c r="AD6" s="70"/>
      <c r="AE6" s="70"/>
      <c r="AF6" s="71"/>
      <c r="AG6" s="70"/>
      <c r="AH6" s="71"/>
      <c r="AI6" s="70"/>
      <c r="AJ6" s="88" t="s">
        <v>34</v>
      </c>
      <c r="AK6" s="198">
        <f t="shared" si="1"/>
        <v>2</v>
      </c>
      <c r="AL6" s="199">
        <f t="shared" si="2"/>
        <v>0</v>
      </c>
      <c r="AM6" s="72" t="str">
        <f t="shared" si="3"/>
        <v>CUMPLIDA</v>
      </c>
      <c r="AN6" s="72" t="str">
        <f t="shared" si="4"/>
        <v>CUMPLIDA</v>
      </c>
      <c r="AO6" s="69" t="s">
        <v>85</v>
      </c>
      <c r="AP6" s="91"/>
      <c r="AQ6" s="92" t="s">
        <v>398</v>
      </c>
      <c r="AR6" s="73" t="s">
        <v>221</v>
      </c>
      <c r="AS6" s="92" t="s">
        <v>215</v>
      </c>
      <c r="AT6" s="74" t="s">
        <v>105</v>
      </c>
      <c r="AU6" s="8" t="s">
        <v>108</v>
      </c>
      <c r="AV6" s="8" t="s">
        <v>130</v>
      </c>
      <c r="AW6" s="8" t="s">
        <v>208</v>
      </c>
      <c r="AX6" s="8"/>
      <c r="AY6" s="8"/>
      <c r="AZ6" s="8"/>
      <c r="BA6" s="8"/>
      <c r="BB6" s="316"/>
    </row>
    <row r="7" spans="1:54" ht="409.6" customHeight="1" x14ac:dyDescent="0.25">
      <c r="A7" s="76">
        <v>178</v>
      </c>
      <c r="B7" s="76">
        <v>269</v>
      </c>
      <c r="C7" s="77" t="s">
        <v>404</v>
      </c>
      <c r="D7" s="99" t="s">
        <v>405</v>
      </c>
      <c r="E7" s="99" t="s">
        <v>406</v>
      </c>
      <c r="F7" s="99" t="s">
        <v>407</v>
      </c>
      <c r="G7" s="99" t="s">
        <v>408</v>
      </c>
      <c r="H7" s="106" t="s">
        <v>409</v>
      </c>
      <c r="I7" s="106" t="s">
        <v>409</v>
      </c>
      <c r="J7" s="107">
        <v>7</v>
      </c>
      <c r="K7" s="108">
        <v>41791</v>
      </c>
      <c r="L7" s="108">
        <v>42916</v>
      </c>
      <c r="M7" s="83" t="s">
        <v>372</v>
      </c>
      <c r="N7" s="8" t="s">
        <v>29</v>
      </c>
      <c r="O7" s="8" t="s">
        <v>28</v>
      </c>
      <c r="P7" s="105" t="s">
        <v>401</v>
      </c>
      <c r="Q7" s="105" t="s">
        <v>3966</v>
      </c>
      <c r="R7" s="8" t="s">
        <v>3883</v>
      </c>
      <c r="S7" s="70" t="s">
        <v>373</v>
      </c>
      <c r="T7" s="84">
        <v>7</v>
      </c>
      <c r="U7" s="85">
        <f t="shared" si="0"/>
        <v>1</v>
      </c>
      <c r="V7" s="70"/>
      <c r="W7" s="70" t="s">
        <v>410</v>
      </c>
      <c r="X7" s="87" t="s">
        <v>411</v>
      </c>
      <c r="Y7" s="87" t="s">
        <v>412</v>
      </c>
      <c r="Z7" s="87"/>
      <c r="AA7" s="87"/>
      <c r="AB7" s="87"/>
      <c r="AC7" s="87"/>
      <c r="AD7" s="70" t="s">
        <v>374</v>
      </c>
      <c r="AE7" s="70" t="s">
        <v>25</v>
      </c>
      <c r="AF7" s="8" t="s">
        <v>413</v>
      </c>
      <c r="AG7" s="70" t="s">
        <v>414</v>
      </c>
      <c r="AH7" s="8" t="s">
        <v>415</v>
      </c>
      <c r="AI7" s="70" t="s">
        <v>377</v>
      </c>
      <c r="AJ7" s="88" t="s">
        <v>38</v>
      </c>
      <c r="AK7" s="198">
        <f t="shared" si="1"/>
        <v>2</v>
      </c>
      <c r="AL7" s="199">
        <f t="shared" si="2"/>
        <v>0</v>
      </c>
      <c r="AM7" s="72" t="str">
        <f t="shared" si="3"/>
        <v>CUMPLIDA</v>
      </c>
      <c r="AN7" s="72" t="str">
        <f t="shared" si="4"/>
        <v>CUMPLIDA</v>
      </c>
      <c r="AO7" s="69" t="s">
        <v>30</v>
      </c>
      <c r="AP7" s="91"/>
      <c r="AQ7" s="92" t="s">
        <v>416</v>
      </c>
      <c r="AR7" s="73" t="s">
        <v>25</v>
      </c>
      <c r="AS7" s="92" t="s">
        <v>216</v>
      </c>
      <c r="AT7" s="74" t="s">
        <v>105</v>
      </c>
      <c r="AU7" s="8" t="s">
        <v>112</v>
      </c>
      <c r="AV7" s="8" t="s">
        <v>417</v>
      </c>
      <c r="AW7" s="8" t="s">
        <v>208</v>
      </c>
      <c r="AX7" s="8"/>
      <c r="AY7" s="8"/>
      <c r="AZ7" s="8"/>
      <c r="BA7" s="8"/>
      <c r="BB7" s="316"/>
    </row>
    <row r="8" spans="1:54" ht="273.60000000000002" customHeight="1" x14ac:dyDescent="0.25">
      <c r="A8" s="76">
        <v>183</v>
      </c>
      <c r="B8" s="76">
        <v>274</v>
      </c>
      <c r="C8" s="77" t="s">
        <v>418</v>
      </c>
      <c r="D8" s="99" t="s">
        <v>342</v>
      </c>
      <c r="E8" s="99" t="s">
        <v>342</v>
      </c>
      <c r="F8" s="99" t="s">
        <v>419</v>
      </c>
      <c r="G8" s="99" t="s">
        <v>420</v>
      </c>
      <c r="H8" s="99" t="s">
        <v>421</v>
      </c>
      <c r="I8" s="99" t="s">
        <v>421</v>
      </c>
      <c r="J8" s="109">
        <v>7</v>
      </c>
      <c r="K8" s="82">
        <v>41791</v>
      </c>
      <c r="L8" s="82">
        <v>42916</v>
      </c>
      <c r="M8" s="83" t="s">
        <v>372</v>
      </c>
      <c r="N8" s="8" t="s">
        <v>29</v>
      </c>
      <c r="O8" s="8" t="s">
        <v>28</v>
      </c>
      <c r="P8" s="105" t="s">
        <v>401</v>
      </c>
      <c r="Q8" s="105" t="s">
        <v>3966</v>
      </c>
      <c r="R8" s="8" t="s">
        <v>3883</v>
      </c>
      <c r="S8" s="70" t="s">
        <v>373</v>
      </c>
      <c r="T8" s="84">
        <v>7</v>
      </c>
      <c r="U8" s="85">
        <f t="shared" si="0"/>
        <v>1</v>
      </c>
      <c r="V8" s="70"/>
      <c r="W8" s="70" t="s">
        <v>422</v>
      </c>
      <c r="X8" s="87" t="s">
        <v>423</v>
      </c>
      <c r="Y8" s="87" t="s">
        <v>424</v>
      </c>
      <c r="Z8" s="87"/>
      <c r="AA8" s="87"/>
      <c r="AB8" s="87"/>
      <c r="AC8" s="87"/>
      <c r="AD8" s="70"/>
      <c r="AE8" s="70"/>
      <c r="AF8" s="8" t="s">
        <v>346</v>
      </c>
      <c r="AG8" s="70"/>
      <c r="AH8" s="71"/>
      <c r="AI8" s="70" t="s">
        <v>347</v>
      </c>
      <c r="AJ8" s="88" t="s">
        <v>38</v>
      </c>
      <c r="AK8" s="198">
        <f t="shared" si="1"/>
        <v>2</v>
      </c>
      <c r="AL8" s="199">
        <f t="shared" si="2"/>
        <v>0</v>
      </c>
      <c r="AM8" s="72" t="str">
        <f t="shared" si="3"/>
        <v>CUMPLIDA</v>
      </c>
      <c r="AN8" s="72" t="str">
        <f t="shared" si="4"/>
        <v>CUMPLIDA</v>
      </c>
      <c r="AO8" s="69" t="s">
        <v>30</v>
      </c>
      <c r="AP8" s="91"/>
      <c r="AQ8" s="92" t="s">
        <v>425</v>
      </c>
      <c r="AR8" s="73" t="s">
        <v>221</v>
      </c>
      <c r="AS8" s="92" t="s">
        <v>215</v>
      </c>
      <c r="AT8" s="74" t="s">
        <v>105</v>
      </c>
      <c r="AU8" s="8" t="s">
        <v>112</v>
      </c>
      <c r="AV8" s="8" t="s">
        <v>426</v>
      </c>
      <c r="AW8" s="8" t="s">
        <v>208</v>
      </c>
      <c r="AX8" s="8"/>
      <c r="AY8" s="8"/>
      <c r="AZ8" s="8"/>
      <c r="BA8" s="8"/>
      <c r="BB8" s="316"/>
    </row>
    <row r="9" spans="1:54" ht="265.5" customHeight="1" x14ac:dyDescent="0.25">
      <c r="A9" s="76">
        <v>184</v>
      </c>
      <c r="B9" s="76">
        <v>275</v>
      </c>
      <c r="C9" s="110" t="s">
        <v>427</v>
      </c>
      <c r="D9" s="99" t="s">
        <v>428</v>
      </c>
      <c r="E9" s="99" t="s">
        <v>429</v>
      </c>
      <c r="F9" s="111" t="s">
        <v>430</v>
      </c>
      <c r="G9" s="112" t="s">
        <v>408</v>
      </c>
      <c r="H9" s="113" t="s">
        <v>431</v>
      </c>
      <c r="I9" s="113" t="s">
        <v>431</v>
      </c>
      <c r="J9" s="114">
        <v>9</v>
      </c>
      <c r="K9" s="108">
        <v>41640</v>
      </c>
      <c r="L9" s="108">
        <v>42916</v>
      </c>
      <c r="M9" s="83" t="s">
        <v>372</v>
      </c>
      <c r="N9" s="8" t="s">
        <v>29</v>
      </c>
      <c r="O9" s="105" t="s">
        <v>28</v>
      </c>
      <c r="P9" s="105" t="s">
        <v>28</v>
      </c>
      <c r="Q9" s="105" t="s">
        <v>3966</v>
      </c>
      <c r="R9" s="8" t="s">
        <v>3883</v>
      </c>
      <c r="S9" s="70" t="s">
        <v>84</v>
      </c>
      <c r="T9" s="84">
        <v>9</v>
      </c>
      <c r="U9" s="85">
        <f t="shared" si="0"/>
        <v>1</v>
      </c>
      <c r="V9" s="70"/>
      <c r="W9" s="70"/>
      <c r="X9" s="87" t="s">
        <v>432</v>
      </c>
      <c r="Y9" s="87" t="s">
        <v>433</v>
      </c>
      <c r="Z9" s="87"/>
      <c r="AA9" s="87"/>
      <c r="AB9" s="87"/>
      <c r="AC9" s="87"/>
      <c r="AD9" s="70"/>
      <c r="AE9" s="70"/>
      <c r="AF9" s="8" t="s">
        <v>346</v>
      </c>
      <c r="AG9" s="70"/>
      <c r="AH9" s="71"/>
      <c r="AI9" s="70" t="s">
        <v>347</v>
      </c>
      <c r="AJ9" s="88" t="s">
        <v>38</v>
      </c>
      <c r="AK9" s="198">
        <f t="shared" si="1"/>
        <v>2</v>
      </c>
      <c r="AL9" s="199">
        <f t="shared" si="2"/>
        <v>0</v>
      </c>
      <c r="AM9" s="72" t="str">
        <f t="shared" si="3"/>
        <v>CUMPLIDA</v>
      </c>
      <c r="AN9" s="72" t="str">
        <f t="shared" si="4"/>
        <v>CUMPLIDA</v>
      </c>
      <c r="AO9" s="69" t="s">
        <v>84</v>
      </c>
      <c r="AP9" s="91"/>
      <c r="AQ9" s="92" t="s">
        <v>434</v>
      </c>
      <c r="AR9" s="73" t="s">
        <v>25</v>
      </c>
      <c r="AS9" s="92" t="s">
        <v>217</v>
      </c>
      <c r="AT9" s="74" t="s">
        <v>105</v>
      </c>
      <c r="AU9" s="8" t="s">
        <v>112</v>
      </c>
      <c r="AV9" s="8" t="s">
        <v>349</v>
      </c>
      <c r="AW9" s="8" t="s">
        <v>208</v>
      </c>
      <c r="AX9" s="8"/>
      <c r="AY9" s="8"/>
      <c r="AZ9" s="8"/>
      <c r="BA9" s="8"/>
      <c r="BB9" s="316"/>
    </row>
    <row r="10" spans="1:54" s="96" customFormat="1" ht="201" customHeight="1" x14ac:dyDescent="0.25">
      <c r="A10" s="76">
        <v>223</v>
      </c>
      <c r="B10" s="76">
        <v>16</v>
      </c>
      <c r="C10" s="77" t="s">
        <v>438</v>
      </c>
      <c r="D10" s="75" t="s">
        <v>439</v>
      </c>
      <c r="E10" s="75" t="s">
        <v>440</v>
      </c>
      <c r="F10" s="79" t="s">
        <v>441</v>
      </c>
      <c r="G10" s="79" t="s">
        <v>442</v>
      </c>
      <c r="H10" s="80" t="s">
        <v>443</v>
      </c>
      <c r="I10" s="80" t="s">
        <v>444</v>
      </c>
      <c r="J10" s="115">
        <v>4</v>
      </c>
      <c r="K10" s="82">
        <v>41640</v>
      </c>
      <c r="L10" s="82">
        <v>43008</v>
      </c>
      <c r="M10" s="83" t="s">
        <v>296</v>
      </c>
      <c r="N10" s="83" t="s">
        <v>296</v>
      </c>
      <c r="O10" s="94" t="s">
        <v>24</v>
      </c>
      <c r="P10" s="94" t="s">
        <v>24</v>
      </c>
      <c r="Q10" s="8" t="s">
        <v>3968</v>
      </c>
      <c r="R10" s="105" t="s">
        <v>3884</v>
      </c>
      <c r="S10" s="70" t="s">
        <v>85</v>
      </c>
      <c r="T10" s="84">
        <v>4</v>
      </c>
      <c r="U10" s="85">
        <f t="shared" si="0"/>
        <v>1</v>
      </c>
      <c r="V10" s="70"/>
      <c r="W10" s="70"/>
      <c r="X10" s="87" t="s">
        <v>445</v>
      </c>
      <c r="Y10" s="87" t="s">
        <v>446</v>
      </c>
      <c r="Z10" s="87" t="s">
        <v>447</v>
      </c>
      <c r="AA10" s="87"/>
      <c r="AB10" s="87"/>
      <c r="AC10" s="87"/>
      <c r="AD10" s="70"/>
      <c r="AE10" s="70"/>
      <c r="AF10" s="71"/>
      <c r="AG10" s="70"/>
      <c r="AH10" s="71"/>
      <c r="AI10" s="70"/>
      <c r="AJ10" s="88" t="s">
        <v>40</v>
      </c>
      <c r="AK10" s="198">
        <f t="shared" si="1"/>
        <v>2</v>
      </c>
      <c r="AL10" s="199">
        <f t="shared" si="2"/>
        <v>0</v>
      </c>
      <c r="AM10" s="72" t="str">
        <f t="shared" si="3"/>
        <v>CUMPLIDA</v>
      </c>
      <c r="AN10" s="72" t="str">
        <f t="shared" si="4"/>
        <v>CUMPLIDA</v>
      </c>
      <c r="AO10" s="69" t="s">
        <v>85</v>
      </c>
      <c r="AP10" s="91"/>
      <c r="AQ10" s="92" t="s">
        <v>448</v>
      </c>
      <c r="AR10" s="73" t="s">
        <v>221</v>
      </c>
      <c r="AS10" s="92" t="s">
        <v>215</v>
      </c>
      <c r="AT10" s="8" t="s">
        <v>105</v>
      </c>
      <c r="AU10" s="8" t="s">
        <v>108</v>
      </c>
      <c r="AV10" s="8" t="s">
        <v>190</v>
      </c>
      <c r="AW10" s="8" t="s">
        <v>296</v>
      </c>
      <c r="AX10" s="8"/>
      <c r="AY10" s="8"/>
      <c r="AZ10" s="8"/>
      <c r="BA10" s="8"/>
      <c r="BB10" s="316"/>
    </row>
    <row r="11" spans="1:54" s="96" customFormat="1" ht="172.5" customHeight="1" x14ac:dyDescent="0.25">
      <c r="A11" s="76">
        <v>242</v>
      </c>
      <c r="B11" s="76">
        <v>35</v>
      </c>
      <c r="C11" s="116" t="s">
        <v>450</v>
      </c>
      <c r="D11" s="117" t="s">
        <v>451</v>
      </c>
      <c r="E11" s="99" t="s">
        <v>452</v>
      </c>
      <c r="F11" s="79" t="s">
        <v>453</v>
      </c>
      <c r="G11" s="79" t="s">
        <v>454</v>
      </c>
      <c r="H11" s="80" t="s">
        <v>455</v>
      </c>
      <c r="I11" s="80" t="s">
        <v>455</v>
      </c>
      <c r="J11" s="81">
        <v>4</v>
      </c>
      <c r="K11" s="82">
        <v>41671</v>
      </c>
      <c r="L11" s="82">
        <v>42916</v>
      </c>
      <c r="M11" s="83" t="s">
        <v>370</v>
      </c>
      <c r="N11" s="8" t="s">
        <v>27</v>
      </c>
      <c r="O11" s="8" t="s">
        <v>28</v>
      </c>
      <c r="P11" s="105" t="s">
        <v>401</v>
      </c>
      <c r="Q11" s="105" t="s">
        <v>3966</v>
      </c>
      <c r="R11" s="8" t="s">
        <v>3883</v>
      </c>
      <c r="S11" s="70" t="s">
        <v>84</v>
      </c>
      <c r="T11" s="84">
        <v>4</v>
      </c>
      <c r="U11" s="85">
        <f t="shared" si="0"/>
        <v>1</v>
      </c>
      <c r="V11" s="70"/>
      <c r="W11" s="70"/>
      <c r="X11" s="121" t="s">
        <v>456</v>
      </c>
      <c r="Y11" s="87" t="s">
        <v>457</v>
      </c>
      <c r="Z11" s="87"/>
      <c r="AA11" s="87"/>
      <c r="AB11" s="87"/>
      <c r="AC11" s="87"/>
      <c r="AD11" s="70"/>
      <c r="AE11" s="70"/>
      <c r="AF11" s="71"/>
      <c r="AG11" s="70"/>
      <c r="AH11" s="71"/>
      <c r="AI11" s="70"/>
      <c r="AJ11" s="88" t="s">
        <v>40</v>
      </c>
      <c r="AK11" s="198">
        <f t="shared" si="1"/>
        <v>2</v>
      </c>
      <c r="AL11" s="199">
        <f t="shared" si="2"/>
        <v>0</v>
      </c>
      <c r="AM11" s="72" t="str">
        <f t="shared" si="3"/>
        <v>CUMPLIDA</v>
      </c>
      <c r="AN11" s="72" t="str">
        <f t="shared" si="4"/>
        <v>CUMPLIDA</v>
      </c>
      <c r="AO11" s="69" t="s">
        <v>84</v>
      </c>
      <c r="AP11" s="91"/>
      <c r="AQ11" s="92" t="s">
        <v>458</v>
      </c>
      <c r="AR11" s="73" t="s">
        <v>25</v>
      </c>
      <c r="AS11" s="92" t="s">
        <v>217</v>
      </c>
      <c r="AT11" s="74" t="s">
        <v>105</v>
      </c>
      <c r="AU11" s="8" t="s">
        <v>108</v>
      </c>
      <c r="AV11" s="8" t="s">
        <v>138</v>
      </c>
      <c r="AW11" s="8" t="s">
        <v>208</v>
      </c>
      <c r="AX11" s="8"/>
      <c r="AY11" s="8"/>
      <c r="AZ11" s="8"/>
      <c r="BA11" s="8"/>
      <c r="BB11" s="316"/>
    </row>
    <row r="12" spans="1:54" s="96" customFormat="1" ht="178.5" customHeight="1" x14ac:dyDescent="0.25">
      <c r="A12" s="76">
        <v>244</v>
      </c>
      <c r="B12" s="76">
        <v>37</v>
      </c>
      <c r="C12" s="77" t="s">
        <v>459</v>
      </c>
      <c r="D12" s="77" t="s">
        <v>460</v>
      </c>
      <c r="E12" s="77" t="s">
        <v>461</v>
      </c>
      <c r="F12" s="79" t="s">
        <v>462</v>
      </c>
      <c r="G12" s="79" t="s">
        <v>463</v>
      </c>
      <c r="H12" s="80" t="s">
        <v>464</v>
      </c>
      <c r="I12" s="80" t="s">
        <v>464</v>
      </c>
      <c r="J12" s="81">
        <v>4</v>
      </c>
      <c r="K12" s="82">
        <v>41671</v>
      </c>
      <c r="L12" s="82">
        <v>42916</v>
      </c>
      <c r="M12" s="83" t="s">
        <v>370</v>
      </c>
      <c r="N12" s="8" t="s">
        <v>27</v>
      </c>
      <c r="O12" s="8" t="s">
        <v>28</v>
      </c>
      <c r="P12" s="105" t="s">
        <v>401</v>
      </c>
      <c r="Q12" s="105" t="s">
        <v>3966</v>
      </c>
      <c r="R12" s="8" t="s">
        <v>3883</v>
      </c>
      <c r="S12" s="70" t="s">
        <v>84</v>
      </c>
      <c r="T12" s="84">
        <v>4</v>
      </c>
      <c r="U12" s="85">
        <f t="shared" si="0"/>
        <v>1</v>
      </c>
      <c r="V12" s="70"/>
      <c r="W12" s="70"/>
      <c r="X12" s="121" t="s">
        <v>465</v>
      </c>
      <c r="Y12" s="87" t="s">
        <v>466</v>
      </c>
      <c r="Z12" s="87"/>
      <c r="AA12" s="87"/>
      <c r="AB12" s="87"/>
      <c r="AC12" s="87"/>
      <c r="AD12" s="70"/>
      <c r="AE12" s="70"/>
      <c r="AF12" s="71"/>
      <c r="AG12" s="70"/>
      <c r="AH12" s="71"/>
      <c r="AI12" s="70"/>
      <c r="AJ12" s="88" t="s">
        <v>40</v>
      </c>
      <c r="AK12" s="198">
        <f t="shared" si="1"/>
        <v>2</v>
      </c>
      <c r="AL12" s="199">
        <f t="shared" si="2"/>
        <v>0</v>
      </c>
      <c r="AM12" s="72" t="str">
        <f t="shared" si="3"/>
        <v>CUMPLIDA</v>
      </c>
      <c r="AN12" s="72" t="str">
        <f t="shared" si="4"/>
        <v>CUMPLIDA</v>
      </c>
      <c r="AO12" s="69" t="s">
        <v>84</v>
      </c>
      <c r="AP12" s="91"/>
      <c r="AQ12" s="92" t="s">
        <v>467</v>
      </c>
      <c r="AR12" s="73" t="s">
        <v>18</v>
      </c>
      <c r="AS12" s="92" t="s">
        <v>217</v>
      </c>
      <c r="AT12" s="74" t="s">
        <v>105</v>
      </c>
      <c r="AU12" s="8" t="s">
        <v>111</v>
      </c>
      <c r="AV12" s="8" t="s">
        <v>200</v>
      </c>
      <c r="AW12" s="8" t="s">
        <v>208</v>
      </c>
      <c r="AX12" s="8"/>
      <c r="AY12" s="8"/>
      <c r="AZ12" s="8"/>
      <c r="BA12" s="8"/>
      <c r="BB12" s="316"/>
    </row>
    <row r="13" spans="1:54" ht="201.6" customHeight="1" x14ac:dyDescent="0.25">
      <c r="A13" s="76">
        <v>254</v>
      </c>
      <c r="B13" s="76">
        <v>47</v>
      </c>
      <c r="C13" s="77" t="s">
        <v>468</v>
      </c>
      <c r="D13" s="75" t="s">
        <v>436</v>
      </c>
      <c r="E13" s="75" t="s">
        <v>469</v>
      </c>
      <c r="F13" s="75" t="s">
        <v>470</v>
      </c>
      <c r="G13" s="75" t="s">
        <v>471</v>
      </c>
      <c r="H13" s="75" t="s">
        <v>472</v>
      </c>
      <c r="I13" s="75" t="s">
        <v>472</v>
      </c>
      <c r="J13" s="74">
        <v>3</v>
      </c>
      <c r="K13" s="93">
        <v>41699</v>
      </c>
      <c r="L13" s="93">
        <v>43281</v>
      </c>
      <c r="M13" s="83" t="s">
        <v>473</v>
      </c>
      <c r="N13" s="8" t="s">
        <v>42</v>
      </c>
      <c r="O13" s="8" t="s">
        <v>28</v>
      </c>
      <c r="P13" s="8" t="s">
        <v>371</v>
      </c>
      <c r="Q13" s="8" t="s">
        <v>3966</v>
      </c>
      <c r="R13" s="8" t="s">
        <v>3883</v>
      </c>
      <c r="S13" s="70" t="s">
        <v>84</v>
      </c>
      <c r="T13" s="84">
        <v>3</v>
      </c>
      <c r="U13" s="85">
        <f t="shared" si="0"/>
        <v>1</v>
      </c>
      <c r="V13" s="70"/>
      <c r="W13" s="70" t="s">
        <v>474</v>
      </c>
      <c r="X13" s="87" t="s">
        <v>475</v>
      </c>
      <c r="Y13" s="87"/>
      <c r="Z13" s="87"/>
      <c r="AA13" s="87" t="s">
        <v>3630</v>
      </c>
      <c r="AB13" s="87"/>
      <c r="AC13" s="87"/>
      <c r="AD13" s="70"/>
      <c r="AE13" s="70"/>
      <c r="AF13" s="71"/>
      <c r="AG13" s="70"/>
      <c r="AH13" s="71"/>
      <c r="AI13" s="70"/>
      <c r="AJ13" s="88" t="s">
        <v>40</v>
      </c>
      <c r="AK13" s="198">
        <f t="shared" si="1"/>
        <v>2</v>
      </c>
      <c r="AL13" s="199">
        <f t="shared" si="2"/>
        <v>0</v>
      </c>
      <c r="AM13" s="72" t="str">
        <f t="shared" si="3"/>
        <v>CUMPLIDA</v>
      </c>
      <c r="AN13" s="72" t="str">
        <f t="shared" si="4"/>
        <v>CUMPLIDA</v>
      </c>
      <c r="AO13" s="69" t="s">
        <v>84</v>
      </c>
      <c r="AP13" s="91"/>
      <c r="AQ13" s="73" t="s">
        <v>25</v>
      </c>
      <c r="AR13" s="73"/>
      <c r="AS13" s="73"/>
      <c r="AT13" s="74" t="s">
        <v>105</v>
      </c>
      <c r="AU13" s="8" t="s">
        <v>108</v>
      </c>
      <c r="AV13" s="8" t="s">
        <v>138</v>
      </c>
      <c r="AW13" s="8" t="s">
        <v>208</v>
      </c>
      <c r="AX13" s="8"/>
      <c r="AY13" s="8"/>
      <c r="AZ13" s="8"/>
      <c r="BA13" s="8"/>
      <c r="BB13" s="316"/>
    </row>
    <row r="14" spans="1:54" s="96" customFormat="1" ht="318" customHeight="1" x14ac:dyDescent="0.25">
      <c r="A14" s="76">
        <v>256</v>
      </c>
      <c r="B14" s="76">
        <v>49</v>
      </c>
      <c r="C14" s="77" t="s">
        <v>476</v>
      </c>
      <c r="D14" s="77" t="s">
        <v>477</v>
      </c>
      <c r="E14" s="77" t="s">
        <v>478</v>
      </c>
      <c r="F14" s="75" t="s">
        <v>479</v>
      </c>
      <c r="G14" s="75" t="s">
        <v>480</v>
      </c>
      <c r="H14" s="75" t="s">
        <v>481</v>
      </c>
      <c r="I14" s="75" t="s">
        <v>482</v>
      </c>
      <c r="J14" s="8">
        <v>10</v>
      </c>
      <c r="K14" s="93">
        <v>41699</v>
      </c>
      <c r="L14" s="118">
        <v>43190</v>
      </c>
      <c r="M14" s="83" t="s">
        <v>473</v>
      </c>
      <c r="N14" s="8" t="s">
        <v>42</v>
      </c>
      <c r="O14" s="105" t="s">
        <v>28</v>
      </c>
      <c r="P14" s="105" t="s">
        <v>28</v>
      </c>
      <c r="Q14" s="94" t="s">
        <v>3966</v>
      </c>
      <c r="R14" s="94" t="s">
        <v>3883</v>
      </c>
      <c r="S14" s="70" t="s">
        <v>84</v>
      </c>
      <c r="T14" s="84">
        <v>10</v>
      </c>
      <c r="U14" s="85">
        <f t="shared" si="0"/>
        <v>1</v>
      </c>
      <c r="V14" s="70"/>
      <c r="W14" s="70"/>
      <c r="X14" s="87" t="s">
        <v>483</v>
      </c>
      <c r="Y14" s="87"/>
      <c r="Z14" s="87"/>
      <c r="AA14" s="87" t="s">
        <v>3512</v>
      </c>
      <c r="AB14" s="87"/>
      <c r="AC14" s="87"/>
      <c r="AD14" s="70"/>
      <c r="AE14" s="70"/>
      <c r="AF14" s="71"/>
      <c r="AG14" s="70"/>
      <c r="AH14" s="71"/>
      <c r="AI14" s="70"/>
      <c r="AJ14" s="88" t="s">
        <v>40</v>
      </c>
      <c r="AK14" s="198">
        <f t="shared" si="1"/>
        <v>2</v>
      </c>
      <c r="AL14" s="199">
        <f t="shared" si="2"/>
        <v>0</v>
      </c>
      <c r="AM14" s="72" t="str">
        <f t="shared" si="3"/>
        <v>CUMPLIDA</v>
      </c>
      <c r="AN14" s="72" t="str">
        <f t="shared" si="4"/>
        <v>CUMPLIDA</v>
      </c>
      <c r="AO14" s="69" t="s">
        <v>84</v>
      </c>
      <c r="AP14" s="91"/>
      <c r="AQ14" s="73"/>
      <c r="AR14" s="73"/>
      <c r="AS14" s="73"/>
      <c r="AT14" s="74" t="s">
        <v>105</v>
      </c>
      <c r="AU14" s="8" t="s">
        <v>108</v>
      </c>
      <c r="AV14" s="8" t="s">
        <v>164</v>
      </c>
      <c r="AW14" s="8" t="s">
        <v>208</v>
      </c>
      <c r="AX14" s="8"/>
      <c r="AY14" s="8"/>
      <c r="AZ14" s="8"/>
      <c r="BA14" s="8"/>
      <c r="BB14" s="316"/>
    </row>
    <row r="15" spans="1:54" s="96" customFormat="1" ht="409.5" customHeight="1" x14ac:dyDescent="0.25">
      <c r="A15" s="76">
        <v>276</v>
      </c>
      <c r="B15" s="76">
        <v>69</v>
      </c>
      <c r="C15" s="77" t="s">
        <v>486</v>
      </c>
      <c r="D15" s="77" t="s">
        <v>487</v>
      </c>
      <c r="E15" s="77" t="s">
        <v>488</v>
      </c>
      <c r="F15" s="79" t="s">
        <v>489</v>
      </c>
      <c r="G15" s="79" t="s">
        <v>490</v>
      </c>
      <c r="H15" s="95" t="s">
        <v>491</v>
      </c>
      <c r="I15" s="95" t="s">
        <v>491</v>
      </c>
      <c r="J15" s="8">
        <v>9</v>
      </c>
      <c r="K15" s="93">
        <v>41699</v>
      </c>
      <c r="L15" s="93">
        <v>43281</v>
      </c>
      <c r="M15" s="83" t="s">
        <v>344</v>
      </c>
      <c r="N15" s="8" t="s">
        <v>22</v>
      </c>
      <c r="O15" s="8" t="s">
        <v>28</v>
      </c>
      <c r="P15" s="8" t="s">
        <v>3845</v>
      </c>
      <c r="Q15" s="94" t="s">
        <v>3966</v>
      </c>
      <c r="R15" s="94" t="s">
        <v>3883</v>
      </c>
      <c r="S15" s="70" t="s">
        <v>85</v>
      </c>
      <c r="T15" s="84">
        <v>9</v>
      </c>
      <c r="U15" s="85">
        <f t="shared" si="0"/>
        <v>1</v>
      </c>
      <c r="V15" s="70"/>
      <c r="W15" s="70" t="s">
        <v>492</v>
      </c>
      <c r="X15" s="87" t="s">
        <v>493</v>
      </c>
      <c r="Y15" s="87" t="s">
        <v>494</v>
      </c>
      <c r="Z15" s="87" t="s">
        <v>495</v>
      </c>
      <c r="AA15" s="87" t="s">
        <v>3623</v>
      </c>
      <c r="AB15" s="87"/>
      <c r="AC15" s="87"/>
      <c r="AD15" s="70"/>
      <c r="AE15" s="70"/>
      <c r="AF15" s="8" t="s">
        <v>346</v>
      </c>
      <c r="AG15" s="70"/>
      <c r="AH15" s="71"/>
      <c r="AI15" s="70" t="s">
        <v>347</v>
      </c>
      <c r="AJ15" s="88" t="s">
        <v>40</v>
      </c>
      <c r="AK15" s="198">
        <f t="shared" si="1"/>
        <v>2</v>
      </c>
      <c r="AL15" s="199">
        <f t="shared" si="2"/>
        <v>0</v>
      </c>
      <c r="AM15" s="72" t="str">
        <f t="shared" si="3"/>
        <v>CUMPLIDA</v>
      </c>
      <c r="AN15" s="72" t="str">
        <f t="shared" si="4"/>
        <v>CUMPLIDA</v>
      </c>
      <c r="AO15" s="69" t="s">
        <v>85</v>
      </c>
      <c r="AP15" s="91"/>
      <c r="AQ15" s="92" t="s">
        <v>348</v>
      </c>
      <c r="AR15" s="73" t="s">
        <v>18</v>
      </c>
      <c r="AS15" s="92" t="s">
        <v>217</v>
      </c>
      <c r="AT15" s="74" t="s">
        <v>105</v>
      </c>
      <c r="AU15" s="8" t="s">
        <v>111</v>
      </c>
      <c r="AV15" s="8" t="s">
        <v>200</v>
      </c>
      <c r="AW15" s="8" t="s">
        <v>209</v>
      </c>
      <c r="AX15" s="8"/>
      <c r="AY15" s="8" t="s">
        <v>496</v>
      </c>
      <c r="AZ15" s="119"/>
      <c r="BA15" s="120" t="s">
        <v>497</v>
      </c>
      <c r="BB15" s="316" t="s">
        <v>498</v>
      </c>
    </row>
    <row r="16" spans="1:54" ht="238.5" customHeight="1" x14ac:dyDescent="0.25">
      <c r="A16" s="76">
        <v>345</v>
      </c>
      <c r="B16" s="76">
        <v>10</v>
      </c>
      <c r="C16" s="77" t="s">
        <v>500</v>
      </c>
      <c r="D16" s="79" t="s">
        <v>501</v>
      </c>
      <c r="E16" s="79" t="s">
        <v>502</v>
      </c>
      <c r="F16" s="80" t="s">
        <v>503</v>
      </c>
      <c r="G16" s="122" t="s">
        <v>504</v>
      </c>
      <c r="H16" s="79" t="s">
        <v>505</v>
      </c>
      <c r="I16" s="79" t="s">
        <v>506</v>
      </c>
      <c r="J16" s="81">
        <v>6</v>
      </c>
      <c r="K16" s="82">
        <v>41699</v>
      </c>
      <c r="L16" s="82">
        <v>42916</v>
      </c>
      <c r="M16" s="83" t="s">
        <v>435</v>
      </c>
      <c r="N16" s="8" t="s">
        <v>39</v>
      </c>
      <c r="O16" s="8" t="s">
        <v>21</v>
      </c>
      <c r="P16" s="94" t="s">
        <v>378</v>
      </c>
      <c r="Q16" s="94" t="s">
        <v>3965</v>
      </c>
      <c r="R16" s="94" t="s">
        <v>3860</v>
      </c>
      <c r="S16" s="70" t="s">
        <v>84</v>
      </c>
      <c r="T16" s="84">
        <v>6</v>
      </c>
      <c r="U16" s="85">
        <f t="shared" si="0"/>
        <v>1</v>
      </c>
      <c r="V16" s="70"/>
      <c r="W16" s="70"/>
      <c r="X16" s="87" t="s">
        <v>507</v>
      </c>
      <c r="Y16" s="87" t="s">
        <v>508</v>
      </c>
      <c r="Z16" s="87"/>
      <c r="AA16" s="87"/>
      <c r="AB16" s="87"/>
      <c r="AC16" s="87"/>
      <c r="AD16" s="70"/>
      <c r="AE16" s="70"/>
      <c r="AF16" s="71"/>
      <c r="AG16" s="70"/>
      <c r="AH16" s="71"/>
      <c r="AI16" s="70"/>
      <c r="AJ16" s="88" t="s">
        <v>44</v>
      </c>
      <c r="AK16" s="198">
        <f t="shared" si="1"/>
        <v>2</v>
      </c>
      <c r="AL16" s="199">
        <f t="shared" si="2"/>
        <v>0</v>
      </c>
      <c r="AM16" s="72" t="str">
        <f t="shared" si="3"/>
        <v>CUMPLIDA</v>
      </c>
      <c r="AN16" s="72" t="str">
        <f t="shared" si="4"/>
        <v>CUMPLIDA</v>
      </c>
      <c r="AO16" s="69" t="s">
        <v>84</v>
      </c>
      <c r="AP16" s="91"/>
      <c r="AQ16" s="73"/>
      <c r="AR16" s="73"/>
      <c r="AS16" s="73"/>
      <c r="AT16" s="74" t="s">
        <v>105</v>
      </c>
      <c r="AU16" s="8" t="s">
        <v>113</v>
      </c>
      <c r="AV16" s="95" t="s">
        <v>509</v>
      </c>
      <c r="AW16" s="8" t="s">
        <v>208</v>
      </c>
      <c r="AX16" s="8"/>
      <c r="AY16" s="8"/>
      <c r="AZ16" s="8"/>
      <c r="BA16" s="8"/>
      <c r="BB16" s="316"/>
    </row>
    <row r="17" spans="1:54" s="96" customFormat="1" ht="225" customHeight="1" x14ac:dyDescent="0.25">
      <c r="A17" s="76">
        <v>363</v>
      </c>
      <c r="B17" s="76">
        <v>16</v>
      </c>
      <c r="C17" s="77" t="s">
        <v>511</v>
      </c>
      <c r="D17" s="77" t="s">
        <v>512</v>
      </c>
      <c r="E17" s="77" t="s">
        <v>513</v>
      </c>
      <c r="F17" s="79" t="s">
        <v>514</v>
      </c>
      <c r="G17" s="79" t="s">
        <v>515</v>
      </c>
      <c r="H17" s="123" t="s">
        <v>516</v>
      </c>
      <c r="I17" s="123" t="s">
        <v>517</v>
      </c>
      <c r="J17" s="124">
        <v>1</v>
      </c>
      <c r="K17" s="82">
        <v>41640</v>
      </c>
      <c r="L17" s="82">
        <v>42825</v>
      </c>
      <c r="M17" s="83" t="s">
        <v>297</v>
      </c>
      <c r="N17" s="83" t="s">
        <v>297</v>
      </c>
      <c r="O17" s="94" t="s">
        <v>46</v>
      </c>
      <c r="P17" s="94" t="s">
        <v>46</v>
      </c>
      <c r="Q17" s="94" t="s">
        <v>4250</v>
      </c>
      <c r="R17" s="94" t="s">
        <v>3859</v>
      </c>
      <c r="S17" s="70" t="s">
        <v>84</v>
      </c>
      <c r="T17" s="84">
        <v>1</v>
      </c>
      <c r="U17" s="85">
        <f t="shared" si="0"/>
        <v>1</v>
      </c>
      <c r="V17" s="70"/>
      <c r="W17" s="70"/>
      <c r="X17" s="87"/>
      <c r="Y17" s="87" t="s">
        <v>518</v>
      </c>
      <c r="Z17" s="87"/>
      <c r="AA17" s="87"/>
      <c r="AB17" s="87"/>
      <c r="AC17" s="87"/>
      <c r="AD17" s="70"/>
      <c r="AE17" s="70"/>
      <c r="AF17" s="71"/>
      <c r="AG17" s="70"/>
      <c r="AH17" s="71"/>
      <c r="AI17" s="70"/>
      <c r="AJ17" s="88" t="s">
        <v>45</v>
      </c>
      <c r="AK17" s="198">
        <f t="shared" si="1"/>
        <v>2</v>
      </c>
      <c r="AL17" s="199">
        <f t="shared" si="2"/>
        <v>0</v>
      </c>
      <c r="AM17" s="72" t="str">
        <f t="shared" si="3"/>
        <v>CUMPLIDA</v>
      </c>
      <c r="AN17" s="72" t="str">
        <f t="shared" si="4"/>
        <v>CUMPLIDA</v>
      </c>
      <c r="AO17" s="69" t="s">
        <v>84</v>
      </c>
      <c r="AP17" s="91"/>
      <c r="AQ17" s="73"/>
      <c r="AR17" s="73"/>
      <c r="AS17" s="73"/>
      <c r="AT17" s="74" t="s">
        <v>105</v>
      </c>
      <c r="AU17" s="8" t="s">
        <v>222</v>
      </c>
      <c r="AV17" s="8" t="s">
        <v>222</v>
      </c>
      <c r="AW17" s="8" t="s">
        <v>297</v>
      </c>
      <c r="AX17" s="8"/>
      <c r="AY17" s="8"/>
      <c r="AZ17" s="8"/>
      <c r="BA17" s="8"/>
      <c r="BB17" s="316"/>
    </row>
    <row r="18" spans="1:54" ht="337.5" customHeight="1" x14ac:dyDescent="0.25">
      <c r="A18" s="76">
        <v>373</v>
      </c>
      <c r="B18" s="76">
        <v>26</v>
      </c>
      <c r="C18" s="77" t="s">
        <v>520</v>
      </c>
      <c r="D18" s="99" t="s">
        <v>521</v>
      </c>
      <c r="E18" s="99" t="s">
        <v>522</v>
      </c>
      <c r="F18" s="111" t="s">
        <v>523</v>
      </c>
      <c r="G18" s="112" t="s">
        <v>408</v>
      </c>
      <c r="H18" s="112" t="s">
        <v>524</v>
      </c>
      <c r="I18" s="112" t="s">
        <v>525</v>
      </c>
      <c r="J18" s="125">
        <v>10</v>
      </c>
      <c r="K18" s="108">
        <v>41640</v>
      </c>
      <c r="L18" s="108">
        <v>42916</v>
      </c>
      <c r="M18" s="83" t="s">
        <v>372</v>
      </c>
      <c r="N18" s="8" t="s">
        <v>29</v>
      </c>
      <c r="O18" s="105" t="s">
        <v>28</v>
      </c>
      <c r="P18" s="105" t="s">
        <v>28</v>
      </c>
      <c r="Q18" s="105" t="s">
        <v>3966</v>
      </c>
      <c r="R18" s="8" t="s">
        <v>3883</v>
      </c>
      <c r="S18" s="70" t="s">
        <v>84</v>
      </c>
      <c r="T18" s="84">
        <v>10</v>
      </c>
      <c r="U18" s="85">
        <f t="shared" si="0"/>
        <v>1</v>
      </c>
      <c r="V18" s="70"/>
      <c r="W18" s="70" t="s">
        <v>526</v>
      </c>
      <c r="X18" s="87" t="s">
        <v>527</v>
      </c>
      <c r="Y18" s="87" t="s">
        <v>528</v>
      </c>
      <c r="Z18" s="87"/>
      <c r="AA18" s="87"/>
      <c r="AB18" s="87"/>
      <c r="AC18" s="87"/>
      <c r="AD18" s="70"/>
      <c r="AE18" s="70"/>
      <c r="AF18" s="8" t="s">
        <v>346</v>
      </c>
      <c r="AG18" s="70"/>
      <c r="AH18" s="71"/>
      <c r="AI18" s="70" t="s">
        <v>347</v>
      </c>
      <c r="AJ18" s="88" t="s">
        <v>45</v>
      </c>
      <c r="AK18" s="198">
        <f t="shared" si="1"/>
        <v>2</v>
      </c>
      <c r="AL18" s="199">
        <f t="shared" si="2"/>
        <v>0</v>
      </c>
      <c r="AM18" s="72" t="str">
        <f t="shared" si="3"/>
        <v>CUMPLIDA</v>
      </c>
      <c r="AN18" s="72" t="str">
        <f t="shared" si="4"/>
        <v>CUMPLIDA</v>
      </c>
      <c r="AO18" s="69" t="s">
        <v>84</v>
      </c>
      <c r="AP18" s="91"/>
      <c r="AQ18" s="92" t="s">
        <v>529</v>
      </c>
      <c r="AR18" s="73" t="s">
        <v>25</v>
      </c>
      <c r="AS18" s="92" t="s">
        <v>217</v>
      </c>
      <c r="AT18" s="74" t="s">
        <v>105</v>
      </c>
      <c r="AU18" s="8" t="s">
        <v>112</v>
      </c>
      <c r="AV18" s="8" t="s">
        <v>349</v>
      </c>
      <c r="AW18" s="8" t="s">
        <v>208</v>
      </c>
      <c r="AX18" s="8"/>
      <c r="AY18" s="8"/>
      <c r="AZ18" s="8"/>
      <c r="BA18" s="8"/>
      <c r="BB18" s="316"/>
    </row>
    <row r="19" spans="1:54" s="96" customFormat="1" ht="274.5" customHeight="1" x14ac:dyDescent="0.25">
      <c r="A19" s="76">
        <v>374</v>
      </c>
      <c r="B19" s="76">
        <v>27</v>
      </c>
      <c r="C19" s="77" t="s">
        <v>530</v>
      </c>
      <c r="D19" s="77" t="s">
        <v>531</v>
      </c>
      <c r="E19" s="77" t="s">
        <v>532</v>
      </c>
      <c r="F19" s="126" t="s">
        <v>533</v>
      </c>
      <c r="G19" s="77" t="s">
        <v>534</v>
      </c>
      <c r="H19" s="126" t="s">
        <v>535</v>
      </c>
      <c r="I19" s="126" t="s">
        <v>535</v>
      </c>
      <c r="J19" s="124">
        <v>9</v>
      </c>
      <c r="K19" s="82">
        <v>41640</v>
      </c>
      <c r="L19" s="82">
        <v>42916</v>
      </c>
      <c r="M19" s="83" t="s">
        <v>372</v>
      </c>
      <c r="N19" s="8" t="s">
        <v>29</v>
      </c>
      <c r="O19" s="105" t="s">
        <v>28</v>
      </c>
      <c r="P19" s="105" t="s">
        <v>28</v>
      </c>
      <c r="Q19" s="105" t="s">
        <v>3966</v>
      </c>
      <c r="R19" s="8" t="s">
        <v>3883</v>
      </c>
      <c r="S19" s="70" t="s">
        <v>84</v>
      </c>
      <c r="T19" s="84">
        <v>9</v>
      </c>
      <c r="U19" s="85">
        <f t="shared" si="0"/>
        <v>1</v>
      </c>
      <c r="V19" s="70"/>
      <c r="W19" s="70" t="s">
        <v>526</v>
      </c>
      <c r="X19" s="87" t="s">
        <v>536</v>
      </c>
      <c r="Y19" s="87" t="s">
        <v>537</v>
      </c>
      <c r="Z19" s="87"/>
      <c r="AA19" s="87"/>
      <c r="AB19" s="87"/>
      <c r="AC19" s="87"/>
      <c r="AD19" s="70"/>
      <c r="AE19" s="70"/>
      <c r="AF19" s="8" t="s">
        <v>346</v>
      </c>
      <c r="AG19" s="70"/>
      <c r="AH19" s="71"/>
      <c r="AI19" s="70" t="s">
        <v>347</v>
      </c>
      <c r="AJ19" s="88" t="s">
        <v>45</v>
      </c>
      <c r="AK19" s="198">
        <f t="shared" si="1"/>
        <v>2</v>
      </c>
      <c r="AL19" s="199">
        <f t="shared" si="2"/>
        <v>0</v>
      </c>
      <c r="AM19" s="72" t="str">
        <f t="shared" si="3"/>
        <v>CUMPLIDA</v>
      </c>
      <c r="AN19" s="72" t="str">
        <f t="shared" si="4"/>
        <v>CUMPLIDA</v>
      </c>
      <c r="AO19" s="69" t="s">
        <v>84</v>
      </c>
      <c r="AP19" s="91"/>
      <c r="AQ19" s="92" t="s">
        <v>538</v>
      </c>
      <c r="AR19" s="73" t="s">
        <v>25</v>
      </c>
      <c r="AS19" s="92" t="s">
        <v>217</v>
      </c>
      <c r="AT19" s="74" t="s">
        <v>105</v>
      </c>
      <c r="AU19" s="8" t="s">
        <v>112</v>
      </c>
      <c r="AV19" s="8" t="s">
        <v>349</v>
      </c>
      <c r="AW19" s="8" t="s">
        <v>208</v>
      </c>
      <c r="AX19" s="8"/>
      <c r="AY19" s="8"/>
      <c r="AZ19" s="8"/>
      <c r="BA19" s="8"/>
      <c r="BB19" s="316"/>
    </row>
    <row r="20" spans="1:54" s="96" customFormat="1" ht="163.5" customHeight="1" x14ac:dyDescent="0.25">
      <c r="A20" s="76">
        <v>376</v>
      </c>
      <c r="B20" s="76">
        <v>29</v>
      </c>
      <c r="C20" s="77" t="s">
        <v>539</v>
      </c>
      <c r="D20" s="77" t="s">
        <v>540</v>
      </c>
      <c r="E20" s="77" t="s">
        <v>541</v>
      </c>
      <c r="F20" s="79" t="s">
        <v>368</v>
      </c>
      <c r="G20" s="79" t="s">
        <v>369</v>
      </c>
      <c r="H20" s="95" t="s">
        <v>542</v>
      </c>
      <c r="I20" s="95" t="s">
        <v>543</v>
      </c>
      <c r="J20" s="124">
        <v>7</v>
      </c>
      <c r="K20" s="82">
        <v>41671</v>
      </c>
      <c r="L20" s="82">
        <v>42825</v>
      </c>
      <c r="M20" s="83" t="s">
        <v>370</v>
      </c>
      <c r="N20" s="8" t="s">
        <v>27</v>
      </c>
      <c r="O20" s="105" t="s">
        <v>28</v>
      </c>
      <c r="P20" s="105" t="s">
        <v>28</v>
      </c>
      <c r="Q20" s="105" t="s">
        <v>3966</v>
      </c>
      <c r="R20" s="8" t="s">
        <v>3883</v>
      </c>
      <c r="S20" s="70" t="s">
        <v>373</v>
      </c>
      <c r="T20" s="84">
        <v>7</v>
      </c>
      <c r="U20" s="85">
        <f t="shared" si="0"/>
        <v>1</v>
      </c>
      <c r="V20" s="70"/>
      <c r="W20" s="70"/>
      <c r="X20" s="121" t="s">
        <v>544</v>
      </c>
      <c r="Y20" s="87" t="s">
        <v>545</v>
      </c>
      <c r="Z20" s="87"/>
      <c r="AA20" s="87"/>
      <c r="AB20" s="87"/>
      <c r="AC20" s="87"/>
      <c r="AD20" s="70"/>
      <c r="AE20" s="70"/>
      <c r="AF20" s="71"/>
      <c r="AG20" s="70"/>
      <c r="AH20" s="71"/>
      <c r="AI20" s="70"/>
      <c r="AJ20" s="88" t="s">
        <v>45</v>
      </c>
      <c r="AK20" s="198">
        <f t="shared" si="1"/>
        <v>2</v>
      </c>
      <c r="AL20" s="199">
        <f t="shared" si="2"/>
        <v>0</v>
      </c>
      <c r="AM20" s="72" t="str">
        <f t="shared" si="3"/>
        <v>CUMPLIDA</v>
      </c>
      <c r="AN20" s="72" t="str">
        <f t="shared" si="4"/>
        <v>CUMPLIDA</v>
      </c>
      <c r="AO20" s="69" t="s">
        <v>30</v>
      </c>
      <c r="AP20" s="91"/>
      <c r="AQ20" s="92" t="s">
        <v>546</v>
      </c>
      <c r="AR20" s="73" t="s">
        <v>25</v>
      </c>
      <c r="AS20" s="92" t="s">
        <v>217</v>
      </c>
      <c r="AT20" s="74" t="s">
        <v>105</v>
      </c>
      <c r="AU20" s="8" t="s">
        <v>111</v>
      </c>
      <c r="AV20" s="8" t="s">
        <v>213</v>
      </c>
      <c r="AW20" s="8" t="s">
        <v>208</v>
      </c>
      <c r="AX20" s="8"/>
      <c r="AY20" s="8"/>
      <c r="AZ20" s="8"/>
      <c r="BA20" s="8"/>
      <c r="BB20" s="316"/>
    </row>
    <row r="21" spans="1:54" s="96" customFormat="1" ht="310.5" customHeight="1" x14ac:dyDescent="0.25">
      <c r="A21" s="76">
        <v>377</v>
      </c>
      <c r="B21" s="76">
        <v>30</v>
      </c>
      <c r="C21" s="77" t="s">
        <v>547</v>
      </c>
      <c r="D21" s="77" t="s">
        <v>540</v>
      </c>
      <c r="E21" s="77" t="s">
        <v>548</v>
      </c>
      <c r="F21" s="79" t="s">
        <v>368</v>
      </c>
      <c r="G21" s="79" t="s">
        <v>369</v>
      </c>
      <c r="H21" s="95" t="s">
        <v>3157</v>
      </c>
      <c r="I21" s="95" t="s">
        <v>3157</v>
      </c>
      <c r="J21" s="124">
        <v>7</v>
      </c>
      <c r="K21" s="82">
        <v>41671</v>
      </c>
      <c r="L21" s="82">
        <v>43100</v>
      </c>
      <c r="M21" s="83" t="s">
        <v>370</v>
      </c>
      <c r="N21" s="8" t="s">
        <v>27</v>
      </c>
      <c r="O21" s="105" t="s">
        <v>28</v>
      </c>
      <c r="P21" s="105" t="s">
        <v>401</v>
      </c>
      <c r="Q21" s="105" t="s">
        <v>3966</v>
      </c>
      <c r="R21" s="8" t="s">
        <v>3883</v>
      </c>
      <c r="S21" s="70" t="s">
        <v>519</v>
      </c>
      <c r="T21" s="84">
        <v>7</v>
      </c>
      <c r="U21" s="85">
        <f t="shared" si="0"/>
        <v>1</v>
      </c>
      <c r="V21" s="70"/>
      <c r="W21" s="70"/>
      <c r="X21" s="87" t="s">
        <v>549</v>
      </c>
      <c r="Y21" s="87" t="s">
        <v>550</v>
      </c>
      <c r="Z21" s="87" t="s">
        <v>3197</v>
      </c>
      <c r="AA21" s="87"/>
      <c r="AB21" s="87"/>
      <c r="AC21" s="87"/>
      <c r="AD21" s="74" t="s">
        <v>30</v>
      </c>
      <c r="AE21" s="70" t="s">
        <v>25</v>
      </c>
      <c r="AF21" s="8" t="s">
        <v>551</v>
      </c>
      <c r="AG21" s="70" t="s">
        <v>3206</v>
      </c>
      <c r="AH21" s="8" t="s">
        <v>3207</v>
      </c>
      <c r="AI21" s="70" t="s">
        <v>3208</v>
      </c>
      <c r="AJ21" s="88" t="s">
        <v>45</v>
      </c>
      <c r="AK21" s="198">
        <f t="shared" si="1"/>
        <v>2</v>
      </c>
      <c r="AL21" s="199">
        <f t="shared" si="2"/>
        <v>0</v>
      </c>
      <c r="AM21" s="72" t="str">
        <f t="shared" si="3"/>
        <v>CUMPLIDA</v>
      </c>
      <c r="AN21" s="72" t="str">
        <f t="shared" si="4"/>
        <v>CUMPLIDA</v>
      </c>
      <c r="AO21" s="69" t="s">
        <v>26</v>
      </c>
      <c r="AP21" s="91"/>
      <c r="AQ21" s="92" t="s">
        <v>552</v>
      </c>
      <c r="AR21" s="73" t="s">
        <v>25</v>
      </c>
      <c r="AS21" s="92" t="s">
        <v>216</v>
      </c>
      <c r="AT21" s="8" t="s">
        <v>105</v>
      </c>
      <c r="AU21" s="8" t="s">
        <v>111</v>
      </c>
      <c r="AV21" s="8" t="s">
        <v>213</v>
      </c>
      <c r="AW21" s="8" t="s">
        <v>208</v>
      </c>
      <c r="AX21" s="8"/>
      <c r="AY21" s="8"/>
      <c r="AZ21" s="8"/>
      <c r="BA21" s="8"/>
      <c r="BB21" s="316"/>
    </row>
    <row r="22" spans="1:54" s="96" customFormat="1" ht="319.5" customHeight="1" x14ac:dyDescent="0.25">
      <c r="A22" s="76">
        <v>379</v>
      </c>
      <c r="B22" s="76">
        <v>32</v>
      </c>
      <c r="C22" s="77" t="s">
        <v>555</v>
      </c>
      <c r="D22" s="77" t="s">
        <v>553</v>
      </c>
      <c r="E22" s="77" t="s">
        <v>556</v>
      </c>
      <c r="F22" s="77" t="s">
        <v>557</v>
      </c>
      <c r="G22" s="77" t="s">
        <v>558</v>
      </c>
      <c r="H22" s="95" t="s">
        <v>559</v>
      </c>
      <c r="I22" s="95" t="s">
        <v>560</v>
      </c>
      <c r="J22" s="124">
        <v>8</v>
      </c>
      <c r="K22" s="82">
        <v>41671</v>
      </c>
      <c r="L22" s="82">
        <v>43069</v>
      </c>
      <c r="M22" s="83" t="s">
        <v>370</v>
      </c>
      <c r="N22" s="8" t="s">
        <v>27</v>
      </c>
      <c r="O22" s="8" t="s">
        <v>28</v>
      </c>
      <c r="P22" s="8" t="s">
        <v>561</v>
      </c>
      <c r="Q22" s="8" t="s">
        <v>3966</v>
      </c>
      <c r="R22" s="8" t="s">
        <v>3883</v>
      </c>
      <c r="S22" s="70" t="s">
        <v>519</v>
      </c>
      <c r="T22" s="84">
        <v>8</v>
      </c>
      <c r="U22" s="85">
        <f t="shared" si="0"/>
        <v>1</v>
      </c>
      <c r="V22" s="70" t="s">
        <v>562</v>
      </c>
      <c r="W22" s="70" t="s">
        <v>563</v>
      </c>
      <c r="X22" s="87" t="s">
        <v>564</v>
      </c>
      <c r="Y22" s="87" t="s">
        <v>565</v>
      </c>
      <c r="Z22" s="87" t="s">
        <v>566</v>
      </c>
      <c r="AA22" s="87"/>
      <c r="AB22" s="87"/>
      <c r="AC22" s="87"/>
      <c r="AD22" s="70" t="s">
        <v>374</v>
      </c>
      <c r="AE22" s="70" t="s">
        <v>25</v>
      </c>
      <c r="AF22" s="8" t="s">
        <v>567</v>
      </c>
      <c r="AG22" s="70" t="s">
        <v>568</v>
      </c>
      <c r="AH22" s="8" t="s">
        <v>569</v>
      </c>
      <c r="AI22" s="70" t="s">
        <v>377</v>
      </c>
      <c r="AJ22" s="88" t="s">
        <v>45</v>
      </c>
      <c r="AK22" s="198">
        <f t="shared" si="1"/>
        <v>2</v>
      </c>
      <c r="AL22" s="199">
        <f t="shared" si="2"/>
        <v>0</v>
      </c>
      <c r="AM22" s="72" t="str">
        <f t="shared" si="3"/>
        <v>CUMPLIDA</v>
      </c>
      <c r="AN22" s="72" t="str">
        <f t="shared" si="4"/>
        <v>CUMPLIDA</v>
      </c>
      <c r="AO22" s="69" t="s">
        <v>26</v>
      </c>
      <c r="AP22" s="91"/>
      <c r="AQ22" s="92" t="s">
        <v>570</v>
      </c>
      <c r="AR22" s="73" t="s">
        <v>221</v>
      </c>
      <c r="AS22" s="92" t="s">
        <v>215</v>
      </c>
      <c r="AT22" s="8" t="s">
        <v>219</v>
      </c>
      <c r="AU22" s="8" t="s">
        <v>113</v>
      </c>
      <c r="AV22" s="8" t="s">
        <v>129</v>
      </c>
      <c r="AW22" s="8" t="s">
        <v>208</v>
      </c>
      <c r="AX22" s="8"/>
      <c r="AY22" s="8"/>
      <c r="AZ22" s="8"/>
      <c r="BA22" s="8"/>
      <c r="BB22" s="316"/>
    </row>
    <row r="23" spans="1:54" s="96" customFormat="1" ht="270" customHeight="1" x14ac:dyDescent="0.25">
      <c r="A23" s="76">
        <v>382</v>
      </c>
      <c r="B23" s="76">
        <v>35</v>
      </c>
      <c r="C23" s="77" t="s">
        <v>571</v>
      </c>
      <c r="D23" s="77" t="s">
        <v>572</v>
      </c>
      <c r="E23" s="77" t="s">
        <v>573</v>
      </c>
      <c r="F23" s="77" t="s">
        <v>574</v>
      </c>
      <c r="G23" s="77" t="s">
        <v>574</v>
      </c>
      <c r="H23" s="95" t="s">
        <v>575</v>
      </c>
      <c r="I23" s="95" t="s">
        <v>575</v>
      </c>
      <c r="J23" s="74">
        <v>11</v>
      </c>
      <c r="K23" s="93">
        <v>41671</v>
      </c>
      <c r="L23" s="93">
        <v>43069</v>
      </c>
      <c r="M23" s="83" t="s">
        <v>370</v>
      </c>
      <c r="N23" s="8" t="s">
        <v>27</v>
      </c>
      <c r="O23" s="8" t="s">
        <v>28</v>
      </c>
      <c r="P23" s="8" t="s">
        <v>28</v>
      </c>
      <c r="Q23" s="8" t="s">
        <v>3966</v>
      </c>
      <c r="R23" s="8" t="s">
        <v>3883</v>
      </c>
      <c r="S23" s="70" t="s">
        <v>360</v>
      </c>
      <c r="T23" s="84">
        <v>11</v>
      </c>
      <c r="U23" s="85">
        <f t="shared" si="0"/>
        <v>1</v>
      </c>
      <c r="V23" s="70" t="s">
        <v>576</v>
      </c>
      <c r="W23" s="70" t="s">
        <v>577</v>
      </c>
      <c r="X23" s="87" t="s">
        <v>578</v>
      </c>
      <c r="Y23" s="87" t="s">
        <v>579</v>
      </c>
      <c r="Z23" s="87" t="s">
        <v>580</v>
      </c>
      <c r="AA23" s="87"/>
      <c r="AB23" s="87"/>
      <c r="AC23" s="87"/>
      <c r="AD23" s="70"/>
      <c r="AE23" s="70"/>
      <c r="AF23" s="71"/>
      <c r="AG23" s="70"/>
      <c r="AH23" s="71"/>
      <c r="AI23" s="70"/>
      <c r="AJ23" s="88" t="s">
        <v>45</v>
      </c>
      <c r="AK23" s="198">
        <f t="shared" si="1"/>
        <v>2</v>
      </c>
      <c r="AL23" s="199">
        <f t="shared" si="2"/>
        <v>0</v>
      </c>
      <c r="AM23" s="72" t="str">
        <f t="shared" si="3"/>
        <v>CUMPLIDA</v>
      </c>
      <c r="AN23" s="72" t="str">
        <f t="shared" si="4"/>
        <v>CUMPLIDA</v>
      </c>
      <c r="AO23" s="69" t="s">
        <v>26</v>
      </c>
      <c r="AP23" s="91"/>
      <c r="AQ23" s="92" t="s">
        <v>581</v>
      </c>
      <c r="AR23" s="73" t="s">
        <v>25</v>
      </c>
      <c r="AS23" s="92" t="s">
        <v>217</v>
      </c>
      <c r="AT23" s="74" t="s">
        <v>105</v>
      </c>
      <c r="AU23" s="8" t="s">
        <v>111</v>
      </c>
      <c r="AV23" s="8" t="s">
        <v>151</v>
      </c>
      <c r="AW23" s="8" t="s">
        <v>208</v>
      </c>
      <c r="AX23" s="8"/>
      <c r="AY23" s="8"/>
      <c r="AZ23" s="8"/>
      <c r="BA23" s="8"/>
      <c r="BB23" s="316"/>
    </row>
    <row r="24" spans="1:54" ht="264.75" customHeight="1" x14ac:dyDescent="0.25">
      <c r="A24" s="76">
        <v>383</v>
      </c>
      <c r="B24" s="76">
        <v>36</v>
      </c>
      <c r="C24" s="77" t="s">
        <v>582</v>
      </c>
      <c r="D24" s="99" t="s">
        <v>583</v>
      </c>
      <c r="E24" s="99" t="s">
        <v>584</v>
      </c>
      <c r="F24" s="99" t="s">
        <v>585</v>
      </c>
      <c r="G24" s="99" t="s">
        <v>586</v>
      </c>
      <c r="H24" s="99" t="s">
        <v>587</v>
      </c>
      <c r="I24" s="99" t="s">
        <v>587</v>
      </c>
      <c r="J24" s="109">
        <v>5</v>
      </c>
      <c r="K24" s="82">
        <v>41671</v>
      </c>
      <c r="L24" s="82">
        <v>42794</v>
      </c>
      <c r="M24" s="83" t="s">
        <v>370</v>
      </c>
      <c r="N24" s="8" t="s">
        <v>27</v>
      </c>
      <c r="O24" s="105" t="s">
        <v>28</v>
      </c>
      <c r="P24" s="105" t="s">
        <v>554</v>
      </c>
      <c r="Q24" s="105" t="s">
        <v>3966</v>
      </c>
      <c r="R24" s="8" t="s">
        <v>3883</v>
      </c>
      <c r="S24" s="70" t="s">
        <v>85</v>
      </c>
      <c r="T24" s="84">
        <v>5</v>
      </c>
      <c r="U24" s="85">
        <f t="shared" si="0"/>
        <v>1</v>
      </c>
      <c r="V24" s="70"/>
      <c r="W24" s="70"/>
      <c r="X24" s="87" t="s">
        <v>588</v>
      </c>
      <c r="Y24" s="87" t="s">
        <v>589</v>
      </c>
      <c r="Z24" s="87"/>
      <c r="AA24" s="87"/>
      <c r="AB24" s="87"/>
      <c r="AC24" s="87"/>
      <c r="AD24" s="70"/>
      <c r="AE24" s="70"/>
      <c r="AF24" s="71"/>
      <c r="AG24" s="70"/>
      <c r="AH24" s="71"/>
      <c r="AI24" s="70"/>
      <c r="AJ24" s="88" t="s">
        <v>45</v>
      </c>
      <c r="AK24" s="198">
        <f t="shared" si="1"/>
        <v>2</v>
      </c>
      <c r="AL24" s="199">
        <f t="shared" si="2"/>
        <v>0</v>
      </c>
      <c r="AM24" s="72" t="str">
        <f t="shared" si="3"/>
        <v>CUMPLIDA</v>
      </c>
      <c r="AN24" s="72" t="str">
        <f t="shared" si="4"/>
        <v>CUMPLIDA</v>
      </c>
      <c r="AO24" s="69" t="s">
        <v>85</v>
      </c>
      <c r="AP24" s="91"/>
      <c r="AQ24" s="92" t="s">
        <v>590</v>
      </c>
      <c r="AR24" s="73" t="s">
        <v>221</v>
      </c>
      <c r="AS24" s="92" t="s">
        <v>215</v>
      </c>
      <c r="AT24" s="74" t="s">
        <v>105</v>
      </c>
      <c r="AU24" s="8" t="s">
        <v>111</v>
      </c>
      <c r="AV24" s="8" t="s">
        <v>213</v>
      </c>
      <c r="AW24" s="8" t="s">
        <v>208</v>
      </c>
      <c r="AX24" s="8"/>
      <c r="AY24" s="8"/>
      <c r="AZ24" s="8"/>
      <c r="BA24" s="8"/>
      <c r="BB24" s="316"/>
    </row>
    <row r="25" spans="1:54" ht="334.5" customHeight="1" x14ac:dyDescent="0.25">
      <c r="A25" s="76">
        <v>388</v>
      </c>
      <c r="B25" s="76">
        <v>41</v>
      </c>
      <c r="C25" s="77" t="s">
        <v>593</v>
      </c>
      <c r="D25" s="99" t="s">
        <v>594</v>
      </c>
      <c r="E25" s="99" t="s">
        <v>595</v>
      </c>
      <c r="F25" s="99" t="s">
        <v>596</v>
      </c>
      <c r="G25" s="99" t="s">
        <v>597</v>
      </c>
      <c r="H25" s="95" t="s">
        <v>598</v>
      </c>
      <c r="I25" s="75" t="s">
        <v>599</v>
      </c>
      <c r="J25" s="8">
        <v>9</v>
      </c>
      <c r="K25" s="93">
        <v>41640</v>
      </c>
      <c r="L25" s="118">
        <v>43100</v>
      </c>
      <c r="M25" s="83" t="s">
        <v>592</v>
      </c>
      <c r="N25" s="8" t="s">
        <v>47</v>
      </c>
      <c r="O25" s="94" t="s">
        <v>21</v>
      </c>
      <c r="P25" s="94" t="s">
        <v>21</v>
      </c>
      <c r="Q25" s="94" t="s">
        <v>3965</v>
      </c>
      <c r="R25" s="94" t="s">
        <v>3860</v>
      </c>
      <c r="S25" s="70" t="s">
        <v>360</v>
      </c>
      <c r="T25" s="84">
        <v>9</v>
      </c>
      <c r="U25" s="85">
        <f t="shared" si="0"/>
        <v>1</v>
      </c>
      <c r="V25" s="70"/>
      <c r="W25" s="131" t="s">
        <v>600</v>
      </c>
      <c r="X25" s="87" t="s">
        <v>601</v>
      </c>
      <c r="Y25" s="87"/>
      <c r="Z25" s="87" t="s">
        <v>3137</v>
      </c>
      <c r="AA25" s="87"/>
      <c r="AB25" s="87"/>
      <c r="AC25" s="87"/>
      <c r="AD25" s="70"/>
      <c r="AE25" s="70"/>
      <c r="AF25" s="71"/>
      <c r="AG25" s="70"/>
      <c r="AH25" s="71"/>
      <c r="AI25" s="70"/>
      <c r="AJ25" s="88" t="s">
        <v>45</v>
      </c>
      <c r="AK25" s="198">
        <f t="shared" si="1"/>
        <v>2</v>
      </c>
      <c r="AL25" s="199">
        <f t="shared" si="2"/>
        <v>0</v>
      </c>
      <c r="AM25" s="72" t="str">
        <f t="shared" si="3"/>
        <v>CUMPLIDA</v>
      </c>
      <c r="AN25" s="72" t="str">
        <f t="shared" si="4"/>
        <v>CUMPLIDA</v>
      </c>
      <c r="AO25" s="69" t="s">
        <v>26</v>
      </c>
      <c r="AP25" s="91"/>
      <c r="AQ25" s="92" t="s">
        <v>602</v>
      </c>
      <c r="AR25" s="73" t="s">
        <v>221</v>
      </c>
      <c r="AS25" s="92" t="s">
        <v>215</v>
      </c>
      <c r="AT25" s="74" t="s">
        <v>105</v>
      </c>
      <c r="AU25" s="8" t="s">
        <v>111</v>
      </c>
      <c r="AV25" s="8" t="s">
        <v>150</v>
      </c>
      <c r="AW25" s="8" t="s">
        <v>208</v>
      </c>
      <c r="AX25" s="8"/>
      <c r="AY25" s="8"/>
      <c r="AZ25" s="8"/>
      <c r="BA25" s="8"/>
      <c r="BB25" s="316"/>
    </row>
    <row r="26" spans="1:54" ht="180.75" customHeight="1" x14ac:dyDescent="0.25">
      <c r="A26" s="76">
        <v>390</v>
      </c>
      <c r="B26" s="76">
        <v>43</v>
      </c>
      <c r="C26" s="77" t="s">
        <v>603</v>
      </c>
      <c r="D26" s="99" t="s">
        <v>604</v>
      </c>
      <c r="E26" s="99" t="s">
        <v>591</v>
      </c>
      <c r="F26" s="99" t="s">
        <v>605</v>
      </c>
      <c r="G26" s="99" t="s">
        <v>606</v>
      </c>
      <c r="H26" s="75" t="s">
        <v>607</v>
      </c>
      <c r="I26" s="75" t="s">
        <v>608</v>
      </c>
      <c r="J26" s="8">
        <v>4</v>
      </c>
      <c r="K26" s="93">
        <v>41640</v>
      </c>
      <c r="L26" s="118">
        <v>43100</v>
      </c>
      <c r="M26" s="83" t="s">
        <v>592</v>
      </c>
      <c r="N26" s="8" t="s">
        <v>47</v>
      </c>
      <c r="O26" s="94" t="s">
        <v>21</v>
      </c>
      <c r="P26" s="105" t="s">
        <v>609</v>
      </c>
      <c r="Q26" s="94" t="s">
        <v>3965</v>
      </c>
      <c r="R26" s="94" t="s">
        <v>3860</v>
      </c>
      <c r="S26" s="70" t="s">
        <v>519</v>
      </c>
      <c r="T26" s="84">
        <v>4</v>
      </c>
      <c r="U26" s="85">
        <f t="shared" si="0"/>
        <v>1</v>
      </c>
      <c r="V26" s="70"/>
      <c r="W26" s="70"/>
      <c r="X26" s="87" t="s">
        <v>610</v>
      </c>
      <c r="Y26" s="87" t="s">
        <v>611</v>
      </c>
      <c r="Z26" s="87" t="s">
        <v>3156</v>
      </c>
      <c r="AA26" s="87"/>
      <c r="AB26" s="87"/>
      <c r="AC26" s="87"/>
      <c r="AD26" s="74" t="s">
        <v>30</v>
      </c>
      <c r="AE26" s="70" t="s">
        <v>25</v>
      </c>
      <c r="AF26" s="8" t="s">
        <v>3209</v>
      </c>
      <c r="AG26" s="70" t="s">
        <v>612</v>
      </c>
      <c r="AH26" s="8" t="s">
        <v>3210</v>
      </c>
      <c r="AI26" s="70" t="s">
        <v>377</v>
      </c>
      <c r="AJ26" s="88" t="s">
        <v>45</v>
      </c>
      <c r="AK26" s="198">
        <f t="shared" si="1"/>
        <v>2</v>
      </c>
      <c r="AL26" s="199">
        <f t="shared" si="2"/>
        <v>0</v>
      </c>
      <c r="AM26" s="72" t="str">
        <f t="shared" si="3"/>
        <v>CUMPLIDA</v>
      </c>
      <c r="AN26" s="72" t="str">
        <f t="shared" si="4"/>
        <v>CUMPLIDA</v>
      </c>
      <c r="AO26" s="69" t="s">
        <v>26</v>
      </c>
      <c r="AP26" s="91"/>
      <c r="AQ26" s="92" t="s">
        <v>613</v>
      </c>
      <c r="AR26" s="73" t="s">
        <v>221</v>
      </c>
      <c r="AS26" s="92" t="s">
        <v>215</v>
      </c>
      <c r="AT26" s="74" t="s">
        <v>105</v>
      </c>
      <c r="AU26" s="8" t="s">
        <v>112</v>
      </c>
      <c r="AV26" s="8" t="s">
        <v>349</v>
      </c>
      <c r="AW26" s="8" t="s">
        <v>208</v>
      </c>
      <c r="AX26" s="8"/>
      <c r="AY26" s="8"/>
      <c r="AZ26" s="8"/>
      <c r="BA26" s="8"/>
      <c r="BB26" s="316"/>
    </row>
    <row r="27" spans="1:54" ht="187.15" customHeight="1" x14ac:dyDescent="0.25">
      <c r="A27" s="76">
        <v>412</v>
      </c>
      <c r="B27" s="76">
        <v>65</v>
      </c>
      <c r="C27" s="77" t="s">
        <v>615</v>
      </c>
      <c r="D27" s="77" t="s">
        <v>616</v>
      </c>
      <c r="E27" s="77" t="s">
        <v>617</v>
      </c>
      <c r="F27" s="79" t="s">
        <v>618</v>
      </c>
      <c r="G27" s="75" t="s">
        <v>619</v>
      </c>
      <c r="H27" s="80" t="s">
        <v>620</v>
      </c>
      <c r="I27" s="80" t="s">
        <v>621</v>
      </c>
      <c r="J27" s="8">
        <v>10</v>
      </c>
      <c r="K27" s="82">
        <v>41699</v>
      </c>
      <c r="L27" s="82">
        <v>42916</v>
      </c>
      <c r="M27" s="83" t="s">
        <v>614</v>
      </c>
      <c r="N27" s="8" t="s">
        <v>48</v>
      </c>
      <c r="O27" s="94" t="s">
        <v>21</v>
      </c>
      <c r="P27" s="94" t="s">
        <v>21</v>
      </c>
      <c r="Q27" s="94" t="s">
        <v>3965</v>
      </c>
      <c r="R27" s="94" t="s">
        <v>3860</v>
      </c>
      <c r="S27" s="70" t="s">
        <v>85</v>
      </c>
      <c r="T27" s="84">
        <v>10</v>
      </c>
      <c r="U27" s="85">
        <f t="shared" si="0"/>
        <v>1</v>
      </c>
      <c r="V27" s="70"/>
      <c r="W27" s="70"/>
      <c r="X27" s="87" t="s">
        <v>622</v>
      </c>
      <c r="Y27" s="87" t="s">
        <v>623</v>
      </c>
      <c r="Z27" s="87"/>
      <c r="AA27" s="87"/>
      <c r="AB27" s="87"/>
      <c r="AC27" s="87"/>
      <c r="AD27" s="70"/>
      <c r="AE27" s="70"/>
      <c r="AF27" s="71"/>
      <c r="AG27" s="70"/>
      <c r="AH27" s="71"/>
      <c r="AI27" s="70"/>
      <c r="AJ27" s="88" t="s">
        <v>45</v>
      </c>
      <c r="AK27" s="198">
        <f t="shared" si="1"/>
        <v>2</v>
      </c>
      <c r="AL27" s="199">
        <f t="shared" si="2"/>
        <v>0</v>
      </c>
      <c r="AM27" s="72" t="str">
        <f t="shared" si="3"/>
        <v>CUMPLIDA</v>
      </c>
      <c r="AN27" s="72" t="str">
        <f t="shared" si="4"/>
        <v>CUMPLIDA</v>
      </c>
      <c r="AO27" s="69" t="s">
        <v>85</v>
      </c>
      <c r="AP27" s="91"/>
      <c r="AQ27" s="73"/>
      <c r="AR27" s="73"/>
      <c r="AS27" s="73"/>
      <c r="AT27" s="74" t="s">
        <v>105</v>
      </c>
      <c r="AU27" s="8" t="s">
        <v>114</v>
      </c>
      <c r="AV27" s="8" t="s">
        <v>199</v>
      </c>
      <c r="AW27" s="8" t="s">
        <v>208</v>
      </c>
      <c r="AX27" s="8"/>
      <c r="AY27" s="8"/>
      <c r="AZ27" s="8"/>
      <c r="BA27" s="8"/>
      <c r="BB27" s="316"/>
    </row>
    <row r="28" spans="1:54" s="96" customFormat="1" ht="234" customHeight="1" x14ac:dyDescent="0.25">
      <c r="A28" s="76">
        <v>425</v>
      </c>
      <c r="B28" s="76">
        <v>1</v>
      </c>
      <c r="C28" s="77" t="s">
        <v>624</v>
      </c>
      <c r="D28" s="77" t="s">
        <v>625</v>
      </c>
      <c r="E28" s="77" t="s">
        <v>626</v>
      </c>
      <c r="F28" s="79" t="s">
        <v>368</v>
      </c>
      <c r="G28" s="79" t="s">
        <v>369</v>
      </c>
      <c r="H28" s="75" t="s">
        <v>627</v>
      </c>
      <c r="I28" s="75" t="s">
        <v>627</v>
      </c>
      <c r="J28" s="8">
        <v>13</v>
      </c>
      <c r="K28" s="82">
        <v>41791</v>
      </c>
      <c r="L28" s="82">
        <v>42794</v>
      </c>
      <c r="M28" s="83" t="s">
        <v>484</v>
      </c>
      <c r="N28" s="8" t="s">
        <v>43</v>
      </c>
      <c r="O28" s="105" t="s">
        <v>28</v>
      </c>
      <c r="P28" s="8" t="s">
        <v>3845</v>
      </c>
      <c r="Q28" s="94" t="s">
        <v>3966</v>
      </c>
      <c r="R28" s="94" t="s">
        <v>3883</v>
      </c>
      <c r="S28" s="70" t="s">
        <v>373</v>
      </c>
      <c r="T28" s="128">
        <v>13</v>
      </c>
      <c r="U28" s="85">
        <f t="shared" si="0"/>
        <v>1</v>
      </c>
      <c r="V28" s="70"/>
      <c r="W28" s="70"/>
      <c r="X28" s="87" t="s">
        <v>628</v>
      </c>
      <c r="Y28" s="87" t="s">
        <v>629</v>
      </c>
      <c r="Z28" s="87"/>
      <c r="AA28" s="87"/>
      <c r="AB28" s="87"/>
      <c r="AC28" s="87"/>
      <c r="AD28" s="70" t="s">
        <v>485</v>
      </c>
      <c r="AE28" s="70"/>
      <c r="AF28" s="8" t="s">
        <v>630</v>
      </c>
      <c r="AG28" s="70"/>
      <c r="AH28" s="75"/>
      <c r="AI28" s="70"/>
      <c r="AJ28" s="88" t="s">
        <v>49</v>
      </c>
      <c r="AK28" s="198">
        <f t="shared" si="1"/>
        <v>2</v>
      </c>
      <c r="AL28" s="199">
        <f t="shared" si="2"/>
        <v>0</v>
      </c>
      <c r="AM28" s="72" t="str">
        <f t="shared" si="3"/>
        <v>CUMPLIDA</v>
      </c>
      <c r="AN28" s="72" t="str">
        <f t="shared" si="4"/>
        <v>CUMPLIDA</v>
      </c>
      <c r="AO28" s="69" t="s">
        <v>30</v>
      </c>
      <c r="AP28" s="91"/>
      <c r="AQ28" s="92" t="s">
        <v>631</v>
      </c>
      <c r="AR28" s="73"/>
      <c r="AS28" s="92" t="s">
        <v>216</v>
      </c>
      <c r="AT28" s="74" t="s">
        <v>105</v>
      </c>
      <c r="AU28" s="8" t="s">
        <v>112</v>
      </c>
      <c r="AV28" s="8" t="s">
        <v>426</v>
      </c>
      <c r="AW28" s="8" t="s">
        <v>208</v>
      </c>
      <c r="AX28" s="8"/>
      <c r="AY28" s="8"/>
      <c r="AZ28" s="8"/>
      <c r="BA28" s="8"/>
      <c r="BB28" s="316"/>
    </row>
    <row r="29" spans="1:54" s="96" customFormat="1" ht="279.75" customHeight="1" x14ac:dyDescent="0.25">
      <c r="A29" s="76">
        <v>426</v>
      </c>
      <c r="B29" s="76">
        <v>2</v>
      </c>
      <c r="C29" s="77" t="s">
        <v>632</v>
      </c>
      <c r="D29" s="77" t="s">
        <v>633</v>
      </c>
      <c r="E29" s="77" t="s">
        <v>634</v>
      </c>
      <c r="F29" s="77" t="s">
        <v>635</v>
      </c>
      <c r="G29" s="77" t="s">
        <v>636</v>
      </c>
      <c r="H29" s="75" t="s">
        <v>637</v>
      </c>
      <c r="I29" s="75" t="s">
        <v>638</v>
      </c>
      <c r="J29" s="74">
        <v>14</v>
      </c>
      <c r="K29" s="93">
        <v>41730</v>
      </c>
      <c r="L29" s="93">
        <v>43190</v>
      </c>
      <c r="M29" s="83" t="s">
        <v>484</v>
      </c>
      <c r="N29" s="8" t="s">
        <v>43</v>
      </c>
      <c r="O29" s="105" t="s">
        <v>28</v>
      </c>
      <c r="P29" s="8" t="s">
        <v>3845</v>
      </c>
      <c r="Q29" s="94" t="s">
        <v>3966</v>
      </c>
      <c r="R29" s="94" t="s">
        <v>3883</v>
      </c>
      <c r="S29" s="70" t="s">
        <v>373</v>
      </c>
      <c r="T29" s="84">
        <v>14</v>
      </c>
      <c r="U29" s="85">
        <f t="shared" si="0"/>
        <v>1</v>
      </c>
      <c r="V29" s="70"/>
      <c r="W29" s="70"/>
      <c r="X29" s="87" t="s">
        <v>639</v>
      </c>
      <c r="Y29" s="87"/>
      <c r="Z29" s="87" t="s">
        <v>3149</v>
      </c>
      <c r="AA29" s="87" t="s">
        <v>3511</v>
      </c>
      <c r="AB29" s="87"/>
      <c r="AC29" s="87"/>
      <c r="AD29" s="70" t="s">
        <v>485</v>
      </c>
      <c r="AE29" s="70"/>
      <c r="AF29" s="75" t="s">
        <v>640</v>
      </c>
      <c r="AG29" s="70"/>
      <c r="AH29" s="75"/>
      <c r="AI29" s="70"/>
      <c r="AJ29" s="88" t="s">
        <v>49</v>
      </c>
      <c r="AK29" s="198">
        <f t="shared" si="1"/>
        <v>2</v>
      </c>
      <c r="AL29" s="199">
        <f t="shared" si="2"/>
        <v>0</v>
      </c>
      <c r="AM29" s="72" t="str">
        <f t="shared" si="3"/>
        <v>CUMPLIDA</v>
      </c>
      <c r="AN29" s="72" t="str">
        <f t="shared" si="4"/>
        <v>CUMPLIDA</v>
      </c>
      <c r="AO29" s="69" t="s">
        <v>30</v>
      </c>
      <c r="AP29" s="91"/>
      <c r="AQ29" s="73"/>
      <c r="AR29" s="73"/>
      <c r="AS29" s="73"/>
      <c r="AT29" s="74" t="s">
        <v>105</v>
      </c>
      <c r="AU29" s="8" t="s">
        <v>111</v>
      </c>
      <c r="AV29" s="8" t="s">
        <v>170</v>
      </c>
      <c r="AW29" s="8" t="s">
        <v>208</v>
      </c>
      <c r="AX29" s="8"/>
      <c r="AY29" s="8"/>
      <c r="AZ29" s="8"/>
      <c r="BA29" s="8"/>
      <c r="BB29" s="316"/>
    </row>
    <row r="30" spans="1:54" ht="322.5" customHeight="1" x14ac:dyDescent="0.25">
      <c r="A30" s="76">
        <v>440</v>
      </c>
      <c r="B30" s="76">
        <v>16</v>
      </c>
      <c r="C30" s="77" t="s">
        <v>641</v>
      </c>
      <c r="D30" s="77" t="s">
        <v>642</v>
      </c>
      <c r="E30" s="77" t="s">
        <v>643</v>
      </c>
      <c r="F30" s="77" t="s">
        <v>644</v>
      </c>
      <c r="G30" s="77" t="s">
        <v>645</v>
      </c>
      <c r="H30" s="95" t="s">
        <v>646</v>
      </c>
      <c r="I30" s="95" t="s">
        <v>646</v>
      </c>
      <c r="J30" s="8">
        <v>11</v>
      </c>
      <c r="K30" s="82">
        <v>41699</v>
      </c>
      <c r="L30" s="82">
        <v>43830</v>
      </c>
      <c r="M30" s="83" t="s">
        <v>647</v>
      </c>
      <c r="N30" s="8" t="s">
        <v>51</v>
      </c>
      <c r="O30" s="105" t="s">
        <v>21</v>
      </c>
      <c r="P30" s="8" t="s">
        <v>345</v>
      </c>
      <c r="Q30" s="94" t="s">
        <v>3965</v>
      </c>
      <c r="R30" s="94" t="s">
        <v>3860</v>
      </c>
      <c r="S30" s="70" t="s">
        <v>373</v>
      </c>
      <c r="T30" s="84">
        <v>9</v>
      </c>
      <c r="U30" s="85">
        <f t="shared" si="0"/>
        <v>0.81818181818181823</v>
      </c>
      <c r="V30" s="70"/>
      <c r="W30" s="70" t="s">
        <v>648</v>
      </c>
      <c r="X30" s="131" t="s">
        <v>649</v>
      </c>
      <c r="Y30" s="87" t="s">
        <v>650</v>
      </c>
      <c r="Z30" s="87" t="s">
        <v>651</v>
      </c>
      <c r="AA30" s="87"/>
      <c r="AB30" s="87" t="s">
        <v>3880</v>
      </c>
      <c r="AC30" s="87"/>
      <c r="AD30" s="70" t="s">
        <v>1062</v>
      </c>
      <c r="AE30" s="70" t="s">
        <v>25</v>
      </c>
      <c r="AF30" s="8" t="s">
        <v>3647</v>
      </c>
      <c r="AG30" s="70" t="s">
        <v>3646</v>
      </c>
      <c r="AH30" s="8" t="s">
        <v>3649</v>
      </c>
      <c r="AI30" s="70" t="s">
        <v>3648</v>
      </c>
      <c r="AJ30" s="88" t="s">
        <v>49</v>
      </c>
      <c r="AK30" s="198">
        <f t="shared" si="1"/>
        <v>0</v>
      </c>
      <c r="AL30" s="199">
        <f t="shared" si="2"/>
        <v>1</v>
      </c>
      <c r="AM30" s="72" t="str">
        <f t="shared" si="3"/>
        <v>EN TERMINO</v>
      </c>
      <c r="AN30" s="72" t="str">
        <f t="shared" si="4"/>
        <v>EN TERMINO</v>
      </c>
      <c r="AO30" s="69" t="s">
        <v>30</v>
      </c>
      <c r="AP30" s="91"/>
      <c r="AQ30" s="92" t="s">
        <v>652</v>
      </c>
      <c r="AR30" s="73" t="s">
        <v>25</v>
      </c>
      <c r="AS30" s="92" t="s">
        <v>217</v>
      </c>
      <c r="AT30" s="74" t="s">
        <v>105</v>
      </c>
      <c r="AU30" s="8" t="s">
        <v>112</v>
      </c>
      <c r="AV30" s="8" t="s">
        <v>653</v>
      </c>
      <c r="AW30" s="8" t="s">
        <v>208</v>
      </c>
      <c r="AX30" s="8"/>
      <c r="AY30" s="8"/>
      <c r="AZ30" s="8"/>
      <c r="BA30" s="8"/>
      <c r="BB30" s="316"/>
    </row>
    <row r="31" spans="1:54" ht="187.15" customHeight="1" x14ac:dyDescent="0.25">
      <c r="A31" s="76">
        <v>469</v>
      </c>
      <c r="B31" s="76">
        <v>45</v>
      </c>
      <c r="C31" s="77" t="s">
        <v>656</v>
      </c>
      <c r="D31" s="77" t="s">
        <v>657</v>
      </c>
      <c r="E31" s="77" t="s">
        <v>658</v>
      </c>
      <c r="F31" s="129" t="s">
        <v>659</v>
      </c>
      <c r="G31" s="129" t="s">
        <v>660</v>
      </c>
      <c r="H31" s="106" t="s">
        <v>661</v>
      </c>
      <c r="I31" s="106" t="s">
        <v>662</v>
      </c>
      <c r="J31" s="130">
        <v>6</v>
      </c>
      <c r="K31" s="82">
        <v>41671</v>
      </c>
      <c r="L31" s="82">
        <v>42794</v>
      </c>
      <c r="M31" s="83" t="s">
        <v>654</v>
      </c>
      <c r="N31" s="101" t="s">
        <v>103</v>
      </c>
      <c r="O31" s="94" t="s">
        <v>28</v>
      </c>
      <c r="P31" s="94" t="s">
        <v>28</v>
      </c>
      <c r="Q31" s="94" t="s">
        <v>3966</v>
      </c>
      <c r="R31" s="8" t="s">
        <v>3883</v>
      </c>
      <c r="S31" s="70" t="s">
        <v>85</v>
      </c>
      <c r="T31" s="84">
        <v>6</v>
      </c>
      <c r="U31" s="85">
        <f t="shared" si="0"/>
        <v>1</v>
      </c>
      <c r="V31" s="70"/>
      <c r="W31" s="70"/>
      <c r="X31" s="87" t="s">
        <v>663</v>
      </c>
      <c r="Y31" s="87" t="s">
        <v>664</v>
      </c>
      <c r="Z31" s="87"/>
      <c r="AA31" s="87"/>
      <c r="AB31" s="87"/>
      <c r="AC31" s="87"/>
      <c r="AD31" s="70" t="s">
        <v>374</v>
      </c>
      <c r="AE31" s="70" t="s">
        <v>18</v>
      </c>
      <c r="AF31" s="8" t="s">
        <v>665</v>
      </c>
      <c r="AG31" s="70"/>
      <c r="AH31" s="71"/>
      <c r="AI31" s="70"/>
      <c r="AJ31" s="88" t="s">
        <v>49</v>
      </c>
      <c r="AK31" s="198">
        <f t="shared" si="1"/>
        <v>2</v>
      </c>
      <c r="AL31" s="199">
        <f t="shared" si="2"/>
        <v>0</v>
      </c>
      <c r="AM31" s="72" t="str">
        <f t="shared" si="3"/>
        <v>CUMPLIDA</v>
      </c>
      <c r="AN31" s="72" t="str">
        <f t="shared" si="4"/>
        <v>CUMPLIDA</v>
      </c>
      <c r="AO31" s="69" t="s">
        <v>85</v>
      </c>
      <c r="AP31" s="91"/>
      <c r="AQ31" s="73"/>
      <c r="AR31" s="73"/>
      <c r="AS31" s="73"/>
      <c r="AT31" s="74" t="s">
        <v>105</v>
      </c>
      <c r="AU31" s="8" t="s">
        <v>108</v>
      </c>
      <c r="AV31" s="8" t="s">
        <v>138</v>
      </c>
      <c r="AW31" s="8" t="s">
        <v>208</v>
      </c>
      <c r="AX31" s="8"/>
      <c r="AY31" s="8"/>
      <c r="AZ31" s="8"/>
      <c r="BA31" s="8"/>
      <c r="BB31" s="316"/>
    </row>
    <row r="32" spans="1:54" ht="400.5" customHeight="1" x14ac:dyDescent="0.25">
      <c r="A32" s="76">
        <v>474</v>
      </c>
      <c r="B32" s="76">
        <v>50</v>
      </c>
      <c r="C32" s="77" t="s">
        <v>666</v>
      </c>
      <c r="D32" s="77" t="s">
        <v>667</v>
      </c>
      <c r="E32" s="77" t="s">
        <v>668</v>
      </c>
      <c r="F32" s="77" t="s">
        <v>669</v>
      </c>
      <c r="G32" s="111" t="s">
        <v>670</v>
      </c>
      <c r="H32" s="131" t="s">
        <v>671</v>
      </c>
      <c r="I32" s="131" t="s">
        <v>672</v>
      </c>
      <c r="J32" s="8">
        <v>8</v>
      </c>
      <c r="K32" s="82">
        <v>41699</v>
      </c>
      <c r="L32" s="82">
        <v>42978</v>
      </c>
      <c r="M32" s="83" t="s">
        <v>654</v>
      </c>
      <c r="N32" s="101" t="s">
        <v>103</v>
      </c>
      <c r="O32" s="105" t="s">
        <v>28</v>
      </c>
      <c r="P32" s="94" t="s">
        <v>554</v>
      </c>
      <c r="Q32" s="94" t="s">
        <v>3966</v>
      </c>
      <c r="R32" s="8" t="s">
        <v>3883</v>
      </c>
      <c r="S32" s="70" t="s">
        <v>360</v>
      </c>
      <c r="T32" s="84">
        <v>8</v>
      </c>
      <c r="U32" s="85">
        <f t="shared" si="0"/>
        <v>1</v>
      </c>
      <c r="V32" s="70"/>
      <c r="W32" s="70"/>
      <c r="X32" s="87" t="s">
        <v>673</v>
      </c>
      <c r="Y32" s="87" t="s">
        <v>674</v>
      </c>
      <c r="Z32" s="87" t="s">
        <v>675</v>
      </c>
      <c r="AA32" s="87"/>
      <c r="AB32" s="87"/>
      <c r="AC32" s="87"/>
      <c r="AD32" s="70"/>
      <c r="AE32" s="70"/>
      <c r="AF32" s="71"/>
      <c r="AG32" s="70"/>
      <c r="AH32" s="71"/>
      <c r="AI32" s="70"/>
      <c r="AJ32" s="88" t="s">
        <v>49</v>
      </c>
      <c r="AK32" s="198">
        <f t="shared" si="1"/>
        <v>2</v>
      </c>
      <c r="AL32" s="199">
        <f t="shared" si="2"/>
        <v>0</v>
      </c>
      <c r="AM32" s="72" t="str">
        <f t="shared" si="3"/>
        <v>CUMPLIDA</v>
      </c>
      <c r="AN32" s="72" t="str">
        <f t="shared" si="4"/>
        <v>CUMPLIDA</v>
      </c>
      <c r="AO32" s="69" t="s">
        <v>26</v>
      </c>
      <c r="AP32" s="91"/>
      <c r="AQ32" s="73" t="s">
        <v>676</v>
      </c>
      <c r="AR32" s="73"/>
      <c r="AS32" s="73"/>
      <c r="AT32" s="74" t="s">
        <v>105</v>
      </c>
      <c r="AU32" s="8" t="s">
        <v>113</v>
      </c>
      <c r="AV32" s="8" t="s">
        <v>121</v>
      </c>
      <c r="AW32" s="8" t="s">
        <v>208</v>
      </c>
      <c r="AX32" s="8"/>
      <c r="AY32" s="8"/>
      <c r="AZ32" s="8"/>
      <c r="BA32" s="8"/>
      <c r="BB32" s="316"/>
    </row>
    <row r="33" spans="1:54" ht="409.5" customHeight="1" x14ac:dyDescent="0.25">
      <c r="A33" s="76">
        <v>487</v>
      </c>
      <c r="B33" s="76">
        <v>63</v>
      </c>
      <c r="C33" s="77" t="s">
        <v>681</v>
      </c>
      <c r="D33" s="77" t="s">
        <v>682</v>
      </c>
      <c r="E33" s="77" t="s">
        <v>683</v>
      </c>
      <c r="F33" s="97" t="s">
        <v>684</v>
      </c>
      <c r="G33" s="132" t="s">
        <v>685</v>
      </c>
      <c r="H33" s="133" t="s">
        <v>686</v>
      </c>
      <c r="I33" s="133" t="s">
        <v>687</v>
      </c>
      <c r="J33" s="132">
        <v>5</v>
      </c>
      <c r="K33" s="82">
        <v>41640</v>
      </c>
      <c r="L33" s="82">
        <v>43312</v>
      </c>
      <c r="M33" s="83" t="s">
        <v>680</v>
      </c>
      <c r="N33" s="8" t="s">
        <v>52</v>
      </c>
      <c r="O33" s="105" t="s">
        <v>28</v>
      </c>
      <c r="P33" s="8" t="s">
        <v>3845</v>
      </c>
      <c r="Q33" s="94" t="s">
        <v>3966</v>
      </c>
      <c r="R33" s="94" t="s">
        <v>3883</v>
      </c>
      <c r="S33" s="70" t="s">
        <v>373</v>
      </c>
      <c r="T33" s="84">
        <v>5</v>
      </c>
      <c r="U33" s="85">
        <f t="shared" si="0"/>
        <v>1</v>
      </c>
      <c r="V33" s="70"/>
      <c r="W33" s="70"/>
      <c r="X33" s="87" t="s">
        <v>688</v>
      </c>
      <c r="Y33" s="87" t="s">
        <v>689</v>
      </c>
      <c r="Z33" s="166" t="s">
        <v>3145</v>
      </c>
      <c r="AA33" s="87" t="s">
        <v>3609</v>
      </c>
      <c r="AB33" s="87" t="s">
        <v>3892</v>
      </c>
      <c r="AC33" s="87"/>
      <c r="AD33" s="70"/>
      <c r="AE33" s="70"/>
      <c r="AF33" s="71"/>
      <c r="AG33" s="70"/>
      <c r="AH33" s="71"/>
      <c r="AI33" s="70"/>
      <c r="AJ33" s="88" t="s">
        <v>49</v>
      </c>
      <c r="AK33" s="198">
        <f t="shared" si="1"/>
        <v>2</v>
      </c>
      <c r="AL33" s="199">
        <f t="shared" si="2"/>
        <v>0</v>
      </c>
      <c r="AM33" s="72" t="str">
        <f t="shared" si="3"/>
        <v>CUMPLIDA</v>
      </c>
      <c r="AN33" s="72" t="str">
        <f t="shared" si="4"/>
        <v>CUMPLIDA</v>
      </c>
      <c r="AO33" s="69" t="s">
        <v>30</v>
      </c>
      <c r="AP33" s="91"/>
      <c r="AQ33" s="92" t="s">
        <v>690</v>
      </c>
      <c r="AR33" s="73" t="s">
        <v>25</v>
      </c>
      <c r="AS33" s="92" t="s">
        <v>215</v>
      </c>
      <c r="AT33" s="74" t="s">
        <v>105</v>
      </c>
      <c r="AU33" s="8" t="s">
        <v>109</v>
      </c>
      <c r="AV33" s="8" t="s">
        <v>109</v>
      </c>
      <c r="AW33" s="8" t="s">
        <v>208</v>
      </c>
      <c r="AX33" s="8"/>
      <c r="AY33" s="8"/>
      <c r="AZ33" s="8"/>
      <c r="BA33" s="8"/>
      <c r="BB33" s="316"/>
    </row>
    <row r="34" spans="1:54" s="96" customFormat="1" ht="253.5" customHeight="1" x14ac:dyDescent="0.25">
      <c r="A34" s="76">
        <v>498</v>
      </c>
      <c r="B34" s="76">
        <v>74</v>
      </c>
      <c r="C34" s="77" t="s">
        <v>691</v>
      </c>
      <c r="D34" s="77" t="s">
        <v>692</v>
      </c>
      <c r="E34" s="77" t="s">
        <v>693</v>
      </c>
      <c r="F34" s="97" t="s">
        <v>679</v>
      </c>
      <c r="G34" s="132" t="s">
        <v>694</v>
      </c>
      <c r="H34" s="133" t="s">
        <v>695</v>
      </c>
      <c r="I34" s="133" t="s">
        <v>696</v>
      </c>
      <c r="J34" s="8">
        <v>7</v>
      </c>
      <c r="K34" s="93">
        <v>41640</v>
      </c>
      <c r="L34" s="118">
        <v>42735</v>
      </c>
      <c r="M34" s="83" t="s">
        <v>680</v>
      </c>
      <c r="N34" s="8" t="s">
        <v>52</v>
      </c>
      <c r="O34" s="105" t="s">
        <v>28</v>
      </c>
      <c r="P34" s="8" t="s">
        <v>3845</v>
      </c>
      <c r="Q34" s="94" t="s">
        <v>3966</v>
      </c>
      <c r="R34" s="94" t="s">
        <v>3883</v>
      </c>
      <c r="S34" s="70" t="s">
        <v>84</v>
      </c>
      <c r="T34" s="84">
        <v>7</v>
      </c>
      <c r="U34" s="85">
        <f t="shared" si="0"/>
        <v>1</v>
      </c>
      <c r="V34" s="70"/>
      <c r="W34" s="70"/>
      <c r="X34" s="87" t="s">
        <v>697</v>
      </c>
      <c r="Y34" s="87"/>
      <c r="Z34" s="87"/>
      <c r="AA34" s="87"/>
      <c r="AB34" s="87"/>
      <c r="AC34" s="87"/>
      <c r="AD34" s="70"/>
      <c r="AE34" s="70"/>
      <c r="AF34" s="71"/>
      <c r="AG34" s="70"/>
      <c r="AH34" s="71"/>
      <c r="AI34" s="70"/>
      <c r="AJ34" s="88" t="s">
        <v>49</v>
      </c>
      <c r="AK34" s="198">
        <f t="shared" si="1"/>
        <v>2</v>
      </c>
      <c r="AL34" s="199">
        <f t="shared" si="2"/>
        <v>0</v>
      </c>
      <c r="AM34" s="72" t="str">
        <f t="shared" si="3"/>
        <v>CUMPLIDA</v>
      </c>
      <c r="AN34" s="72" t="str">
        <f t="shared" si="4"/>
        <v>CUMPLIDA</v>
      </c>
      <c r="AO34" s="69" t="s">
        <v>84</v>
      </c>
      <c r="AP34" s="91"/>
      <c r="AQ34" s="73"/>
      <c r="AR34" s="73"/>
      <c r="AS34" s="73"/>
      <c r="AT34" s="74" t="s">
        <v>105</v>
      </c>
      <c r="AU34" s="8" t="s">
        <v>109</v>
      </c>
      <c r="AV34" s="8" t="s">
        <v>109</v>
      </c>
      <c r="AW34" s="8" t="s">
        <v>208</v>
      </c>
      <c r="AX34" s="8"/>
      <c r="AY34" s="8"/>
      <c r="AZ34" s="8"/>
      <c r="BA34" s="8"/>
      <c r="BB34" s="316"/>
    </row>
    <row r="35" spans="1:54" s="96" customFormat="1" ht="283.5" customHeight="1" x14ac:dyDescent="0.25">
      <c r="A35" s="76">
        <v>517</v>
      </c>
      <c r="B35" s="76">
        <v>93</v>
      </c>
      <c r="C35" s="77" t="s">
        <v>698</v>
      </c>
      <c r="D35" s="77" t="s">
        <v>699</v>
      </c>
      <c r="E35" s="77" t="s">
        <v>700</v>
      </c>
      <c r="F35" s="102" t="s">
        <v>701</v>
      </c>
      <c r="G35" s="102" t="s">
        <v>499</v>
      </c>
      <c r="H35" s="75" t="s">
        <v>702</v>
      </c>
      <c r="I35" s="75" t="s">
        <v>703</v>
      </c>
      <c r="J35" s="8">
        <v>7</v>
      </c>
      <c r="K35" s="93">
        <v>41640</v>
      </c>
      <c r="L35" s="118">
        <v>43100</v>
      </c>
      <c r="M35" s="83" t="s">
        <v>402</v>
      </c>
      <c r="N35" s="8" t="s">
        <v>53</v>
      </c>
      <c r="O35" s="8" t="s">
        <v>21</v>
      </c>
      <c r="P35" s="8" t="s">
        <v>21</v>
      </c>
      <c r="Q35" s="94" t="s">
        <v>3965</v>
      </c>
      <c r="R35" s="94" t="s">
        <v>3860</v>
      </c>
      <c r="S35" s="70" t="s">
        <v>84</v>
      </c>
      <c r="T35" s="84">
        <v>7</v>
      </c>
      <c r="U35" s="85">
        <f t="shared" si="0"/>
        <v>1</v>
      </c>
      <c r="V35" s="70" t="s">
        <v>704</v>
      </c>
      <c r="W35" s="70"/>
      <c r="X35" s="87" t="s">
        <v>705</v>
      </c>
      <c r="Y35" s="87"/>
      <c r="Z35" s="87" t="s">
        <v>706</v>
      </c>
      <c r="AA35" s="87"/>
      <c r="AB35" s="87"/>
      <c r="AC35" s="87"/>
      <c r="AD35" s="70"/>
      <c r="AE35" s="70"/>
      <c r="AF35" s="71"/>
      <c r="AG35" s="70"/>
      <c r="AH35" s="71"/>
      <c r="AI35" s="70"/>
      <c r="AJ35" s="88" t="s">
        <v>50</v>
      </c>
      <c r="AK35" s="198">
        <f t="shared" si="1"/>
        <v>2</v>
      </c>
      <c r="AL35" s="199">
        <f t="shared" si="2"/>
        <v>0</v>
      </c>
      <c r="AM35" s="72" t="str">
        <f t="shared" si="3"/>
        <v>CUMPLIDA</v>
      </c>
      <c r="AN35" s="72" t="str">
        <f t="shared" si="4"/>
        <v>CUMPLIDA</v>
      </c>
      <c r="AO35" s="69" t="s">
        <v>84</v>
      </c>
      <c r="AP35" s="91"/>
      <c r="AQ35" s="92" t="s">
        <v>707</v>
      </c>
      <c r="AR35" s="73" t="s">
        <v>25</v>
      </c>
      <c r="AS35" s="92" t="s">
        <v>217</v>
      </c>
      <c r="AT35" s="74" t="s">
        <v>105</v>
      </c>
      <c r="AU35" s="8" t="s">
        <v>108</v>
      </c>
      <c r="AV35" s="8" t="s">
        <v>164</v>
      </c>
      <c r="AW35" s="8" t="s">
        <v>208</v>
      </c>
      <c r="AX35" s="8"/>
      <c r="AY35" s="8"/>
      <c r="AZ35" s="8"/>
      <c r="BA35" s="8"/>
      <c r="BB35" s="316"/>
    </row>
    <row r="36" spans="1:54" s="96" customFormat="1" ht="409.6" customHeight="1" x14ac:dyDescent="0.25">
      <c r="A36" s="76">
        <v>529</v>
      </c>
      <c r="B36" s="76">
        <v>105</v>
      </c>
      <c r="C36" s="77" t="s">
        <v>711</v>
      </c>
      <c r="D36" s="77" t="s">
        <v>712</v>
      </c>
      <c r="E36" s="77" t="s">
        <v>708</v>
      </c>
      <c r="F36" s="80" t="s">
        <v>713</v>
      </c>
      <c r="G36" s="77" t="s">
        <v>714</v>
      </c>
      <c r="H36" s="134" t="s">
        <v>715</v>
      </c>
      <c r="I36" s="134" t="s">
        <v>716</v>
      </c>
      <c r="J36" s="8">
        <v>9</v>
      </c>
      <c r="K36" s="93">
        <v>41791</v>
      </c>
      <c r="L36" s="118">
        <v>42735</v>
      </c>
      <c r="M36" s="83" t="s">
        <v>399</v>
      </c>
      <c r="N36" s="8" t="s">
        <v>36</v>
      </c>
      <c r="O36" s="94" t="s">
        <v>21</v>
      </c>
      <c r="P36" s="105" t="s">
        <v>609</v>
      </c>
      <c r="Q36" s="94" t="s">
        <v>3965</v>
      </c>
      <c r="R36" s="94" t="s">
        <v>3860</v>
      </c>
      <c r="S36" s="70" t="s">
        <v>373</v>
      </c>
      <c r="T36" s="84">
        <v>9</v>
      </c>
      <c r="U36" s="85">
        <f t="shared" si="0"/>
        <v>1</v>
      </c>
      <c r="V36" s="70"/>
      <c r="W36" s="70"/>
      <c r="X36" s="87" t="s">
        <v>717</v>
      </c>
      <c r="Y36" s="87"/>
      <c r="Z36" s="87" t="s">
        <v>718</v>
      </c>
      <c r="AA36" s="87"/>
      <c r="AB36" s="87"/>
      <c r="AC36" s="87"/>
      <c r="AD36" s="70" t="s">
        <v>374</v>
      </c>
      <c r="AE36" s="70" t="s">
        <v>25</v>
      </c>
      <c r="AF36" s="8" t="s">
        <v>710</v>
      </c>
      <c r="AG36" s="70" t="s">
        <v>709</v>
      </c>
      <c r="AH36" s="8" t="s">
        <v>719</v>
      </c>
      <c r="AI36" s="70" t="s">
        <v>377</v>
      </c>
      <c r="AJ36" s="88" t="s">
        <v>49</v>
      </c>
      <c r="AK36" s="198">
        <f t="shared" si="1"/>
        <v>2</v>
      </c>
      <c r="AL36" s="199">
        <f t="shared" si="2"/>
        <v>0</v>
      </c>
      <c r="AM36" s="72" t="str">
        <f t="shared" si="3"/>
        <v>CUMPLIDA</v>
      </c>
      <c r="AN36" s="72" t="str">
        <f t="shared" si="4"/>
        <v>CUMPLIDA</v>
      </c>
      <c r="AO36" s="69" t="s">
        <v>30</v>
      </c>
      <c r="AP36" s="91"/>
      <c r="AQ36" s="92" t="s">
        <v>720</v>
      </c>
      <c r="AR36" s="73" t="s">
        <v>221</v>
      </c>
      <c r="AS36" s="92" t="s">
        <v>215</v>
      </c>
      <c r="AT36" s="74" t="s">
        <v>105</v>
      </c>
      <c r="AU36" s="8" t="s">
        <v>112</v>
      </c>
      <c r="AV36" s="8" t="s">
        <v>653</v>
      </c>
      <c r="AW36" s="8" t="s">
        <v>208</v>
      </c>
      <c r="AX36" s="8"/>
      <c r="AY36" s="8"/>
      <c r="AZ36" s="8"/>
      <c r="BA36" s="8"/>
      <c r="BB36" s="316"/>
    </row>
    <row r="37" spans="1:54" s="96" customFormat="1" ht="174" customHeight="1" x14ac:dyDescent="0.25">
      <c r="A37" s="76">
        <v>533</v>
      </c>
      <c r="B37" s="76">
        <v>109</v>
      </c>
      <c r="C37" s="77" t="s">
        <v>721</v>
      </c>
      <c r="D37" s="77" t="s">
        <v>722</v>
      </c>
      <c r="E37" s="77" t="s">
        <v>723</v>
      </c>
      <c r="F37" s="77" t="s">
        <v>724</v>
      </c>
      <c r="G37" s="77" t="s">
        <v>725</v>
      </c>
      <c r="H37" s="134" t="s">
        <v>726</v>
      </c>
      <c r="I37" s="134" t="s">
        <v>727</v>
      </c>
      <c r="J37" s="74">
        <v>6</v>
      </c>
      <c r="K37" s="82">
        <v>41791</v>
      </c>
      <c r="L37" s="82">
        <v>42916</v>
      </c>
      <c r="M37" s="83" t="s">
        <v>399</v>
      </c>
      <c r="N37" s="8" t="s">
        <v>36</v>
      </c>
      <c r="O37" s="8" t="s">
        <v>24</v>
      </c>
      <c r="P37" s="8" t="s">
        <v>728</v>
      </c>
      <c r="Q37" s="8" t="s">
        <v>3968</v>
      </c>
      <c r="R37" s="105" t="s">
        <v>3884</v>
      </c>
      <c r="S37" s="70" t="s">
        <v>85</v>
      </c>
      <c r="T37" s="84">
        <v>6</v>
      </c>
      <c r="U37" s="85">
        <f t="shared" si="0"/>
        <v>1</v>
      </c>
      <c r="V37" s="70" t="s">
        <v>729</v>
      </c>
      <c r="W37" s="70"/>
      <c r="X37" s="87" t="s">
        <v>730</v>
      </c>
      <c r="Y37" s="87" t="s">
        <v>731</v>
      </c>
      <c r="Z37" s="87" t="s">
        <v>718</v>
      </c>
      <c r="AA37" s="87"/>
      <c r="AB37" s="87"/>
      <c r="AC37" s="87"/>
      <c r="AD37" s="70"/>
      <c r="AE37" s="70"/>
      <c r="AF37" s="8" t="s">
        <v>346</v>
      </c>
      <c r="AG37" s="70"/>
      <c r="AH37" s="71"/>
      <c r="AI37" s="70" t="s">
        <v>347</v>
      </c>
      <c r="AJ37" s="88" t="s">
        <v>49</v>
      </c>
      <c r="AK37" s="198">
        <f t="shared" si="1"/>
        <v>2</v>
      </c>
      <c r="AL37" s="199">
        <f t="shared" si="2"/>
        <v>0</v>
      </c>
      <c r="AM37" s="72" t="str">
        <f t="shared" si="3"/>
        <v>CUMPLIDA</v>
      </c>
      <c r="AN37" s="72" t="str">
        <f t="shared" si="4"/>
        <v>CUMPLIDA</v>
      </c>
      <c r="AO37" s="69" t="s">
        <v>85</v>
      </c>
      <c r="AP37" s="91"/>
      <c r="AQ37" s="92" t="s">
        <v>732</v>
      </c>
      <c r="AR37" s="73" t="s">
        <v>25</v>
      </c>
      <c r="AS37" s="92" t="s">
        <v>217</v>
      </c>
      <c r="AT37" s="74" t="s">
        <v>105</v>
      </c>
      <c r="AU37" s="8" t="s">
        <v>112</v>
      </c>
      <c r="AV37" s="8" t="s">
        <v>349</v>
      </c>
      <c r="AW37" s="8" t="s">
        <v>208</v>
      </c>
      <c r="AX37" s="8"/>
      <c r="AY37" s="8"/>
      <c r="AZ37" s="8"/>
      <c r="BA37" s="8"/>
      <c r="BB37" s="316"/>
    </row>
    <row r="38" spans="1:54" ht="409.6" customHeight="1" x14ac:dyDescent="0.25">
      <c r="A38" s="76">
        <v>559</v>
      </c>
      <c r="B38" s="76">
        <v>135</v>
      </c>
      <c r="C38" s="77" t="s">
        <v>735</v>
      </c>
      <c r="D38" s="99" t="s">
        <v>736</v>
      </c>
      <c r="E38" s="99" t="s">
        <v>737</v>
      </c>
      <c r="F38" s="99" t="s">
        <v>738</v>
      </c>
      <c r="G38" s="99" t="s">
        <v>739</v>
      </c>
      <c r="H38" s="135" t="s">
        <v>3372</v>
      </c>
      <c r="I38" s="135" t="s">
        <v>3373</v>
      </c>
      <c r="J38" s="136">
        <v>7</v>
      </c>
      <c r="K38" s="108">
        <v>41810</v>
      </c>
      <c r="L38" s="108">
        <v>43404</v>
      </c>
      <c r="M38" s="83" t="s">
        <v>399</v>
      </c>
      <c r="N38" s="8" t="s">
        <v>36</v>
      </c>
      <c r="O38" s="94" t="s">
        <v>21</v>
      </c>
      <c r="P38" s="94" t="s">
        <v>3374</v>
      </c>
      <c r="Q38" s="94" t="s">
        <v>3965</v>
      </c>
      <c r="R38" s="94" t="s">
        <v>3860</v>
      </c>
      <c r="S38" s="70" t="s">
        <v>85</v>
      </c>
      <c r="T38" s="84">
        <v>7</v>
      </c>
      <c r="U38" s="85">
        <f t="shared" si="0"/>
        <v>1</v>
      </c>
      <c r="V38" s="70"/>
      <c r="W38" s="70"/>
      <c r="X38" s="87" t="s">
        <v>740</v>
      </c>
      <c r="Y38" s="87" t="s">
        <v>741</v>
      </c>
      <c r="Z38" s="87" t="s">
        <v>3170</v>
      </c>
      <c r="AA38" s="87" t="s">
        <v>3653</v>
      </c>
      <c r="AB38" s="87" t="s">
        <v>3960</v>
      </c>
      <c r="AC38" s="87"/>
      <c r="AD38" s="70" t="s">
        <v>374</v>
      </c>
      <c r="AE38" s="70" t="s">
        <v>25</v>
      </c>
      <c r="AF38" s="8" t="s">
        <v>742</v>
      </c>
      <c r="AG38" s="70" t="s">
        <v>709</v>
      </c>
      <c r="AH38" s="8" t="s">
        <v>743</v>
      </c>
      <c r="AI38" s="70" t="s">
        <v>377</v>
      </c>
      <c r="AJ38" s="88" t="s">
        <v>49</v>
      </c>
      <c r="AK38" s="198">
        <f t="shared" si="1"/>
        <v>2</v>
      </c>
      <c r="AL38" s="199">
        <f t="shared" si="2"/>
        <v>0</v>
      </c>
      <c r="AM38" s="72" t="str">
        <f t="shared" si="3"/>
        <v>CUMPLIDA</v>
      </c>
      <c r="AN38" s="72" t="str">
        <f t="shared" si="4"/>
        <v>CUMPLIDA</v>
      </c>
      <c r="AO38" s="69" t="s">
        <v>85</v>
      </c>
      <c r="AP38" s="91"/>
      <c r="AQ38" s="92" t="s">
        <v>744</v>
      </c>
      <c r="AR38" s="73" t="s">
        <v>18</v>
      </c>
      <c r="AS38" s="92" t="s">
        <v>216</v>
      </c>
      <c r="AT38" s="74" t="s">
        <v>105</v>
      </c>
      <c r="AU38" s="8" t="s">
        <v>114</v>
      </c>
      <c r="AV38" s="8" t="s">
        <v>165</v>
      </c>
      <c r="AW38" s="8" t="s">
        <v>208</v>
      </c>
      <c r="AX38" s="8"/>
      <c r="AY38" s="8"/>
      <c r="AZ38" s="8"/>
      <c r="BA38" s="8"/>
      <c r="BB38" s="316"/>
    </row>
    <row r="39" spans="1:54" ht="318.75" customHeight="1" x14ac:dyDescent="0.25">
      <c r="A39" s="76">
        <v>560</v>
      </c>
      <c r="B39" s="76">
        <v>136</v>
      </c>
      <c r="C39" s="77" t="s">
        <v>745</v>
      </c>
      <c r="D39" s="99" t="s">
        <v>736</v>
      </c>
      <c r="E39" s="99" t="s">
        <v>746</v>
      </c>
      <c r="F39" s="99" t="s">
        <v>747</v>
      </c>
      <c r="G39" s="99" t="s">
        <v>748</v>
      </c>
      <c r="H39" s="135" t="s">
        <v>3375</v>
      </c>
      <c r="I39" s="135" t="s">
        <v>3373</v>
      </c>
      <c r="J39" s="136">
        <v>7</v>
      </c>
      <c r="K39" s="108">
        <v>43100</v>
      </c>
      <c r="L39" s="108">
        <v>43404</v>
      </c>
      <c r="M39" s="83" t="s">
        <v>399</v>
      </c>
      <c r="N39" s="8" t="s">
        <v>36</v>
      </c>
      <c r="O39" s="94" t="s">
        <v>21</v>
      </c>
      <c r="P39" s="94" t="s">
        <v>3374</v>
      </c>
      <c r="Q39" s="94" t="s">
        <v>3965</v>
      </c>
      <c r="R39" s="94" t="s">
        <v>3860</v>
      </c>
      <c r="S39" s="70" t="s">
        <v>85</v>
      </c>
      <c r="T39" s="84">
        <v>7</v>
      </c>
      <c r="U39" s="85">
        <f t="shared" si="0"/>
        <v>1</v>
      </c>
      <c r="V39" s="70"/>
      <c r="W39" s="70"/>
      <c r="X39" s="87" t="s">
        <v>749</v>
      </c>
      <c r="Y39" s="87" t="s">
        <v>741</v>
      </c>
      <c r="Z39" s="87" t="s">
        <v>3165</v>
      </c>
      <c r="AA39" s="87" t="s">
        <v>3537</v>
      </c>
      <c r="AB39" s="87" t="s">
        <v>3961</v>
      </c>
      <c r="AC39" s="87"/>
      <c r="AD39" s="70" t="s">
        <v>374</v>
      </c>
      <c r="AE39" s="70" t="s">
        <v>25</v>
      </c>
      <c r="AF39" s="8" t="s">
        <v>750</v>
      </c>
      <c r="AG39" s="70" t="s">
        <v>709</v>
      </c>
      <c r="AH39" s="8" t="s">
        <v>751</v>
      </c>
      <c r="AI39" s="70" t="s">
        <v>377</v>
      </c>
      <c r="AJ39" s="88" t="s">
        <v>49</v>
      </c>
      <c r="AK39" s="198">
        <f t="shared" si="1"/>
        <v>2</v>
      </c>
      <c r="AL39" s="199">
        <f t="shared" si="2"/>
        <v>0</v>
      </c>
      <c r="AM39" s="72" t="str">
        <f t="shared" si="3"/>
        <v>CUMPLIDA</v>
      </c>
      <c r="AN39" s="72" t="str">
        <f t="shared" si="4"/>
        <v>CUMPLIDA</v>
      </c>
      <c r="AO39" s="69" t="s">
        <v>85</v>
      </c>
      <c r="AP39" s="91"/>
      <c r="AQ39" s="92" t="s">
        <v>752</v>
      </c>
      <c r="AR39" s="73" t="s">
        <v>18</v>
      </c>
      <c r="AS39" s="92" t="s">
        <v>216</v>
      </c>
      <c r="AT39" s="74" t="s">
        <v>105</v>
      </c>
      <c r="AU39" s="8" t="s">
        <v>108</v>
      </c>
      <c r="AV39" s="8" t="s">
        <v>753</v>
      </c>
      <c r="AW39" s="8" t="s">
        <v>208</v>
      </c>
      <c r="AX39" s="8"/>
      <c r="AY39" s="8"/>
      <c r="AZ39" s="8"/>
      <c r="BA39" s="8"/>
      <c r="BB39" s="316"/>
    </row>
    <row r="40" spans="1:54" s="96" customFormat="1" ht="219" customHeight="1" x14ac:dyDescent="0.25">
      <c r="A40" s="76">
        <v>568</v>
      </c>
      <c r="B40" s="76">
        <v>144</v>
      </c>
      <c r="C40" s="137" t="s">
        <v>754</v>
      </c>
      <c r="D40" s="77" t="s">
        <v>755</v>
      </c>
      <c r="E40" s="77" t="s">
        <v>756</v>
      </c>
      <c r="F40" s="80" t="s">
        <v>733</v>
      </c>
      <c r="G40" s="77" t="s">
        <v>734</v>
      </c>
      <c r="H40" s="134" t="s">
        <v>757</v>
      </c>
      <c r="I40" s="134" t="s">
        <v>757</v>
      </c>
      <c r="J40" s="115">
        <v>9</v>
      </c>
      <c r="K40" s="82">
        <v>41791</v>
      </c>
      <c r="L40" s="82">
        <v>42916</v>
      </c>
      <c r="M40" s="83" t="s">
        <v>399</v>
      </c>
      <c r="N40" s="8" t="s">
        <v>36</v>
      </c>
      <c r="O40" s="8" t="s">
        <v>24</v>
      </c>
      <c r="P40" s="8" t="s">
        <v>24</v>
      </c>
      <c r="Q40" s="8" t="s">
        <v>3968</v>
      </c>
      <c r="R40" s="105" t="s">
        <v>3884</v>
      </c>
      <c r="S40" s="70" t="s">
        <v>84</v>
      </c>
      <c r="T40" s="84">
        <v>9</v>
      </c>
      <c r="U40" s="85">
        <f t="shared" si="0"/>
        <v>1</v>
      </c>
      <c r="V40" s="70" t="s">
        <v>758</v>
      </c>
      <c r="W40" s="70"/>
      <c r="X40" s="87" t="s">
        <v>759</v>
      </c>
      <c r="Y40" s="87" t="s">
        <v>760</v>
      </c>
      <c r="Z40" s="87" t="s">
        <v>718</v>
      </c>
      <c r="AA40" s="87"/>
      <c r="AB40" s="87"/>
      <c r="AC40" s="87"/>
      <c r="AD40" s="70"/>
      <c r="AE40" s="70"/>
      <c r="AF40" s="8" t="s">
        <v>346</v>
      </c>
      <c r="AG40" s="70"/>
      <c r="AH40" s="71"/>
      <c r="AI40" s="70" t="s">
        <v>347</v>
      </c>
      <c r="AJ40" s="88" t="s">
        <v>49</v>
      </c>
      <c r="AK40" s="198">
        <f t="shared" si="1"/>
        <v>2</v>
      </c>
      <c r="AL40" s="199">
        <f t="shared" si="2"/>
        <v>0</v>
      </c>
      <c r="AM40" s="72" t="str">
        <f t="shared" si="3"/>
        <v>CUMPLIDA</v>
      </c>
      <c r="AN40" s="72" t="str">
        <f t="shared" si="4"/>
        <v>CUMPLIDA</v>
      </c>
      <c r="AO40" s="69" t="s">
        <v>84</v>
      </c>
      <c r="AP40" s="91"/>
      <c r="AQ40" s="92" t="s">
        <v>761</v>
      </c>
      <c r="AR40" s="73" t="s">
        <v>25</v>
      </c>
      <c r="AS40" s="92" t="s">
        <v>217</v>
      </c>
      <c r="AT40" s="74" t="s">
        <v>105</v>
      </c>
      <c r="AU40" s="8" t="s">
        <v>112</v>
      </c>
      <c r="AV40" s="8" t="s">
        <v>349</v>
      </c>
      <c r="AW40" s="8" t="s">
        <v>208</v>
      </c>
      <c r="AX40" s="8"/>
      <c r="AY40" s="8"/>
      <c r="AZ40" s="8"/>
      <c r="BA40" s="8"/>
      <c r="BB40" s="316"/>
    </row>
    <row r="41" spans="1:54" s="96" customFormat="1" ht="175.5" customHeight="1" x14ac:dyDescent="0.25">
      <c r="A41" s="76">
        <v>573</v>
      </c>
      <c r="B41" s="76">
        <v>149</v>
      </c>
      <c r="C41" s="137" t="s">
        <v>762</v>
      </c>
      <c r="D41" s="77" t="s">
        <v>763</v>
      </c>
      <c r="E41" s="77" t="s">
        <v>764</v>
      </c>
      <c r="F41" s="80" t="s">
        <v>765</v>
      </c>
      <c r="G41" s="77" t="s">
        <v>766</v>
      </c>
      <c r="H41" s="134" t="s">
        <v>767</v>
      </c>
      <c r="I41" s="134" t="s">
        <v>768</v>
      </c>
      <c r="J41" s="81">
        <v>6</v>
      </c>
      <c r="K41" s="82">
        <v>41791</v>
      </c>
      <c r="L41" s="82">
        <v>42916</v>
      </c>
      <c r="M41" s="83" t="s">
        <v>399</v>
      </c>
      <c r="N41" s="8" t="s">
        <v>36</v>
      </c>
      <c r="O41" s="8" t="s">
        <v>24</v>
      </c>
      <c r="P41" s="8" t="s">
        <v>24</v>
      </c>
      <c r="Q41" s="8" t="s">
        <v>3968</v>
      </c>
      <c r="R41" s="105" t="s">
        <v>3884</v>
      </c>
      <c r="S41" s="70" t="s">
        <v>85</v>
      </c>
      <c r="T41" s="84">
        <v>6</v>
      </c>
      <c r="U41" s="85">
        <f t="shared" si="0"/>
        <v>1</v>
      </c>
      <c r="V41" s="70" t="s">
        <v>769</v>
      </c>
      <c r="W41" s="70"/>
      <c r="X41" s="87" t="s">
        <v>770</v>
      </c>
      <c r="Y41" s="87" t="s">
        <v>771</v>
      </c>
      <c r="Z41" s="87" t="s">
        <v>718</v>
      </c>
      <c r="AA41" s="87"/>
      <c r="AB41" s="87"/>
      <c r="AC41" s="87"/>
      <c r="AD41" s="70"/>
      <c r="AE41" s="70"/>
      <c r="AF41" s="8" t="s">
        <v>346</v>
      </c>
      <c r="AG41" s="70"/>
      <c r="AH41" s="71"/>
      <c r="AI41" s="70" t="s">
        <v>347</v>
      </c>
      <c r="AJ41" s="88" t="s">
        <v>49</v>
      </c>
      <c r="AK41" s="198">
        <f t="shared" si="1"/>
        <v>2</v>
      </c>
      <c r="AL41" s="199">
        <f t="shared" si="2"/>
        <v>0</v>
      </c>
      <c r="AM41" s="72" t="str">
        <f t="shared" si="3"/>
        <v>CUMPLIDA</v>
      </c>
      <c r="AN41" s="72" t="str">
        <f t="shared" si="4"/>
        <v>CUMPLIDA</v>
      </c>
      <c r="AO41" s="69" t="s">
        <v>85</v>
      </c>
      <c r="AP41" s="91"/>
      <c r="AQ41" s="92" t="s">
        <v>772</v>
      </c>
      <c r="AR41" s="73" t="s">
        <v>25</v>
      </c>
      <c r="AS41" s="92" t="s">
        <v>217</v>
      </c>
      <c r="AT41" s="74" t="s">
        <v>105</v>
      </c>
      <c r="AU41" s="8" t="s">
        <v>112</v>
      </c>
      <c r="AV41" s="8" t="s">
        <v>349</v>
      </c>
      <c r="AW41" s="8" t="s">
        <v>208</v>
      </c>
      <c r="AX41" s="8"/>
      <c r="AY41" s="8"/>
      <c r="AZ41" s="8"/>
      <c r="BA41" s="8"/>
      <c r="BB41" s="316"/>
    </row>
    <row r="42" spans="1:54" s="96" customFormat="1" ht="409.6" customHeight="1" x14ac:dyDescent="0.25">
      <c r="A42" s="76">
        <v>576</v>
      </c>
      <c r="B42" s="76">
        <v>152</v>
      </c>
      <c r="C42" s="77" t="s">
        <v>773</v>
      </c>
      <c r="D42" s="77" t="s">
        <v>774</v>
      </c>
      <c r="E42" s="77" t="s">
        <v>775</v>
      </c>
      <c r="F42" s="77" t="s">
        <v>776</v>
      </c>
      <c r="G42" s="77" t="s">
        <v>777</v>
      </c>
      <c r="H42" s="134" t="s">
        <v>778</v>
      </c>
      <c r="I42" s="134" t="s">
        <v>778</v>
      </c>
      <c r="J42" s="8">
        <v>6</v>
      </c>
      <c r="K42" s="82">
        <v>41791</v>
      </c>
      <c r="L42" s="82">
        <v>42916</v>
      </c>
      <c r="M42" s="83" t="s">
        <v>399</v>
      </c>
      <c r="N42" s="8" t="s">
        <v>36</v>
      </c>
      <c r="O42" s="8" t="s">
        <v>24</v>
      </c>
      <c r="P42" s="8" t="s">
        <v>24</v>
      </c>
      <c r="Q42" s="8" t="s">
        <v>3968</v>
      </c>
      <c r="R42" s="105" t="s">
        <v>3884</v>
      </c>
      <c r="S42" s="70" t="s">
        <v>85</v>
      </c>
      <c r="T42" s="84">
        <v>6</v>
      </c>
      <c r="U42" s="85">
        <f t="shared" si="0"/>
        <v>1</v>
      </c>
      <c r="V42" s="70" t="s">
        <v>779</v>
      </c>
      <c r="W42" s="70"/>
      <c r="X42" s="87" t="s">
        <v>780</v>
      </c>
      <c r="Y42" s="87" t="s">
        <v>781</v>
      </c>
      <c r="Z42" s="87" t="s">
        <v>718</v>
      </c>
      <c r="AA42" s="87"/>
      <c r="AB42" s="87"/>
      <c r="AC42" s="87"/>
      <c r="AD42" s="70" t="s">
        <v>374</v>
      </c>
      <c r="AE42" s="70" t="s">
        <v>25</v>
      </c>
      <c r="AF42" s="8" t="s">
        <v>782</v>
      </c>
      <c r="AG42" s="70" t="s">
        <v>783</v>
      </c>
      <c r="AH42" s="8" t="s">
        <v>784</v>
      </c>
      <c r="AI42" s="70" t="s">
        <v>377</v>
      </c>
      <c r="AJ42" s="88" t="s">
        <v>49</v>
      </c>
      <c r="AK42" s="198">
        <f t="shared" si="1"/>
        <v>2</v>
      </c>
      <c r="AL42" s="199">
        <f t="shared" si="2"/>
        <v>0</v>
      </c>
      <c r="AM42" s="72" t="str">
        <f t="shared" si="3"/>
        <v>CUMPLIDA</v>
      </c>
      <c r="AN42" s="72" t="str">
        <f t="shared" si="4"/>
        <v>CUMPLIDA</v>
      </c>
      <c r="AO42" s="69" t="s">
        <v>85</v>
      </c>
      <c r="AP42" s="91"/>
      <c r="AQ42" s="92" t="s">
        <v>785</v>
      </c>
      <c r="AR42" s="73" t="s">
        <v>25</v>
      </c>
      <c r="AS42" s="92" t="s">
        <v>217</v>
      </c>
      <c r="AT42" s="74" t="s">
        <v>105</v>
      </c>
      <c r="AU42" s="8" t="s">
        <v>112</v>
      </c>
      <c r="AV42" s="8" t="s">
        <v>653</v>
      </c>
      <c r="AW42" s="8" t="s">
        <v>208</v>
      </c>
      <c r="AX42" s="8"/>
      <c r="AY42" s="8"/>
      <c r="AZ42" s="8"/>
      <c r="BA42" s="8"/>
      <c r="BB42" s="316"/>
    </row>
    <row r="43" spans="1:54" ht="329.25" customHeight="1" x14ac:dyDescent="0.25">
      <c r="A43" s="76">
        <v>579</v>
      </c>
      <c r="B43" s="76">
        <v>155</v>
      </c>
      <c r="C43" s="75" t="s">
        <v>786</v>
      </c>
      <c r="D43" s="77" t="s">
        <v>787</v>
      </c>
      <c r="E43" s="77" t="s">
        <v>788</v>
      </c>
      <c r="F43" s="77" t="s">
        <v>789</v>
      </c>
      <c r="G43" s="138" t="s">
        <v>790</v>
      </c>
      <c r="H43" s="79" t="s">
        <v>791</v>
      </c>
      <c r="I43" s="103" t="s">
        <v>792</v>
      </c>
      <c r="J43" s="8">
        <v>5</v>
      </c>
      <c r="K43" s="93">
        <v>41640</v>
      </c>
      <c r="L43" s="93">
        <v>43281</v>
      </c>
      <c r="M43" s="83" t="s">
        <v>399</v>
      </c>
      <c r="N43" s="8" t="s">
        <v>36</v>
      </c>
      <c r="O43" s="8" t="s">
        <v>41</v>
      </c>
      <c r="P43" s="8" t="s">
        <v>41</v>
      </c>
      <c r="Q43" s="94" t="s">
        <v>3968</v>
      </c>
      <c r="R43" s="94" t="s">
        <v>3861</v>
      </c>
      <c r="S43" s="70" t="s">
        <v>84</v>
      </c>
      <c r="T43" s="84">
        <v>5</v>
      </c>
      <c r="U43" s="85">
        <f t="shared" si="0"/>
        <v>1</v>
      </c>
      <c r="V43" s="70"/>
      <c r="W43" s="70"/>
      <c r="X43" s="87" t="s">
        <v>793</v>
      </c>
      <c r="Y43" s="87"/>
      <c r="Z43" s="87" t="s">
        <v>794</v>
      </c>
      <c r="AA43" s="87" t="s">
        <v>3601</v>
      </c>
      <c r="AB43" s="87"/>
      <c r="AC43" s="87"/>
      <c r="AD43" s="70"/>
      <c r="AE43" s="70"/>
      <c r="AF43" s="71"/>
      <c r="AG43" s="70"/>
      <c r="AH43" s="71"/>
      <c r="AI43" s="70"/>
      <c r="AJ43" s="88" t="s">
        <v>49</v>
      </c>
      <c r="AK43" s="198">
        <f t="shared" si="1"/>
        <v>2</v>
      </c>
      <c r="AL43" s="199">
        <f t="shared" si="2"/>
        <v>0</v>
      </c>
      <c r="AM43" s="72" t="str">
        <f t="shared" si="3"/>
        <v>CUMPLIDA</v>
      </c>
      <c r="AN43" s="72" t="str">
        <f t="shared" si="4"/>
        <v>CUMPLIDA</v>
      </c>
      <c r="AO43" s="69" t="s">
        <v>84</v>
      </c>
      <c r="AP43" s="91"/>
      <c r="AQ43" s="73"/>
      <c r="AR43" s="73"/>
      <c r="AS43" s="73"/>
      <c r="AT43" s="74" t="s">
        <v>105</v>
      </c>
      <c r="AU43" s="8" t="s">
        <v>113</v>
      </c>
      <c r="AV43" s="8" t="s">
        <v>131</v>
      </c>
      <c r="AW43" s="8" t="s">
        <v>208</v>
      </c>
      <c r="AX43" s="8"/>
      <c r="AY43" s="8"/>
      <c r="AZ43" s="8"/>
      <c r="BA43" s="8"/>
      <c r="BB43" s="316"/>
    </row>
    <row r="44" spans="1:54" s="96" customFormat="1" ht="273.60000000000002" customHeight="1" x14ac:dyDescent="0.25">
      <c r="A44" s="76">
        <v>583</v>
      </c>
      <c r="B44" s="76">
        <v>159</v>
      </c>
      <c r="C44" s="77" t="s">
        <v>795</v>
      </c>
      <c r="D44" s="77" t="s">
        <v>796</v>
      </c>
      <c r="E44" s="77" t="s">
        <v>797</v>
      </c>
      <c r="F44" s="77" t="s">
        <v>798</v>
      </c>
      <c r="G44" s="77" t="s">
        <v>463</v>
      </c>
      <c r="H44" s="95" t="s">
        <v>799</v>
      </c>
      <c r="I44" s="95" t="s">
        <v>800</v>
      </c>
      <c r="J44" s="8">
        <v>5</v>
      </c>
      <c r="K44" s="82">
        <v>41456</v>
      </c>
      <c r="L44" s="82">
        <v>42916</v>
      </c>
      <c r="M44" s="83" t="s">
        <v>801</v>
      </c>
      <c r="N44" s="8" t="s">
        <v>54</v>
      </c>
      <c r="O44" s="105" t="s">
        <v>21</v>
      </c>
      <c r="P44" s="8" t="s">
        <v>1561</v>
      </c>
      <c r="Q44" s="8" t="s">
        <v>3966</v>
      </c>
      <c r="R44" s="8" t="s">
        <v>3860</v>
      </c>
      <c r="S44" s="70" t="s">
        <v>30</v>
      </c>
      <c r="T44" s="84">
        <v>5</v>
      </c>
      <c r="U44" s="85">
        <f t="shared" si="0"/>
        <v>1</v>
      </c>
      <c r="V44" s="70"/>
      <c r="W44" s="70"/>
      <c r="X44" s="87" t="s">
        <v>802</v>
      </c>
      <c r="Y44" s="87" t="s">
        <v>803</v>
      </c>
      <c r="Z44" s="87"/>
      <c r="AA44" s="87"/>
      <c r="AB44" s="87"/>
      <c r="AC44" s="87"/>
      <c r="AD44" s="70" t="s">
        <v>374</v>
      </c>
      <c r="AE44" s="70"/>
      <c r="AF44" s="8" t="s">
        <v>804</v>
      </c>
      <c r="AG44" s="70"/>
      <c r="AH44" s="8"/>
      <c r="AI44" s="70"/>
      <c r="AJ44" s="88" t="s">
        <v>49</v>
      </c>
      <c r="AK44" s="198">
        <f t="shared" si="1"/>
        <v>2</v>
      </c>
      <c r="AL44" s="199">
        <f t="shared" si="2"/>
        <v>0</v>
      </c>
      <c r="AM44" s="72" t="str">
        <f t="shared" si="3"/>
        <v>CUMPLIDA</v>
      </c>
      <c r="AN44" s="72" t="str">
        <f t="shared" si="4"/>
        <v>CUMPLIDA</v>
      </c>
      <c r="AO44" s="69" t="s">
        <v>30</v>
      </c>
      <c r="AP44" s="91"/>
      <c r="AQ44" s="92" t="s">
        <v>805</v>
      </c>
      <c r="AR44" s="73" t="s">
        <v>25</v>
      </c>
      <c r="AS44" s="92" t="s">
        <v>217</v>
      </c>
      <c r="AT44" s="74" t="s">
        <v>105</v>
      </c>
      <c r="AU44" s="8" t="s">
        <v>109</v>
      </c>
      <c r="AV44" s="8" t="s">
        <v>109</v>
      </c>
      <c r="AW44" s="8" t="s">
        <v>208</v>
      </c>
      <c r="AX44" s="8"/>
      <c r="AY44" s="8"/>
      <c r="AZ44" s="8"/>
      <c r="BA44" s="8"/>
      <c r="BB44" s="316"/>
    </row>
    <row r="45" spans="1:54" s="96" customFormat="1" ht="223.5" customHeight="1" x14ac:dyDescent="0.25">
      <c r="A45" s="76">
        <v>586</v>
      </c>
      <c r="B45" s="76">
        <v>162</v>
      </c>
      <c r="C45" s="77" t="s">
        <v>806</v>
      </c>
      <c r="D45" s="77" t="s">
        <v>807</v>
      </c>
      <c r="E45" s="77" t="s">
        <v>808</v>
      </c>
      <c r="F45" s="79" t="s">
        <v>809</v>
      </c>
      <c r="G45" s="79" t="s">
        <v>810</v>
      </c>
      <c r="H45" s="79" t="s">
        <v>811</v>
      </c>
      <c r="I45" s="79" t="s">
        <v>812</v>
      </c>
      <c r="J45" s="74">
        <v>8</v>
      </c>
      <c r="K45" s="93">
        <v>41640</v>
      </c>
      <c r="L45" s="82">
        <v>43281</v>
      </c>
      <c r="M45" s="83" t="s">
        <v>801</v>
      </c>
      <c r="N45" s="8" t="s">
        <v>54</v>
      </c>
      <c r="O45" s="105" t="s">
        <v>21</v>
      </c>
      <c r="P45" s="8" t="s">
        <v>1561</v>
      </c>
      <c r="Q45" s="8" t="s">
        <v>3966</v>
      </c>
      <c r="R45" s="8" t="s">
        <v>3860</v>
      </c>
      <c r="S45" s="70" t="s">
        <v>85</v>
      </c>
      <c r="T45" s="84">
        <v>8</v>
      </c>
      <c r="U45" s="85">
        <f t="shared" si="0"/>
        <v>1</v>
      </c>
      <c r="V45" s="70"/>
      <c r="W45" s="70"/>
      <c r="X45" s="87" t="s">
        <v>813</v>
      </c>
      <c r="Y45" s="87"/>
      <c r="Z45" s="87"/>
      <c r="AA45" s="87" t="s">
        <v>3636</v>
      </c>
      <c r="AB45" s="87"/>
      <c r="AC45" s="87"/>
      <c r="AD45" s="70"/>
      <c r="AE45" s="70"/>
      <c r="AF45" s="71"/>
      <c r="AG45" s="70"/>
      <c r="AH45" s="71"/>
      <c r="AI45" s="70"/>
      <c r="AJ45" s="88" t="s">
        <v>49</v>
      </c>
      <c r="AK45" s="198">
        <f t="shared" si="1"/>
        <v>2</v>
      </c>
      <c r="AL45" s="199">
        <f t="shared" si="2"/>
        <v>0</v>
      </c>
      <c r="AM45" s="72" t="str">
        <f t="shared" si="3"/>
        <v>CUMPLIDA</v>
      </c>
      <c r="AN45" s="72" t="str">
        <f t="shared" si="4"/>
        <v>CUMPLIDA</v>
      </c>
      <c r="AO45" s="69" t="s">
        <v>85</v>
      </c>
      <c r="AP45" s="91"/>
      <c r="AQ45" s="92" t="s">
        <v>814</v>
      </c>
      <c r="AR45" s="73" t="s">
        <v>25</v>
      </c>
      <c r="AS45" s="92" t="s">
        <v>217</v>
      </c>
      <c r="AT45" s="74" t="s">
        <v>105</v>
      </c>
      <c r="AU45" s="8" t="s">
        <v>111</v>
      </c>
      <c r="AV45" s="8" t="s">
        <v>151</v>
      </c>
      <c r="AW45" s="8" t="s">
        <v>208</v>
      </c>
      <c r="AX45" s="8"/>
      <c r="AY45" s="8"/>
      <c r="AZ45" s="8"/>
      <c r="BA45" s="8"/>
      <c r="BB45" s="316"/>
    </row>
    <row r="46" spans="1:54" s="96" customFormat="1" ht="187.15" customHeight="1" x14ac:dyDescent="0.25">
      <c r="A46" s="76">
        <v>587</v>
      </c>
      <c r="B46" s="76">
        <v>163</v>
      </c>
      <c r="C46" s="77" t="s">
        <v>815</v>
      </c>
      <c r="D46" s="77" t="s">
        <v>816</v>
      </c>
      <c r="E46" s="77" t="s">
        <v>817</v>
      </c>
      <c r="F46" s="77" t="s">
        <v>818</v>
      </c>
      <c r="G46" s="79" t="s">
        <v>636</v>
      </c>
      <c r="H46" s="95" t="s">
        <v>819</v>
      </c>
      <c r="I46" s="95" t="s">
        <v>819</v>
      </c>
      <c r="J46" s="74">
        <v>9</v>
      </c>
      <c r="K46" s="93">
        <v>41699</v>
      </c>
      <c r="L46" s="93">
        <v>43190</v>
      </c>
      <c r="M46" s="83" t="s">
        <v>801</v>
      </c>
      <c r="N46" s="8" t="s">
        <v>54</v>
      </c>
      <c r="O46" s="105" t="s">
        <v>21</v>
      </c>
      <c r="P46" s="105" t="s">
        <v>21</v>
      </c>
      <c r="Q46" s="105" t="s">
        <v>3966</v>
      </c>
      <c r="R46" s="8" t="s">
        <v>3860</v>
      </c>
      <c r="S46" s="70" t="s">
        <v>84</v>
      </c>
      <c r="T46" s="84">
        <v>9</v>
      </c>
      <c r="U46" s="85">
        <f t="shared" si="0"/>
        <v>1</v>
      </c>
      <c r="V46" s="70"/>
      <c r="W46" s="70"/>
      <c r="X46" s="87" t="s">
        <v>820</v>
      </c>
      <c r="Y46" s="87"/>
      <c r="Z46" s="87"/>
      <c r="AA46" s="87" t="s">
        <v>3515</v>
      </c>
      <c r="AB46" s="87"/>
      <c r="AC46" s="87"/>
      <c r="AD46" s="70"/>
      <c r="AE46" s="70"/>
      <c r="AF46" s="71"/>
      <c r="AG46" s="70"/>
      <c r="AH46" s="71"/>
      <c r="AI46" s="70"/>
      <c r="AJ46" s="88" t="s">
        <v>49</v>
      </c>
      <c r="AK46" s="198">
        <f t="shared" si="1"/>
        <v>2</v>
      </c>
      <c r="AL46" s="199">
        <f t="shared" si="2"/>
        <v>0</v>
      </c>
      <c r="AM46" s="72" t="str">
        <f t="shared" si="3"/>
        <v>CUMPLIDA</v>
      </c>
      <c r="AN46" s="72" t="str">
        <f t="shared" si="4"/>
        <v>CUMPLIDA</v>
      </c>
      <c r="AO46" s="69" t="s">
        <v>84</v>
      </c>
      <c r="AP46" s="91"/>
      <c r="AQ46" s="92" t="s">
        <v>821</v>
      </c>
      <c r="AR46" s="73" t="s">
        <v>25</v>
      </c>
      <c r="AS46" s="92" t="s">
        <v>217</v>
      </c>
      <c r="AT46" s="74" t="s">
        <v>105</v>
      </c>
      <c r="AU46" s="8" t="s">
        <v>111</v>
      </c>
      <c r="AV46" s="8" t="s">
        <v>151</v>
      </c>
      <c r="AW46" s="8" t="s">
        <v>208</v>
      </c>
      <c r="AX46" s="8"/>
      <c r="AY46" s="8"/>
      <c r="AZ46" s="8"/>
      <c r="BA46" s="8"/>
      <c r="BB46" s="316"/>
    </row>
    <row r="47" spans="1:54" s="96" customFormat="1" ht="409.5" customHeight="1" x14ac:dyDescent="0.25">
      <c r="A47" s="76">
        <v>589</v>
      </c>
      <c r="B47" s="76">
        <v>165</v>
      </c>
      <c r="C47" s="137" t="s">
        <v>822</v>
      </c>
      <c r="D47" s="77" t="s">
        <v>823</v>
      </c>
      <c r="E47" s="77" t="s">
        <v>824</v>
      </c>
      <c r="F47" s="79" t="s">
        <v>368</v>
      </c>
      <c r="G47" s="79" t="s">
        <v>369</v>
      </c>
      <c r="H47" s="139" t="s">
        <v>825</v>
      </c>
      <c r="I47" s="139" t="s">
        <v>825</v>
      </c>
      <c r="J47" s="8">
        <v>6</v>
      </c>
      <c r="K47" s="82">
        <v>41640</v>
      </c>
      <c r="L47" s="82">
        <v>43616</v>
      </c>
      <c r="M47" s="83" t="s">
        <v>801</v>
      </c>
      <c r="N47" s="8" t="s">
        <v>54</v>
      </c>
      <c r="O47" s="105" t="s">
        <v>21</v>
      </c>
      <c r="P47" s="8" t="s">
        <v>1561</v>
      </c>
      <c r="Q47" s="8" t="s">
        <v>3966</v>
      </c>
      <c r="R47" s="8" t="s">
        <v>3860</v>
      </c>
      <c r="S47" s="70" t="s">
        <v>519</v>
      </c>
      <c r="T47" s="84">
        <v>5</v>
      </c>
      <c r="U47" s="85">
        <f t="shared" si="0"/>
        <v>0.83333333333333337</v>
      </c>
      <c r="V47" s="70"/>
      <c r="W47" s="70"/>
      <c r="X47" s="87" t="s">
        <v>826</v>
      </c>
      <c r="Y47" s="87" t="s">
        <v>827</v>
      </c>
      <c r="Z47" s="87" t="s">
        <v>828</v>
      </c>
      <c r="AA47" s="87" t="s">
        <v>3596</v>
      </c>
      <c r="AB47" s="87"/>
      <c r="AC47" s="87"/>
      <c r="AD47" s="70" t="s">
        <v>374</v>
      </c>
      <c r="AE47" s="70"/>
      <c r="AF47" s="8" t="s">
        <v>829</v>
      </c>
      <c r="AG47" s="70"/>
      <c r="AH47" s="8"/>
      <c r="AI47" s="70"/>
      <c r="AJ47" s="88" t="s">
        <v>49</v>
      </c>
      <c r="AK47" s="198">
        <f t="shared" si="1"/>
        <v>0</v>
      </c>
      <c r="AL47" s="199">
        <f t="shared" si="2"/>
        <v>1</v>
      </c>
      <c r="AM47" s="72" t="str">
        <f t="shared" si="3"/>
        <v>EN TERMINO</v>
      </c>
      <c r="AN47" s="72" t="str">
        <f t="shared" si="4"/>
        <v>EN TERMINO</v>
      </c>
      <c r="AO47" s="69" t="s">
        <v>26</v>
      </c>
      <c r="AP47" s="91"/>
      <c r="AQ47" s="92" t="s">
        <v>830</v>
      </c>
      <c r="AR47" s="73" t="s">
        <v>25</v>
      </c>
      <c r="AS47" s="92" t="s">
        <v>216</v>
      </c>
      <c r="AT47" s="8" t="s">
        <v>105</v>
      </c>
      <c r="AU47" s="8" t="s">
        <v>111</v>
      </c>
      <c r="AV47" s="8" t="s">
        <v>426</v>
      </c>
      <c r="AW47" s="8" t="s">
        <v>208</v>
      </c>
      <c r="AX47" s="8"/>
      <c r="AY47" s="8"/>
      <c r="AZ47" s="8"/>
      <c r="BA47" s="8"/>
      <c r="BB47" s="316"/>
    </row>
    <row r="48" spans="1:54" ht="331.15" customHeight="1" x14ac:dyDescent="0.25">
      <c r="A48" s="76">
        <v>590</v>
      </c>
      <c r="B48" s="76">
        <v>166</v>
      </c>
      <c r="C48" s="77" t="s">
        <v>831</v>
      </c>
      <c r="D48" s="77" t="s">
        <v>832</v>
      </c>
      <c r="E48" s="77" t="s">
        <v>833</v>
      </c>
      <c r="F48" s="77" t="s">
        <v>834</v>
      </c>
      <c r="G48" s="77" t="s">
        <v>835</v>
      </c>
      <c r="H48" s="75" t="s">
        <v>836</v>
      </c>
      <c r="I48" s="75" t="s">
        <v>836</v>
      </c>
      <c r="J48" s="8">
        <v>10</v>
      </c>
      <c r="K48" s="93">
        <v>41671</v>
      </c>
      <c r="L48" s="118">
        <v>43069</v>
      </c>
      <c r="M48" s="83" t="s">
        <v>403</v>
      </c>
      <c r="N48" s="8" t="s">
        <v>37</v>
      </c>
      <c r="O48" s="105" t="s">
        <v>21</v>
      </c>
      <c r="P48" s="8" t="s">
        <v>345</v>
      </c>
      <c r="Q48" s="94" t="s">
        <v>3965</v>
      </c>
      <c r="R48" s="94" t="s">
        <v>3860</v>
      </c>
      <c r="S48" s="70" t="s">
        <v>373</v>
      </c>
      <c r="T48" s="84">
        <v>10</v>
      </c>
      <c r="U48" s="85">
        <f t="shared" si="0"/>
        <v>1</v>
      </c>
      <c r="V48" s="70"/>
      <c r="W48" s="70"/>
      <c r="X48" s="87" t="s">
        <v>837</v>
      </c>
      <c r="Y48" s="87" t="s">
        <v>838</v>
      </c>
      <c r="Z48" s="87" t="s">
        <v>839</v>
      </c>
      <c r="AA48" s="87"/>
      <c r="AB48" s="87"/>
      <c r="AC48" s="87"/>
      <c r="AD48" s="70" t="s">
        <v>840</v>
      </c>
      <c r="AE48" s="70" t="s">
        <v>25</v>
      </c>
      <c r="AF48" s="8" t="s">
        <v>841</v>
      </c>
      <c r="AG48" s="70" t="s">
        <v>842</v>
      </c>
      <c r="AH48" s="8" t="s">
        <v>843</v>
      </c>
      <c r="AI48" s="70" t="s">
        <v>377</v>
      </c>
      <c r="AJ48" s="88" t="s">
        <v>49</v>
      </c>
      <c r="AK48" s="198">
        <f t="shared" si="1"/>
        <v>2</v>
      </c>
      <c r="AL48" s="199">
        <f t="shared" si="2"/>
        <v>0</v>
      </c>
      <c r="AM48" s="72" t="str">
        <f t="shared" si="3"/>
        <v>CUMPLIDA</v>
      </c>
      <c r="AN48" s="72" t="str">
        <f t="shared" si="4"/>
        <v>CUMPLIDA</v>
      </c>
      <c r="AO48" s="69" t="s">
        <v>30</v>
      </c>
      <c r="AP48" s="91"/>
      <c r="AQ48" s="92" t="s">
        <v>844</v>
      </c>
      <c r="AR48" s="73" t="s">
        <v>25</v>
      </c>
      <c r="AS48" s="92" t="s">
        <v>216</v>
      </c>
      <c r="AT48" s="74" t="s">
        <v>105</v>
      </c>
      <c r="AU48" s="8" t="s">
        <v>112</v>
      </c>
      <c r="AV48" s="8" t="s">
        <v>349</v>
      </c>
      <c r="AW48" s="8" t="s">
        <v>208</v>
      </c>
      <c r="AX48" s="8"/>
      <c r="AY48" s="8"/>
      <c r="AZ48" s="8"/>
      <c r="BA48" s="8"/>
      <c r="BB48" s="316"/>
    </row>
    <row r="49" spans="1:54" ht="238.5" customHeight="1" x14ac:dyDescent="0.25">
      <c r="A49" s="76">
        <v>605</v>
      </c>
      <c r="B49" s="76">
        <v>181</v>
      </c>
      <c r="C49" s="77" t="s">
        <v>847</v>
      </c>
      <c r="D49" s="77" t="s">
        <v>848</v>
      </c>
      <c r="E49" s="77" t="s">
        <v>849</v>
      </c>
      <c r="F49" s="77" t="s">
        <v>850</v>
      </c>
      <c r="G49" s="77" t="s">
        <v>851</v>
      </c>
      <c r="H49" s="95" t="s">
        <v>852</v>
      </c>
      <c r="I49" s="95" t="s">
        <v>853</v>
      </c>
      <c r="J49" s="8">
        <v>7</v>
      </c>
      <c r="K49" s="82">
        <v>41671</v>
      </c>
      <c r="L49" s="82">
        <v>42916</v>
      </c>
      <c r="M49" s="83" t="s">
        <v>403</v>
      </c>
      <c r="N49" s="8" t="s">
        <v>37</v>
      </c>
      <c r="O49" s="105" t="s">
        <v>21</v>
      </c>
      <c r="P49" s="105" t="s">
        <v>378</v>
      </c>
      <c r="Q49" s="94" t="s">
        <v>3965</v>
      </c>
      <c r="R49" s="94" t="s">
        <v>3860</v>
      </c>
      <c r="S49" s="70" t="s">
        <v>85</v>
      </c>
      <c r="T49" s="84">
        <v>7</v>
      </c>
      <c r="U49" s="85">
        <f t="shared" si="0"/>
        <v>1</v>
      </c>
      <c r="V49" s="70"/>
      <c r="W49" s="70"/>
      <c r="X49" s="87" t="s">
        <v>854</v>
      </c>
      <c r="Y49" s="87" t="s">
        <v>855</v>
      </c>
      <c r="Z49" s="87"/>
      <c r="AA49" s="87"/>
      <c r="AB49" s="87"/>
      <c r="AC49" s="87"/>
      <c r="AD49" s="70"/>
      <c r="AE49" s="70"/>
      <c r="AF49" s="71"/>
      <c r="AG49" s="70"/>
      <c r="AH49" s="71"/>
      <c r="AI49" s="70"/>
      <c r="AJ49" s="88" t="s">
        <v>49</v>
      </c>
      <c r="AK49" s="198">
        <f t="shared" si="1"/>
        <v>2</v>
      </c>
      <c r="AL49" s="199">
        <f t="shared" si="2"/>
        <v>0</v>
      </c>
      <c r="AM49" s="72" t="str">
        <f t="shared" si="3"/>
        <v>CUMPLIDA</v>
      </c>
      <c r="AN49" s="72" t="str">
        <f t="shared" si="4"/>
        <v>CUMPLIDA</v>
      </c>
      <c r="AO49" s="69" t="s">
        <v>85</v>
      </c>
      <c r="AP49" s="91"/>
      <c r="AQ49" s="73"/>
      <c r="AR49" s="73"/>
      <c r="AS49" s="73"/>
      <c r="AT49" s="74" t="s">
        <v>105</v>
      </c>
      <c r="AU49" s="8" t="s">
        <v>108</v>
      </c>
      <c r="AV49" s="8" t="s">
        <v>130</v>
      </c>
      <c r="AW49" s="8" t="s">
        <v>208</v>
      </c>
      <c r="AX49" s="8"/>
      <c r="AY49" s="8"/>
      <c r="AZ49" s="8"/>
      <c r="BA49" s="8"/>
      <c r="BB49" s="316"/>
    </row>
    <row r="50" spans="1:54" ht="216" customHeight="1" x14ac:dyDescent="0.25">
      <c r="A50" s="76">
        <v>612</v>
      </c>
      <c r="B50" s="76">
        <v>188</v>
      </c>
      <c r="C50" s="77" t="s">
        <v>856</v>
      </c>
      <c r="D50" s="77" t="s">
        <v>857</v>
      </c>
      <c r="E50" s="77" t="s">
        <v>858</v>
      </c>
      <c r="F50" s="95" t="s">
        <v>859</v>
      </c>
      <c r="G50" s="77" t="s">
        <v>860</v>
      </c>
      <c r="H50" s="95" t="s">
        <v>861</v>
      </c>
      <c r="I50" s="95" t="s">
        <v>861</v>
      </c>
      <c r="J50" s="8">
        <v>10</v>
      </c>
      <c r="K50" s="93">
        <v>41671</v>
      </c>
      <c r="L50" s="118">
        <v>43069</v>
      </c>
      <c r="M50" s="83" t="s">
        <v>403</v>
      </c>
      <c r="N50" s="8" t="s">
        <v>37</v>
      </c>
      <c r="O50" s="105" t="s">
        <v>21</v>
      </c>
      <c r="P50" s="8" t="s">
        <v>345</v>
      </c>
      <c r="Q50" s="94" t="s">
        <v>3965</v>
      </c>
      <c r="R50" s="94" t="s">
        <v>3860</v>
      </c>
      <c r="S50" s="70" t="s">
        <v>85</v>
      </c>
      <c r="T50" s="84">
        <v>10</v>
      </c>
      <c r="U50" s="85">
        <f t="shared" si="0"/>
        <v>1</v>
      </c>
      <c r="V50" s="70"/>
      <c r="W50" s="70"/>
      <c r="X50" s="87" t="s">
        <v>862</v>
      </c>
      <c r="Y50" s="87"/>
      <c r="Z50" s="87" t="s">
        <v>863</v>
      </c>
      <c r="AA50" s="87"/>
      <c r="AB50" s="87"/>
      <c r="AC50" s="87"/>
      <c r="AD50" s="70"/>
      <c r="AE50" s="70"/>
      <c r="AF50" s="71"/>
      <c r="AG50" s="70"/>
      <c r="AH50" s="71"/>
      <c r="AI50" s="70"/>
      <c r="AJ50" s="88" t="s">
        <v>49</v>
      </c>
      <c r="AK50" s="198">
        <f t="shared" si="1"/>
        <v>2</v>
      </c>
      <c r="AL50" s="199">
        <f t="shared" si="2"/>
        <v>0</v>
      </c>
      <c r="AM50" s="72" t="str">
        <f t="shared" si="3"/>
        <v>CUMPLIDA</v>
      </c>
      <c r="AN50" s="72" t="str">
        <f t="shared" si="4"/>
        <v>CUMPLIDA</v>
      </c>
      <c r="AO50" s="69" t="s">
        <v>85</v>
      </c>
      <c r="AP50" s="91"/>
      <c r="AQ50" s="73"/>
      <c r="AR50" s="73"/>
      <c r="AS50" s="73"/>
      <c r="AT50" s="74" t="s">
        <v>105</v>
      </c>
      <c r="AU50" s="8" t="s">
        <v>111</v>
      </c>
      <c r="AV50" s="8" t="s">
        <v>200</v>
      </c>
      <c r="AW50" s="8" t="s">
        <v>208</v>
      </c>
      <c r="AX50" s="8"/>
      <c r="AY50" s="8"/>
      <c r="AZ50" s="8"/>
      <c r="BA50" s="8"/>
      <c r="BB50" s="316"/>
    </row>
    <row r="51" spans="1:54" ht="257.25" customHeight="1" x14ac:dyDescent="0.25">
      <c r="A51" s="76">
        <v>621</v>
      </c>
      <c r="B51" s="76">
        <v>197</v>
      </c>
      <c r="C51" s="77" t="s">
        <v>864</v>
      </c>
      <c r="D51" s="77" t="s">
        <v>865</v>
      </c>
      <c r="E51" s="77" t="s">
        <v>866</v>
      </c>
      <c r="F51" s="77" t="s">
        <v>867</v>
      </c>
      <c r="G51" s="95" t="s">
        <v>868</v>
      </c>
      <c r="H51" s="95" t="s">
        <v>869</v>
      </c>
      <c r="I51" s="95" t="s">
        <v>869</v>
      </c>
      <c r="J51" s="8">
        <v>7</v>
      </c>
      <c r="K51" s="93">
        <v>41426</v>
      </c>
      <c r="L51" s="118">
        <v>43069</v>
      </c>
      <c r="M51" s="83" t="s">
        <v>403</v>
      </c>
      <c r="N51" s="8" t="s">
        <v>37</v>
      </c>
      <c r="O51" s="105" t="s">
        <v>21</v>
      </c>
      <c r="P51" s="105" t="s">
        <v>21</v>
      </c>
      <c r="Q51" s="94" t="s">
        <v>3965</v>
      </c>
      <c r="R51" s="94" t="s">
        <v>3860</v>
      </c>
      <c r="S51" s="70" t="s">
        <v>85</v>
      </c>
      <c r="T51" s="84">
        <v>7</v>
      </c>
      <c r="U51" s="85">
        <f t="shared" si="0"/>
        <v>1</v>
      </c>
      <c r="V51" s="70" t="s">
        <v>870</v>
      </c>
      <c r="W51" s="70"/>
      <c r="X51" s="87" t="s">
        <v>871</v>
      </c>
      <c r="Y51" s="87"/>
      <c r="Z51" s="87" t="s">
        <v>872</v>
      </c>
      <c r="AA51" s="87"/>
      <c r="AB51" s="87"/>
      <c r="AC51" s="87"/>
      <c r="AD51" s="70"/>
      <c r="AE51" s="70"/>
      <c r="AF51" s="71"/>
      <c r="AG51" s="70"/>
      <c r="AH51" s="71"/>
      <c r="AI51" s="70"/>
      <c r="AJ51" s="88" t="s">
        <v>49</v>
      </c>
      <c r="AK51" s="198">
        <f t="shared" si="1"/>
        <v>2</v>
      </c>
      <c r="AL51" s="199">
        <f t="shared" si="2"/>
        <v>0</v>
      </c>
      <c r="AM51" s="72" t="str">
        <f t="shared" si="3"/>
        <v>CUMPLIDA</v>
      </c>
      <c r="AN51" s="72" t="str">
        <f t="shared" si="4"/>
        <v>CUMPLIDA</v>
      </c>
      <c r="AO51" s="69" t="s">
        <v>85</v>
      </c>
      <c r="AP51" s="91"/>
      <c r="AQ51" s="73"/>
      <c r="AR51" s="73"/>
      <c r="AS51" s="73"/>
      <c r="AT51" s="74" t="s">
        <v>105</v>
      </c>
      <c r="AU51" s="8" t="s">
        <v>108</v>
      </c>
      <c r="AV51" s="8" t="s">
        <v>753</v>
      </c>
      <c r="AW51" s="8" t="s">
        <v>208</v>
      </c>
      <c r="AX51" s="8"/>
      <c r="AY51" s="8"/>
      <c r="AZ51" s="8"/>
      <c r="BA51" s="8"/>
      <c r="BB51" s="316"/>
    </row>
    <row r="52" spans="1:54" s="96" customFormat="1" ht="409.6" customHeight="1" x14ac:dyDescent="0.25">
      <c r="A52" s="76">
        <v>627</v>
      </c>
      <c r="B52" s="76">
        <v>203</v>
      </c>
      <c r="C52" s="77" t="s">
        <v>873</v>
      </c>
      <c r="D52" s="77" t="s">
        <v>874</v>
      </c>
      <c r="E52" s="77" t="s">
        <v>875</v>
      </c>
      <c r="F52" s="97" t="s">
        <v>876</v>
      </c>
      <c r="G52" s="97" t="s">
        <v>877</v>
      </c>
      <c r="H52" s="133" t="s">
        <v>878</v>
      </c>
      <c r="I52" s="133" t="s">
        <v>878</v>
      </c>
      <c r="J52" s="132">
        <v>10</v>
      </c>
      <c r="K52" s="82">
        <v>41640</v>
      </c>
      <c r="L52" s="82">
        <v>42978</v>
      </c>
      <c r="M52" s="83" t="s">
        <v>296</v>
      </c>
      <c r="N52" s="83" t="s">
        <v>296</v>
      </c>
      <c r="O52" s="8" t="s">
        <v>55</v>
      </c>
      <c r="P52" s="8" t="s">
        <v>55</v>
      </c>
      <c r="Q52" s="8" t="s">
        <v>3967</v>
      </c>
      <c r="R52" s="8" t="s">
        <v>35</v>
      </c>
      <c r="S52" s="70" t="s">
        <v>373</v>
      </c>
      <c r="T52" s="84">
        <v>10</v>
      </c>
      <c r="U52" s="85">
        <f t="shared" si="0"/>
        <v>1</v>
      </c>
      <c r="V52" s="70"/>
      <c r="W52" s="70" t="s">
        <v>879</v>
      </c>
      <c r="X52" s="87" t="s">
        <v>880</v>
      </c>
      <c r="Y52" s="87" t="s">
        <v>881</v>
      </c>
      <c r="Z52" s="87" t="s">
        <v>882</v>
      </c>
      <c r="AA52" s="87"/>
      <c r="AB52" s="87"/>
      <c r="AC52" s="87"/>
      <c r="AD52" s="70" t="s">
        <v>30</v>
      </c>
      <c r="AE52" s="70" t="s">
        <v>25</v>
      </c>
      <c r="AF52" s="8" t="s">
        <v>883</v>
      </c>
      <c r="AG52" s="70" t="s">
        <v>884</v>
      </c>
      <c r="AH52" s="8" t="s">
        <v>885</v>
      </c>
      <c r="AI52" s="70" t="s">
        <v>886</v>
      </c>
      <c r="AJ52" s="88" t="s">
        <v>49</v>
      </c>
      <c r="AK52" s="198">
        <f t="shared" si="1"/>
        <v>2</v>
      </c>
      <c r="AL52" s="199">
        <f t="shared" si="2"/>
        <v>0</v>
      </c>
      <c r="AM52" s="72" t="str">
        <f t="shared" si="3"/>
        <v>CUMPLIDA</v>
      </c>
      <c r="AN52" s="72" t="str">
        <f t="shared" si="4"/>
        <v>CUMPLIDA</v>
      </c>
      <c r="AO52" s="69" t="s">
        <v>30</v>
      </c>
      <c r="AP52" s="91"/>
      <c r="AQ52" s="92" t="s">
        <v>887</v>
      </c>
      <c r="AR52" s="73" t="s">
        <v>25</v>
      </c>
      <c r="AS52" s="92" t="s">
        <v>216</v>
      </c>
      <c r="AT52" s="74" t="s">
        <v>105</v>
      </c>
      <c r="AU52" s="8" t="s">
        <v>116</v>
      </c>
      <c r="AV52" s="8" t="s">
        <v>116</v>
      </c>
      <c r="AW52" s="8" t="s">
        <v>208</v>
      </c>
      <c r="AX52" s="8"/>
      <c r="AY52" s="8"/>
      <c r="AZ52" s="8"/>
      <c r="BA52" s="8"/>
      <c r="BB52" s="316"/>
    </row>
    <row r="53" spans="1:54" s="96" customFormat="1" ht="302.45" customHeight="1" x14ac:dyDescent="0.25">
      <c r="A53" s="76">
        <v>650</v>
      </c>
      <c r="B53" s="76">
        <v>226</v>
      </c>
      <c r="C53" s="77" t="s">
        <v>889</v>
      </c>
      <c r="D53" s="140" t="s">
        <v>890</v>
      </c>
      <c r="E53" s="77" t="s">
        <v>891</v>
      </c>
      <c r="F53" s="77" t="s">
        <v>892</v>
      </c>
      <c r="G53" s="77" t="s">
        <v>893</v>
      </c>
      <c r="H53" s="95" t="s">
        <v>894</v>
      </c>
      <c r="I53" s="95" t="s">
        <v>895</v>
      </c>
      <c r="J53" s="81">
        <v>8</v>
      </c>
      <c r="K53" s="82">
        <v>41671</v>
      </c>
      <c r="L53" s="82">
        <v>43281</v>
      </c>
      <c r="M53" s="83" t="s">
        <v>343</v>
      </c>
      <c r="N53" s="8" t="s">
        <v>19</v>
      </c>
      <c r="O53" s="81" t="s">
        <v>4367</v>
      </c>
      <c r="P53" s="81" t="s">
        <v>4367</v>
      </c>
      <c r="Q53" s="94" t="s">
        <v>3966</v>
      </c>
      <c r="R53" s="94" t="s">
        <v>3883</v>
      </c>
      <c r="S53" s="70" t="s">
        <v>84</v>
      </c>
      <c r="T53" s="84">
        <v>8</v>
      </c>
      <c r="U53" s="85">
        <f t="shared" si="0"/>
        <v>1</v>
      </c>
      <c r="V53" s="141" t="s">
        <v>896</v>
      </c>
      <c r="W53" s="131" t="s">
        <v>897</v>
      </c>
      <c r="X53" s="87" t="s">
        <v>898</v>
      </c>
      <c r="Y53" s="87" t="s">
        <v>899</v>
      </c>
      <c r="Z53" s="87" t="s">
        <v>900</v>
      </c>
      <c r="AA53" s="87" t="s">
        <v>3631</v>
      </c>
      <c r="AB53" s="87"/>
      <c r="AC53" s="87"/>
      <c r="AD53" s="70" t="s">
        <v>374</v>
      </c>
      <c r="AE53" s="70"/>
      <c r="AF53" s="8" t="s">
        <v>901</v>
      </c>
      <c r="AG53" s="141"/>
      <c r="AH53" s="8"/>
      <c r="AI53" s="141"/>
      <c r="AJ53" s="88" t="s">
        <v>49</v>
      </c>
      <c r="AK53" s="198">
        <f t="shared" si="1"/>
        <v>2</v>
      </c>
      <c r="AL53" s="199">
        <f t="shared" si="2"/>
        <v>0</v>
      </c>
      <c r="AM53" s="72" t="str">
        <f t="shared" si="3"/>
        <v>CUMPLIDA</v>
      </c>
      <c r="AN53" s="72" t="str">
        <f t="shared" si="4"/>
        <v>CUMPLIDA</v>
      </c>
      <c r="AO53" s="69" t="s">
        <v>84</v>
      </c>
      <c r="AP53" s="91"/>
      <c r="AQ53" s="92" t="s">
        <v>902</v>
      </c>
      <c r="AR53" s="73" t="s">
        <v>25</v>
      </c>
      <c r="AS53" s="92" t="s">
        <v>217</v>
      </c>
      <c r="AT53" s="8" t="s">
        <v>219</v>
      </c>
      <c r="AU53" s="8" t="s">
        <v>112</v>
      </c>
      <c r="AV53" s="8" t="s">
        <v>655</v>
      </c>
      <c r="AW53" s="8" t="s">
        <v>208</v>
      </c>
      <c r="AX53" s="8"/>
      <c r="AY53" s="8"/>
      <c r="AZ53" s="8"/>
      <c r="BA53" s="8"/>
      <c r="BB53" s="316"/>
    </row>
    <row r="54" spans="1:54" ht="287.25" customHeight="1" x14ac:dyDescent="0.25">
      <c r="A54" s="76">
        <v>651</v>
      </c>
      <c r="B54" s="76">
        <v>227</v>
      </c>
      <c r="C54" s="77" t="s">
        <v>903</v>
      </c>
      <c r="D54" s="77" t="s">
        <v>904</v>
      </c>
      <c r="E54" s="77" t="s">
        <v>905</v>
      </c>
      <c r="F54" s="77" t="s">
        <v>906</v>
      </c>
      <c r="G54" s="77" t="s">
        <v>893</v>
      </c>
      <c r="H54" s="95" t="s">
        <v>907</v>
      </c>
      <c r="I54" s="95" t="s">
        <v>907</v>
      </c>
      <c r="J54" s="8">
        <v>9</v>
      </c>
      <c r="K54" s="82">
        <v>41671</v>
      </c>
      <c r="L54" s="82">
        <v>43281</v>
      </c>
      <c r="M54" s="83" t="s">
        <v>343</v>
      </c>
      <c r="N54" s="8" t="s">
        <v>19</v>
      </c>
      <c r="O54" s="94" t="s">
        <v>4367</v>
      </c>
      <c r="P54" s="94" t="s">
        <v>4368</v>
      </c>
      <c r="Q54" s="94" t="s">
        <v>3966</v>
      </c>
      <c r="R54" s="94" t="s">
        <v>3883</v>
      </c>
      <c r="S54" s="70" t="s">
        <v>373</v>
      </c>
      <c r="T54" s="84">
        <v>9</v>
      </c>
      <c r="U54" s="85">
        <f t="shared" si="0"/>
        <v>1</v>
      </c>
      <c r="V54" s="70"/>
      <c r="W54" s="70"/>
      <c r="X54" s="87" t="s">
        <v>909</v>
      </c>
      <c r="Y54" s="87" t="s">
        <v>910</v>
      </c>
      <c r="Z54" s="87" t="s">
        <v>911</v>
      </c>
      <c r="AA54" s="87" t="s">
        <v>3632</v>
      </c>
      <c r="AB54" s="87"/>
      <c r="AC54" s="87"/>
      <c r="AD54" s="70" t="s">
        <v>374</v>
      </c>
      <c r="AE54" s="70"/>
      <c r="AF54" s="8" t="s">
        <v>901</v>
      </c>
      <c r="AG54" s="70"/>
      <c r="AH54" s="71"/>
      <c r="AI54" s="70"/>
      <c r="AJ54" s="88" t="s">
        <v>49</v>
      </c>
      <c r="AK54" s="198">
        <f t="shared" si="1"/>
        <v>2</v>
      </c>
      <c r="AL54" s="199">
        <f t="shared" si="2"/>
        <v>0</v>
      </c>
      <c r="AM54" s="72" t="str">
        <f t="shared" si="3"/>
        <v>CUMPLIDA</v>
      </c>
      <c r="AN54" s="72" t="str">
        <f t="shared" si="4"/>
        <v>CUMPLIDA</v>
      </c>
      <c r="AO54" s="69" t="s">
        <v>30</v>
      </c>
      <c r="AP54" s="91"/>
      <c r="AQ54" s="92" t="s">
        <v>912</v>
      </c>
      <c r="AR54" s="73" t="s">
        <v>25</v>
      </c>
      <c r="AS54" s="92" t="s">
        <v>217</v>
      </c>
      <c r="AT54" s="74" t="s">
        <v>105</v>
      </c>
      <c r="AU54" s="8" t="s">
        <v>112</v>
      </c>
      <c r="AV54" s="8" t="s">
        <v>426</v>
      </c>
      <c r="AW54" s="8" t="s">
        <v>208</v>
      </c>
      <c r="AX54" s="8"/>
      <c r="AY54" s="8"/>
      <c r="AZ54" s="8"/>
      <c r="BA54" s="8"/>
      <c r="BB54" s="316"/>
    </row>
    <row r="55" spans="1:54" ht="409.5" customHeight="1" x14ac:dyDescent="0.25">
      <c r="A55" s="76">
        <v>656</v>
      </c>
      <c r="B55" s="76">
        <v>232</v>
      </c>
      <c r="C55" s="137" t="s">
        <v>913</v>
      </c>
      <c r="D55" s="77" t="s">
        <v>914</v>
      </c>
      <c r="E55" s="77" t="s">
        <v>915</v>
      </c>
      <c r="F55" s="77" t="s">
        <v>916</v>
      </c>
      <c r="G55" s="77" t="s">
        <v>917</v>
      </c>
      <c r="H55" s="95" t="s">
        <v>918</v>
      </c>
      <c r="I55" s="95" t="s">
        <v>918</v>
      </c>
      <c r="J55" s="8">
        <v>9</v>
      </c>
      <c r="K55" s="82">
        <v>41671</v>
      </c>
      <c r="L55" s="82">
        <v>42825</v>
      </c>
      <c r="M55" s="83" t="s">
        <v>343</v>
      </c>
      <c r="N55" s="8" t="s">
        <v>19</v>
      </c>
      <c r="O55" s="94" t="s">
        <v>4367</v>
      </c>
      <c r="P55" s="94" t="s">
        <v>4368</v>
      </c>
      <c r="Q55" s="94" t="s">
        <v>3966</v>
      </c>
      <c r="R55" s="94" t="s">
        <v>3883</v>
      </c>
      <c r="S55" s="70" t="s">
        <v>919</v>
      </c>
      <c r="T55" s="84">
        <v>9</v>
      </c>
      <c r="U55" s="85">
        <f t="shared" si="0"/>
        <v>1</v>
      </c>
      <c r="V55" s="70"/>
      <c r="W55" s="70" t="s">
        <v>920</v>
      </c>
      <c r="X55" s="227" t="s">
        <v>921</v>
      </c>
      <c r="Y55" s="87" t="s">
        <v>922</v>
      </c>
      <c r="Z55" s="87"/>
      <c r="AA55" s="87"/>
      <c r="AB55" s="87"/>
      <c r="AC55" s="87"/>
      <c r="AD55" s="70" t="s">
        <v>374</v>
      </c>
      <c r="AE55" s="70" t="s">
        <v>25</v>
      </c>
      <c r="AF55" s="8" t="s">
        <v>923</v>
      </c>
      <c r="AG55" s="70" t="s">
        <v>3557</v>
      </c>
      <c r="AH55" s="8" t="s">
        <v>3558</v>
      </c>
      <c r="AI55" s="70"/>
      <c r="AJ55" s="88" t="s">
        <v>49</v>
      </c>
      <c r="AK55" s="198">
        <f t="shared" si="1"/>
        <v>2</v>
      </c>
      <c r="AL55" s="199">
        <f t="shared" si="2"/>
        <v>0</v>
      </c>
      <c r="AM55" s="72" t="str">
        <f t="shared" si="3"/>
        <v>CUMPLIDA</v>
      </c>
      <c r="AN55" s="72" t="str">
        <f t="shared" si="4"/>
        <v>CUMPLIDA</v>
      </c>
      <c r="AO55" s="69" t="s">
        <v>26</v>
      </c>
      <c r="AP55" s="91"/>
      <c r="AQ55" s="92" t="s">
        <v>924</v>
      </c>
      <c r="AR55" s="73" t="s">
        <v>25</v>
      </c>
      <c r="AS55" s="92" t="s">
        <v>217</v>
      </c>
      <c r="AT55" s="74" t="s">
        <v>105</v>
      </c>
      <c r="AU55" s="8" t="s">
        <v>111</v>
      </c>
      <c r="AV55" s="8" t="s">
        <v>426</v>
      </c>
      <c r="AW55" s="8" t="s">
        <v>208</v>
      </c>
      <c r="AX55" s="8"/>
      <c r="AY55" s="8"/>
      <c r="AZ55" s="8"/>
      <c r="BA55" s="8"/>
      <c r="BB55" s="316"/>
    </row>
    <row r="56" spans="1:54" ht="399" customHeight="1" x14ac:dyDescent="0.25">
      <c r="A56" s="76">
        <v>673</v>
      </c>
      <c r="B56" s="76">
        <v>249</v>
      </c>
      <c r="C56" s="77" t="s">
        <v>925</v>
      </c>
      <c r="D56" s="77" t="s">
        <v>926</v>
      </c>
      <c r="E56" s="77" t="s">
        <v>927</v>
      </c>
      <c r="F56" s="77" t="s">
        <v>928</v>
      </c>
      <c r="G56" s="77" t="s">
        <v>929</v>
      </c>
      <c r="H56" s="95" t="s">
        <v>930</v>
      </c>
      <c r="I56" s="95" t="s">
        <v>931</v>
      </c>
      <c r="J56" s="8">
        <v>7</v>
      </c>
      <c r="K56" s="82">
        <v>41671</v>
      </c>
      <c r="L56" s="82">
        <v>43281</v>
      </c>
      <c r="M56" s="83" t="s">
        <v>343</v>
      </c>
      <c r="N56" s="8" t="s">
        <v>19</v>
      </c>
      <c r="O56" s="94" t="s">
        <v>4367</v>
      </c>
      <c r="P56" s="94" t="s">
        <v>4367</v>
      </c>
      <c r="Q56" s="94" t="s">
        <v>3966</v>
      </c>
      <c r="R56" s="94" t="s">
        <v>3883</v>
      </c>
      <c r="S56" s="70" t="s">
        <v>85</v>
      </c>
      <c r="T56" s="84">
        <v>7</v>
      </c>
      <c r="U56" s="85">
        <f t="shared" si="0"/>
        <v>1</v>
      </c>
      <c r="V56" s="70"/>
      <c r="W56" s="70"/>
      <c r="X56" s="87" t="s">
        <v>932</v>
      </c>
      <c r="Y56" s="87" t="s">
        <v>933</v>
      </c>
      <c r="Z56" s="87" t="s">
        <v>934</v>
      </c>
      <c r="AA56" s="87" t="s">
        <v>3633</v>
      </c>
      <c r="AB56" s="87"/>
      <c r="AC56" s="87"/>
      <c r="AD56" s="70"/>
      <c r="AE56" s="70"/>
      <c r="AF56" s="8" t="s">
        <v>346</v>
      </c>
      <c r="AG56" s="70"/>
      <c r="AH56" s="71"/>
      <c r="AI56" s="70" t="s">
        <v>347</v>
      </c>
      <c r="AJ56" s="88" t="s">
        <v>49</v>
      </c>
      <c r="AK56" s="198">
        <f t="shared" si="1"/>
        <v>2</v>
      </c>
      <c r="AL56" s="199">
        <f t="shared" si="2"/>
        <v>0</v>
      </c>
      <c r="AM56" s="72" t="str">
        <f t="shared" si="3"/>
        <v>CUMPLIDA</v>
      </c>
      <c r="AN56" s="72" t="str">
        <f t="shared" si="4"/>
        <v>CUMPLIDA</v>
      </c>
      <c r="AO56" s="69" t="s">
        <v>85</v>
      </c>
      <c r="AP56" s="91"/>
      <c r="AQ56" s="92" t="s">
        <v>935</v>
      </c>
      <c r="AR56" s="73" t="s">
        <v>25</v>
      </c>
      <c r="AS56" s="92" t="s">
        <v>217</v>
      </c>
      <c r="AT56" s="74" t="s">
        <v>105</v>
      </c>
      <c r="AU56" s="8" t="s">
        <v>112</v>
      </c>
      <c r="AV56" s="8" t="s">
        <v>349</v>
      </c>
      <c r="AW56" s="8" t="s">
        <v>208</v>
      </c>
      <c r="AX56" s="8"/>
      <c r="AY56" s="8"/>
      <c r="AZ56" s="8"/>
      <c r="BA56" s="8"/>
      <c r="BB56" s="316"/>
    </row>
    <row r="57" spans="1:54" s="96" customFormat="1" ht="301.5" customHeight="1" x14ac:dyDescent="0.25">
      <c r="A57" s="76">
        <v>679</v>
      </c>
      <c r="B57" s="76">
        <v>255</v>
      </c>
      <c r="C57" s="77" t="s">
        <v>939</v>
      </c>
      <c r="D57" s="77" t="s">
        <v>938</v>
      </c>
      <c r="E57" s="77" t="s">
        <v>940</v>
      </c>
      <c r="F57" s="77" t="s">
        <v>941</v>
      </c>
      <c r="G57" s="95" t="s">
        <v>942</v>
      </c>
      <c r="H57" s="95" t="s">
        <v>943</v>
      </c>
      <c r="I57" s="95" t="s">
        <v>943</v>
      </c>
      <c r="J57" s="8">
        <v>11</v>
      </c>
      <c r="K57" s="93">
        <v>41640</v>
      </c>
      <c r="L57" s="118">
        <v>43100</v>
      </c>
      <c r="M57" s="83" t="s">
        <v>936</v>
      </c>
      <c r="N57" s="8" t="s">
        <v>56</v>
      </c>
      <c r="O57" s="94" t="s">
        <v>21</v>
      </c>
      <c r="P57" s="8" t="s">
        <v>388</v>
      </c>
      <c r="Q57" s="94" t="s">
        <v>3965</v>
      </c>
      <c r="R57" s="94" t="s">
        <v>3860</v>
      </c>
      <c r="S57" s="70" t="s">
        <v>85</v>
      </c>
      <c r="T57" s="84">
        <v>11</v>
      </c>
      <c r="U57" s="85">
        <f t="shared" si="0"/>
        <v>1</v>
      </c>
      <c r="V57" s="70" t="s">
        <v>944</v>
      </c>
      <c r="W57" s="70"/>
      <c r="X57" s="87" t="s">
        <v>945</v>
      </c>
      <c r="Y57" s="87"/>
      <c r="Z57" s="87" t="s">
        <v>3183</v>
      </c>
      <c r="AA57" s="87"/>
      <c r="AB57" s="87"/>
      <c r="AC57" s="87"/>
      <c r="AD57" s="70" t="s">
        <v>485</v>
      </c>
      <c r="AE57" s="70" t="s">
        <v>25</v>
      </c>
      <c r="AF57" s="70" t="s">
        <v>946</v>
      </c>
      <c r="AG57" s="70" t="s">
        <v>947</v>
      </c>
      <c r="AH57" s="8" t="s">
        <v>948</v>
      </c>
      <c r="AI57" s="70" t="s">
        <v>377</v>
      </c>
      <c r="AJ57" s="88" t="s">
        <v>49</v>
      </c>
      <c r="AK57" s="198">
        <f t="shared" si="1"/>
        <v>2</v>
      </c>
      <c r="AL57" s="199">
        <f t="shared" si="2"/>
        <v>0</v>
      </c>
      <c r="AM57" s="72" t="str">
        <f t="shared" si="3"/>
        <v>CUMPLIDA</v>
      </c>
      <c r="AN57" s="72" t="str">
        <f t="shared" si="4"/>
        <v>CUMPLIDA</v>
      </c>
      <c r="AO57" s="69" t="s">
        <v>85</v>
      </c>
      <c r="AP57" s="91"/>
      <c r="AQ57" s="73"/>
      <c r="AR57" s="73"/>
      <c r="AS57" s="73"/>
      <c r="AT57" s="74" t="s">
        <v>105</v>
      </c>
      <c r="AU57" s="8" t="s">
        <v>111</v>
      </c>
      <c r="AV57" s="8" t="s">
        <v>213</v>
      </c>
      <c r="AW57" s="8" t="s">
        <v>208</v>
      </c>
      <c r="AX57" s="8"/>
      <c r="AY57" s="8"/>
      <c r="AZ57" s="8"/>
      <c r="BA57" s="8"/>
      <c r="BB57" s="316"/>
    </row>
    <row r="58" spans="1:54" s="96" customFormat="1" ht="254.25" customHeight="1" x14ac:dyDescent="0.25">
      <c r="A58" s="76">
        <v>680</v>
      </c>
      <c r="B58" s="76">
        <v>256</v>
      </c>
      <c r="C58" s="77" t="s">
        <v>949</v>
      </c>
      <c r="D58" s="77" t="s">
        <v>950</v>
      </c>
      <c r="E58" s="77" t="s">
        <v>951</v>
      </c>
      <c r="F58" s="97" t="s">
        <v>952</v>
      </c>
      <c r="G58" s="97" t="s">
        <v>953</v>
      </c>
      <c r="H58" s="95" t="s">
        <v>954</v>
      </c>
      <c r="I58" s="95" t="s">
        <v>954</v>
      </c>
      <c r="J58" s="8">
        <v>8</v>
      </c>
      <c r="K58" s="93">
        <v>41640</v>
      </c>
      <c r="L58" s="118">
        <v>43100</v>
      </c>
      <c r="M58" s="83" t="s">
        <v>936</v>
      </c>
      <c r="N58" s="8" t="s">
        <v>56</v>
      </c>
      <c r="O58" s="94" t="s">
        <v>21</v>
      </c>
      <c r="P58" s="94" t="s">
        <v>908</v>
      </c>
      <c r="Q58" s="94" t="s">
        <v>3965</v>
      </c>
      <c r="R58" s="94" t="s">
        <v>3860</v>
      </c>
      <c r="S58" s="70" t="s">
        <v>360</v>
      </c>
      <c r="T58" s="84">
        <v>8</v>
      </c>
      <c r="U58" s="85">
        <f t="shared" si="0"/>
        <v>1</v>
      </c>
      <c r="V58" s="70"/>
      <c r="W58" s="70"/>
      <c r="X58" s="87" t="s">
        <v>955</v>
      </c>
      <c r="Y58" s="87" t="s">
        <v>956</v>
      </c>
      <c r="Z58" s="87" t="s">
        <v>3184</v>
      </c>
      <c r="AA58" s="87"/>
      <c r="AB58" s="87"/>
      <c r="AC58" s="87"/>
      <c r="AD58" s="70" t="s">
        <v>485</v>
      </c>
      <c r="AE58" s="70" t="s">
        <v>25</v>
      </c>
      <c r="AF58" s="70" t="s">
        <v>946</v>
      </c>
      <c r="AG58" s="70" t="s">
        <v>947</v>
      </c>
      <c r="AH58" s="8" t="s">
        <v>948</v>
      </c>
      <c r="AI58" s="70" t="s">
        <v>377</v>
      </c>
      <c r="AJ58" s="88" t="s">
        <v>49</v>
      </c>
      <c r="AK58" s="198">
        <f t="shared" si="1"/>
        <v>2</v>
      </c>
      <c r="AL58" s="199">
        <f t="shared" si="2"/>
        <v>0</v>
      </c>
      <c r="AM58" s="72" t="str">
        <f t="shared" si="3"/>
        <v>CUMPLIDA</v>
      </c>
      <c r="AN58" s="72" t="str">
        <f t="shared" si="4"/>
        <v>CUMPLIDA</v>
      </c>
      <c r="AO58" s="69" t="s">
        <v>26</v>
      </c>
      <c r="AP58" s="91"/>
      <c r="AQ58" s="92" t="s">
        <v>957</v>
      </c>
      <c r="AR58" s="73" t="s">
        <v>25</v>
      </c>
      <c r="AS58" s="92" t="s">
        <v>217</v>
      </c>
      <c r="AT58" s="74" t="s">
        <v>105</v>
      </c>
      <c r="AU58" s="8" t="s">
        <v>111</v>
      </c>
      <c r="AV58" s="8" t="s">
        <v>150</v>
      </c>
      <c r="AW58" s="8" t="s">
        <v>208</v>
      </c>
      <c r="AX58" s="8"/>
      <c r="AY58" s="8"/>
      <c r="AZ58" s="8"/>
      <c r="BA58" s="8"/>
      <c r="BB58" s="316"/>
    </row>
    <row r="59" spans="1:54" ht="214.5" customHeight="1" x14ac:dyDescent="0.25">
      <c r="A59" s="76">
        <v>690</v>
      </c>
      <c r="B59" s="76">
        <v>8</v>
      </c>
      <c r="C59" s="77" t="s">
        <v>958</v>
      </c>
      <c r="D59" s="77" t="s">
        <v>959</v>
      </c>
      <c r="E59" s="140" t="s">
        <v>960</v>
      </c>
      <c r="F59" s="142" t="s">
        <v>961</v>
      </c>
      <c r="G59" s="142" t="s">
        <v>962</v>
      </c>
      <c r="H59" s="103" t="s">
        <v>963</v>
      </c>
      <c r="I59" s="103" t="s">
        <v>963</v>
      </c>
      <c r="J59" s="143">
        <v>10</v>
      </c>
      <c r="K59" s="82">
        <v>41791</v>
      </c>
      <c r="L59" s="82">
        <v>42825</v>
      </c>
      <c r="M59" s="83" t="s">
        <v>302</v>
      </c>
      <c r="N59" s="83" t="s">
        <v>302</v>
      </c>
      <c r="O59" s="94" t="s">
        <v>21</v>
      </c>
      <c r="P59" s="8" t="s">
        <v>964</v>
      </c>
      <c r="Q59" s="94" t="s">
        <v>3965</v>
      </c>
      <c r="R59" s="94" t="s">
        <v>3860</v>
      </c>
      <c r="S59" s="70" t="s">
        <v>84</v>
      </c>
      <c r="T59" s="84">
        <v>10</v>
      </c>
      <c r="U59" s="85">
        <f t="shared" si="0"/>
        <v>1</v>
      </c>
      <c r="V59" s="70"/>
      <c r="W59" s="70" t="s">
        <v>965</v>
      </c>
      <c r="X59" s="87" t="s">
        <v>966</v>
      </c>
      <c r="Y59" s="87" t="s">
        <v>967</v>
      </c>
      <c r="Z59" s="87"/>
      <c r="AA59" s="87"/>
      <c r="AB59" s="87"/>
      <c r="AC59" s="87"/>
      <c r="AD59" s="70"/>
      <c r="AE59" s="70"/>
      <c r="AF59" s="71"/>
      <c r="AG59" s="70"/>
      <c r="AH59" s="71"/>
      <c r="AI59" s="70"/>
      <c r="AJ59" s="88" t="s">
        <v>50</v>
      </c>
      <c r="AK59" s="198">
        <f t="shared" si="1"/>
        <v>2</v>
      </c>
      <c r="AL59" s="199">
        <f t="shared" si="2"/>
        <v>0</v>
      </c>
      <c r="AM59" s="72" t="str">
        <f t="shared" si="3"/>
        <v>CUMPLIDA</v>
      </c>
      <c r="AN59" s="72" t="str">
        <f t="shared" si="4"/>
        <v>CUMPLIDA</v>
      </c>
      <c r="AO59" s="69" t="s">
        <v>84</v>
      </c>
      <c r="AP59" s="91"/>
      <c r="AQ59" s="73"/>
      <c r="AR59" s="73"/>
      <c r="AS59" s="73"/>
      <c r="AT59" s="74" t="s">
        <v>105</v>
      </c>
      <c r="AU59" s="8" t="s">
        <v>111</v>
      </c>
      <c r="AV59" s="8" t="s">
        <v>166</v>
      </c>
      <c r="AW59" s="8" t="s">
        <v>210</v>
      </c>
      <c r="AX59" s="8"/>
      <c r="AY59" s="8"/>
      <c r="AZ59" s="8"/>
      <c r="BA59" s="8"/>
      <c r="BB59" s="316"/>
    </row>
    <row r="60" spans="1:54" s="96" customFormat="1" ht="316.89999999999998" customHeight="1" x14ac:dyDescent="0.25">
      <c r="A60" s="76">
        <v>728</v>
      </c>
      <c r="B60" s="76">
        <v>46</v>
      </c>
      <c r="C60" s="77" t="s">
        <v>969</v>
      </c>
      <c r="D60" s="77" t="s">
        <v>970</v>
      </c>
      <c r="E60" s="77" t="s">
        <v>971</v>
      </c>
      <c r="F60" s="79" t="s">
        <v>972</v>
      </c>
      <c r="G60" s="79" t="s">
        <v>973</v>
      </c>
      <c r="H60" s="79" t="s">
        <v>974</v>
      </c>
      <c r="I60" s="79" t="s">
        <v>974</v>
      </c>
      <c r="J60" s="74">
        <v>6</v>
      </c>
      <c r="K60" s="93">
        <v>41820</v>
      </c>
      <c r="L60" s="93">
        <v>43281</v>
      </c>
      <c r="M60" s="83" t="s">
        <v>69</v>
      </c>
      <c r="N60" s="8" t="s">
        <v>69</v>
      </c>
      <c r="O60" s="94" t="s">
        <v>57</v>
      </c>
      <c r="P60" s="94" t="s">
        <v>57</v>
      </c>
      <c r="Q60" s="94" t="s">
        <v>975</v>
      </c>
      <c r="R60" s="94" t="s">
        <v>57</v>
      </c>
      <c r="S60" s="70" t="s">
        <v>84</v>
      </c>
      <c r="T60" s="128">
        <v>6</v>
      </c>
      <c r="U60" s="85">
        <f t="shared" si="0"/>
        <v>1</v>
      </c>
      <c r="V60" s="70"/>
      <c r="W60" s="70"/>
      <c r="X60" s="87" t="s">
        <v>976</v>
      </c>
      <c r="Y60" s="87"/>
      <c r="Z60" s="87" t="s">
        <v>3205</v>
      </c>
      <c r="AA60" s="87" t="s">
        <v>3607</v>
      </c>
      <c r="AB60" s="87"/>
      <c r="AC60" s="87"/>
      <c r="AD60" s="70"/>
      <c r="AE60" s="70"/>
      <c r="AF60" s="71"/>
      <c r="AG60" s="70"/>
      <c r="AH60" s="71"/>
      <c r="AI60" s="70"/>
      <c r="AJ60" s="88" t="s">
        <v>50</v>
      </c>
      <c r="AK60" s="198">
        <f t="shared" si="1"/>
        <v>2</v>
      </c>
      <c r="AL60" s="199">
        <f t="shared" si="2"/>
        <v>0</v>
      </c>
      <c r="AM60" s="72" t="str">
        <f t="shared" si="3"/>
        <v>CUMPLIDA</v>
      </c>
      <c r="AN60" s="72" t="str">
        <f t="shared" si="4"/>
        <v>CUMPLIDA</v>
      </c>
      <c r="AO60" s="69" t="s">
        <v>84</v>
      </c>
      <c r="AP60" s="91"/>
      <c r="AQ60" s="73"/>
      <c r="AR60" s="73"/>
      <c r="AS60" s="73"/>
      <c r="AT60" s="74" t="s">
        <v>105</v>
      </c>
      <c r="AU60" s="8" t="s">
        <v>108</v>
      </c>
      <c r="AV60" s="8" t="s">
        <v>168</v>
      </c>
      <c r="AW60" s="8" t="s">
        <v>303</v>
      </c>
      <c r="AX60" s="8"/>
      <c r="AY60" s="8"/>
      <c r="AZ60" s="8"/>
      <c r="BA60" s="8"/>
      <c r="BB60" s="316"/>
    </row>
    <row r="61" spans="1:54" ht="271.5" customHeight="1" x14ac:dyDescent="0.25">
      <c r="A61" s="76">
        <v>748</v>
      </c>
      <c r="B61" s="76">
        <v>1</v>
      </c>
      <c r="C61" s="137" t="s">
        <v>977</v>
      </c>
      <c r="D61" s="77" t="s">
        <v>978</v>
      </c>
      <c r="E61" s="77" t="s">
        <v>979</v>
      </c>
      <c r="F61" s="138" t="s">
        <v>980</v>
      </c>
      <c r="G61" s="102" t="s">
        <v>981</v>
      </c>
      <c r="H61" s="102" t="s">
        <v>3927</v>
      </c>
      <c r="I61" s="102" t="s">
        <v>3926</v>
      </c>
      <c r="J61" s="144">
        <v>7</v>
      </c>
      <c r="K61" s="93">
        <v>41671</v>
      </c>
      <c r="L61" s="93">
        <v>43555</v>
      </c>
      <c r="M61" s="83" t="s">
        <v>654</v>
      </c>
      <c r="N61" s="101" t="s">
        <v>103</v>
      </c>
      <c r="O61" s="105" t="s">
        <v>28</v>
      </c>
      <c r="P61" s="94" t="s">
        <v>888</v>
      </c>
      <c r="Q61" s="94" t="s">
        <v>3966</v>
      </c>
      <c r="R61" s="8" t="s">
        <v>3883</v>
      </c>
      <c r="S61" s="70" t="s">
        <v>84</v>
      </c>
      <c r="T61" s="128">
        <v>0</v>
      </c>
      <c r="U61" s="85">
        <f t="shared" si="0"/>
        <v>0</v>
      </c>
      <c r="V61" s="70"/>
      <c r="W61" s="70"/>
      <c r="X61" s="87" t="s">
        <v>982</v>
      </c>
      <c r="Y61" s="87"/>
      <c r="Z61" s="87"/>
      <c r="AA61" s="87" t="s">
        <v>3480</v>
      </c>
      <c r="AB61" s="87" t="s">
        <v>4024</v>
      </c>
      <c r="AC61" s="87"/>
      <c r="AD61" s="70"/>
      <c r="AE61" s="70"/>
      <c r="AF61" s="71"/>
      <c r="AG61" s="70"/>
      <c r="AH61" s="71"/>
      <c r="AI61" s="70"/>
      <c r="AJ61" s="88" t="s">
        <v>58</v>
      </c>
      <c r="AK61" s="198">
        <f t="shared" si="1"/>
        <v>0</v>
      </c>
      <c r="AL61" s="199">
        <f t="shared" si="2"/>
        <v>1</v>
      </c>
      <c r="AM61" s="72" t="str">
        <f t="shared" si="3"/>
        <v>EN TERMINO</v>
      </c>
      <c r="AN61" s="72" t="str">
        <f t="shared" si="4"/>
        <v>EN TERMINO</v>
      </c>
      <c r="AO61" s="69" t="s">
        <v>84</v>
      </c>
      <c r="AP61" s="91"/>
      <c r="AQ61" s="73"/>
      <c r="AR61" s="73"/>
      <c r="AS61" s="73"/>
      <c r="AT61" s="74" t="s">
        <v>105</v>
      </c>
      <c r="AU61" s="8" t="s">
        <v>113</v>
      </c>
      <c r="AV61" s="8" t="s">
        <v>143</v>
      </c>
      <c r="AW61" s="8" t="s">
        <v>208</v>
      </c>
      <c r="AX61" s="8" t="s">
        <v>3919</v>
      </c>
      <c r="AY61" s="8"/>
      <c r="AZ61" s="8"/>
      <c r="BA61" s="8"/>
      <c r="BB61" s="316"/>
    </row>
    <row r="62" spans="1:54" ht="172.9" customHeight="1" x14ac:dyDescent="0.25">
      <c r="A62" s="76">
        <v>754</v>
      </c>
      <c r="B62" s="76">
        <v>7</v>
      </c>
      <c r="C62" s="77" t="s">
        <v>984</v>
      </c>
      <c r="D62" s="77" t="s">
        <v>985</v>
      </c>
      <c r="E62" s="77" t="s">
        <v>986</v>
      </c>
      <c r="F62" s="79" t="s">
        <v>987</v>
      </c>
      <c r="G62" s="145" t="s">
        <v>983</v>
      </c>
      <c r="H62" s="131" t="s">
        <v>988</v>
      </c>
      <c r="I62" s="131" t="s">
        <v>989</v>
      </c>
      <c r="J62" s="8">
        <v>7</v>
      </c>
      <c r="K62" s="82">
        <v>41599</v>
      </c>
      <c r="L62" s="82">
        <v>42916</v>
      </c>
      <c r="M62" s="83" t="s">
        <v>654</v>
      </c>
      <c r="N62" s="101" t="s">
        <v>103</v>
      </c>
      <c r="O62" s="105" t="s">
        <v>28</v>
      </c>
      <c r="P62" s="94" t="s">
        <v>888</v>
      </c>
      <c r="Q62" s="94" t="s">
        <v>3966</v>
      </c>
      <c r="R62" s="8" t="s">
        <v>3883</v>
      </c>
      <c r="S62" s="70" t="s">
        <v>84</v>
      </c>
      <c r="T62" s="128">
        <v>7</v>
      </c>
      <c r="U62" s="85">
        <f t="shared" si="0"/>
        <v>1</v>
      </c>
      <c r="V62" s="70"/>
      <c r="W62" s="70"/>
      <c r="X62" s="87" t="s">
        <v>990</v>
      </c>
      <c r="Y62" s="87" t="s">
        <v>991</v>
      </c>
      <c r="Z62" s="87"/>
      <c r="AA62" s="87"/>
      <c r="AB62" s="87"/>
      <c r="AC62" s="87"/>
      <c r="AD62" s="70"/>
      <c r="AE62" s="70"/>
      <c r="AF62" s="71"/>
      <c r="AG62" s="70"/>
      <c r="AH62" s="71"/>
      <c r="AI62" s="70"/>
      <c r="AJ62" s="88" t="s">
        <v>58</v>
      </c>
      <c r="AK62" s="198">
        <f t="shared" si="1"/>
        <v>2</v>
      </c>
      <c r="AL62" s="199">
        <f t="shared" si="2"/>
        <v>0</v>
      </c>
      <c r="AM62" s="72" t="str">
        <f t="shared" si="3"/>
        <v>CUMPLIDA</v>
      </c>
      <c r="AN62" s="72" t="str">
        <f t="shared" si="4"/>
        <v>CUMPLIDA</v>
      </c>
      <c r="AO62" s="69" t="s">
        <v>84</v>
      </c>
      <c r="AP62" s="91"/>
      <c r="AQ62" s="73"/>
      <c r="AR62" s="73"/>
      <c r="AS62" s="73"/>
      <c r="AT62" s="74" t="s">
        <v>105</v>
      </c>
      <c r="AU62" s="8" t="s">
        <v>113</v>
      </c>
      <c r="AV62" s="8" t="s">
        <v>123</v>
      </c>
      <c r="AW62" s="8" t="s">
        <v>208</v>
      </c>
      <c r="AX62" s="8"/>
      <c r="AY62" s="8"/>
      <c r="AZ62" s="8"/>
      <c r="BA62" s="8"/>
      <c r="BB62" s="316"/>
    </row>
    <row r="63" spans="1:54" ht="325.5" customHeight="1" x14ac:dyDescent="0.25">
      <c r="A63" s="76">
        <v>755</v>
      </c>
      <c r="B63" s="76">
        <v>8</v>
      </c>
      <c r="C63" s="137" t="s">
        <v>992</v>
      </c>
      <c r="D63" s="140" t="s">
        <v>993</v>
      </c>
      <c r="E63" s="140" t="s">
        <v>994</v>
      </c>
      <c r="F63" s="79" t="s">
        <v>995</v>
      </c>
      <c r="G63" s="75" t="s">
        <v>996</v>
      </c>
      <c r="H63" s="134" t="s">
        <v>997</v>
      </c>
      <c r="I63" s="134" t="s">
        <v>998</v>
      </c>
      <c r="J63" s="8">
        <v>8</v>
      </c>
      <c r="K63" s="93">
        <v>41660</v>
      </c>
      <c r="L63" s="118">
        <v>43100</v>
      </c>
      <c r="M63" s="83" t="s">
        <v>654</v>
      </c>
      <c r="N63" s="101" t="s">
        <v>103</v>
      </c>
      <c r="O63" s="105" t="s">
        <v>28</v>
      </c>
      <c r="P63" s="94" t="s">
        <v>999</v>
      </c>
      <c r="Q63" s="81" t="s">
        <v>3966</v>
      </c>
      <c r="R63" s="8" t="s">
        <v>3883</v>
      </c>
      <c r="S63" s="70" t="s">
        <v>30</v>
      </c>
      <c r="T63" s="128">
        <v>8</v>
      </c>
      <c r="U63" s="85">
        <f t="shared" si="0"/>
        <v>1</v>
      </c>
      <c r="V63" s="70"/>
      <c r="W63" s="70" t="s">
        <v>1000</v>
      </c>
      <c r="X63" s="87" t="s">
        <v>1001</v>
      </c>
      <c r="Y63" s="87"/>
      <c r="Z63" s="87" t="s">
        <v>1002</v>
      </c>
      <c r="AA63" s="87"/>
      <c r="AB63" s="87"/>
      <c r="AC63" s="87"/>
      <c r="AD63" s="70" t="s">
        <v>374</v>
      </c>
      <c r="AE63" s="70" t="s">
        <v>25</v>
      </c>
      <c r="AF63" s="8" t="s">
        <v>1003</v>
      </c>
      <c r="AG63" s="70" t="s">
        <v>1004</v>
      </c>
      <c r="AH63" s="8" t="s">
        <v>1005</v>
      </c>
      <c r="AI63" s="70"/>
      <c r="AJ63" s="88" t="s">
        <v>58</v>
      </c>
      <c r="AK63" s="198">
        <f t="shared" si="1"/>
        <v>2</v>
      </c>
      <c r="AL63" s="199">
        <f t="shared" si="2"/>
        <v>0</v>
      </c>
      <c r="AM63" s="72" t="str">
        <f t="shared" si="3"/>
        <v>CUMPLIDA</v>
      </c>
      <c r="AN63" s="72" t="str">
        <f t="shared" si="4"/>
        <v>CUMPLIDA</v>
      </c>
      <c r="AO63" s="69" t="s">
        <v>30</v>
      </c>
      <c r="AP63" s="91"/>
      <c r="AQ63" s="92" t="s">
        <v>1006</v>
      </c>
      <c r="AR63" s="73" t="s">
        <v>25</v>
      </c>
      <c r="AS63" s="92" t="s">
        <v>217</v>
      </c>
      <c r="AT63" s="74" t="s">
        <v>105</v>
      </c>
      <c r="AU63" s="8" t="s">
        <v>113</v>
      </c>
      <c r="AV63" s="8" t="s">
        <v>123</v>
      </c>
      <c r="AW63" s="8" t="s">
        <v>208</v>
      </c>
      <c r="AX63" s="8"/>
      <c r="AY63" s="8"/>
      <c r="AZ63" s="8"/>
      <c r="BA63" s="8"/>
      <c r="BB63" s="316"/>
    </row>
    <row r="64" spans="1:54" ht="409.6" customHeight="1" x14ac:dyDescent="0.25">
      <c r="A64" s="76">
        <v>756</v>
      </c>
      <c r="B64" s="76">
        <v>1</v>
      </c>
      <c r="C64" s="77" t="s">
        <v>1007</v>
      </c>
      <c r="D64" s="77" t="s">
        <v>1008</v>
      </c>
      <c r="E64" s="77" t="s">
        <v>1009</v>
      </c>
      <c r="F64" s="146" t="s">
        <v>1010</v>
      </c>
      <c r="G64" s="95" t="s">
        <v>1011</v>
      </c>
      <c r="H64" s="147" t="s">
        <v>1012</v>
      </c>
      <c r="I64" s="147" t="s">
        <v>1012</v>
      </c>
      <c r="J64" s="148">
        <v>11</v>
      </c>
      <c r="K64" s="82">
        <v>41538</v>
      </c>
      <c r="L64" s="82">
        <v>42825</v>
      </c>
      <c r="M64" s="83" t="s">
        <v>1013</v>
      </c>
      <c r="N64" s="8" t="s">
        <v>59</v>
      </c>
      <c r="O64" s="8" t="s">
        <v>21</v>
      </c>
      <c r="P64" s="94" t="s">
        <v>908</v>
      </c>
      <c r="Q64" s="94" t="s">
        <v>3965</v>
      </c>
      <c r="R64" s="94" t="s">
        <v>3860</v>
      </c>
      <c r="S64" s="70" t="s">
        <v>373</v>
      </c>
      <c r="T64" s="128">
        <v>11</v>
      </c>
      <c r="U64" s="85">
        <f t="shared" si="0"/>
        <v>1</v>
      </c>
      <c r="V64" s="70"/>
      <c r="W64" s="70"/>
      <c r="X64" s="87" t="s">
        <v>1014</v>
      </c>
      <c r="Y64" s="87" t="s">
        <v>1015</v>
      </c>
      <c r="Z64" s="87"/>
      <c r="AA64" s="87"/>
      <c r="AB64" s="87"/>
      <c r="AC64" s="87"/>
      <c r="AD64" s="70" t="s">
        <v>3904</v>
      </c>
      <c r="AE64" s="70" t="s">
        <v>3906</v>
      </c>
      <c r="AF64" s="8" t="s">
        <v>3903</v>
      </c>
      <c r="AG64" s="70" t="s">
        <v>3905</v>
      </c>
      <c r="AH64" s="8" t="s">
        <v>3907</v>
      </c>
      <c r="AI64" s="70" t="s">
        <v>3908</v>
      </c>
      <c r="AJ64" s="88" t="s">
        <v>58</v>
      </c>
      <c r="AK64" s="198">
        <f t="shared" si="1"/>
        <v>2</v>
      </c>
      <c r="AL64" s="199">
        <f t="shared" si="2"/>
        <v>0</v>
      </c>
      <c r="AM64" s="72" t="str">
        <f t="shared" si="3"/>
        <v>CUMPLIDA</v>
      </c>
      <c r="AN64" s="72" t="str">
        <f t="shared" si="4"/>
        <v>CUMPLIDA</v>
      </c>
      <c r="AO64" s="69" t="s">
        <v>30</v>
      </c>
      <c r="AP64" s="91"/>
      <c r="AQ64" s="73" t="s">
        <v>676</v>
      </c>
      <c r="AR64" s="73"/>
      <c r="AS64" s="73"/>
      <c r="AT64" s="74" t="s">
        <v>105</v>
      </c>
      <c r="AU64" s="8" t="s">
        <v>111</v>
      </c>
      <c r="AV64" s="8" t="s">
        <v>120</v>
      </c>
      <c r="AW64" s="8" t="s">
        <v>210</v>
      </c>
      <c r="AX64" s="8"/>
      <c r="AY64" s="8"/>
      <c r="AZ64" s="8"/>
      <c r="BA64" s="8"/>
      <c r="BB64" s="316"/>
    </row>
    <row r="65" spans="1:54" ht="317.25" customHeight="1" x14ac:dyDescent="0.25">
      <c r="A65" s="76">
        <v>758</v>
      </c>
      <c r="B65" s="76">
        <v>3</v>
      </c>
      <c r="C65" s="77" t="s">
        <v>1016</v>
      </c>
      <c r="D65" s="77" t="s">
        <v>1017</v>
      </c>
      <c r="E65" s="77" t="s">
        <v>1018</v>
      </c>
      <c r="F65" s="79" t="s">
        <v>1019</v>
      </c>
      <c r="G65" s="95" t="s">
        <v>1020</v>
      </c>
      <c r="H65" s="79" t="s">
        <v>1021</v>
      </c>
      <c r="I65" s="79" t="s">
        <v>1022</v>
      </c>
      <c r="J65" s="149">
        <v>12</v>
      </c>
      <c r="K65" s="93">
        <v>41599</v>
      </c>
      <c r="L65" s="150">
        <v>43100</v>
      </c>
      <c r="M65" s="83" t="s">
        <v>1013</v>
      </c>
      <c r="N65" s="8" t="s">
        <v>59</v>
      </c>
      <c r="O65" s="8" t="s">
        <v>21</v>
      </c>
      <c r="P65" s="94" t="s">
        <v>908</v>
      </c>
      <c r="Q65" s="94" t="s">
        <v>3965</v>
      </c>
      <c r="R65" s="94" t="s">
        <v>3860</v>
      </c>
      <c r="S65" s="70" t="s">
        <v>85</v>
      </c>
      <c r="T65" s="128">
        <v>12</v>
      </c>
      <c r="U65" s="85">
        <f t="shared" si="0"/>
        <v>1</v>
      </c>
      <c r="V65" s="70"/>
      <c r="W65" s="70" t="s">
        <v>1023</v>
      </c>
      <c r="X65" s="87" t="s">
        <v>1024</v>
      </c>
      <c r="Y65" s="87"/>
      <c r="Z65" s="87" t="s">
        <v>1025</v>
      </c>
      <c r="AA65" s="87"/>
      <c r="AB65" s="87"/>
      <c r="AC65" s="87"/>
      <c r="AD65" s="70"/>
      <c r="AE65" s="70"/>
      <c r="AF65" s="71"/>
      <c r="AG65" s="70"/>
      <c r="AH65" s="71"/>
      <c r="AI65" s="70"/>
      <c r="AJ65" s="88" t="s">
        <v>58</v>
      </c>
      <c r="AK65" s="198">
        <f t="shared" si="1"/>
        <v>2</v>
      </c>
      <c r="AL65" s="199">
        <f t="shared" si="2"/>
        <v>0</v>
      </c>
      <c r="AM65" s="72" t="str">
        <f t="shared" si="3"/>
        <v>CUMPLIDA</v>
      </c>
      <c r="AN65" s="72" t="str">
        <f t="shared" si="4"/>
        <v>CUMPLIDA</v>
      </c>
      <c r="AO65" s="69" t="s">
        <v>85</v>
      </c>
      <c r="AP65" s="91"/>
      <c r="AQ65" s="73"/>
      <c r="AR65" s="73"/>
      <c r="AS65" s="73"/>
      <c r="AT65" s="74" t="s">
        <v>105</v>
      </c>
      <c r="AU65" s="8" t="s">
        <v>111</v>
      </c>
      <c r="AV65" s="8" t="s">
        <v>167</v>
      </c>
      <c r="AW65" s="8" t="s">
        <v>210</v>
      </c>
      <c r="AX65" s="8"/>
      <c r="AY65" s="8"/>
      <c r="AZ65" s="8"/>
      <c r="BA65" s="8"/>
      <c r="BB65" s="316"/>
    </row>
    <row r="66" spans="1:54" s="96" customFormat="1" ht="230.45" customHeight="1" x14ac:dyDescent="0.25">
      <c r="A66" s="76">
        <v>761</v>
      </c>
      <c r="B66" s="76">
        <v>6</v>
      </c>
      <c r="C66" s="77" t="s">
        <v>1027</v>
      </c>
      <c r="D66" s="77" t="s">
        <v>1028</v>
      </c>
      <c r="E66" s="77" t="s">
        <v>1029</v>
      </c>
      <c r="F66" s="79" t="s">
        <v>1030</v>
      </c>
      <c r="G66" s="95" t="s">
        <v>1026</v>
      </c>
      <c r="H66" s="147" t="s">
        <v>1031</v>
      </c>
      <c r="I66" s="147" t="s">
        <v>1031</v>
      </c>
      <c r="J66" s="148">
        <v>4</v>
      </c>
      <c r="K66" s="82">
        <v>41538</v>
      </c>
      <c r="L66" s="82">
        <v>43039</v>
      </c>
      <c r="M66" s="83" t="s">
        <v>1013</v>
      </c>
      <c r="N66" s="8" t="s">
        <v>59</v>
      </c>
      <c r="O66" s="94" t="s">
        <v>21</v>
      </c>
      <c r="P66" s="94" t="s">
        <v>21</v>
      </c>
      <c r="Q66" s="94" t="s">
        <v>3965</v>
      </c>
      <c r="R66" s="94" t="s">
        <v>3860</v>
      </c>
      <c r="S66" s="70" t="s">
        <v>85</v>
      </c>
      <c r="T66" s="128">
        <v>4</v>
      </c>
      <c r="U66" s="85">
        <f t="shared" si="0"/>
        <v>1</v>
      </c>
      <c r="V66" s="70"/>
      <c r="W66" s="70" t="s">
        <v>1032</v>
      </c>
      <c r="X66" s="87" t="s">
        <v>1033</v>
      </c>
      <c r="Y66" s="87" t="s">
        <v>1034</v>
      </c>
      <c r="Z66" s="87" t="s">
        <v>1035</v>
      </c>
      <c r="AA66" s="87"/>
      <c r="AB66" s="87"/>
      <c r="AC66" s="87"/>
      <c r="AD66" s="71"/>
      <c r="AE66" s="70"/>
      <c r="AF66" s="71"/>
      <c r="AG66" s="70"/>
      <c r="AH66" s="71"/>
      <c r="AI66" s="70"/>
      <c r="AJ66" s="88" t="s">
        <v>58</v>
      </c>
      <c r="AK66" s="198">
        <f t="shared" si="1"/>
        <v>2</v>
      </c>
      <c r="AL66" s="199">
        <f t="shared" si="2"/>
        <v>0</v>
      </c>
      <c r="AM66" s="72" t="str">
        <f t="shared" si="3"/>
        <v>CUMPLIDA</v>
      </c>
      <c r="AN66" s="72" t="str">
        <f t="shared" si="4"/>
        <v>CUMPLIDA</v>
      </c>
      <c r="AO66" s="69" t="s">
        <v>85</v>
      </c>
      <c r="AP66" s="91"/>
      <c r="AQ66" s="73"/>
      <c r="AR66" s="73"/>
      <c r="AS66" s="73"/>
      <c r="AT66" s="74" t="s">
        <v>105</v>
      </c>
      <c r="AU66" s="8" t="s">
        <v>114</v>
      </c>
      <c r="AV66" s="8" t="s">
        <v>196</v>
      </c>
      <c r="AW66" s="8" t="s">
        <v>210</v>
      </c>
      <c r="AX66" s="8"/>
      <c r="AY66" s="8"/>
      <c r="AZ66" s="8"/>
      <c r="BA66" s="8"/>
      <c r="BB66" s="316"/>
    </row>
    <row r="67" spans="1:54" ht="331.5" customHeight="1" x14ac:dyDescent="0.25">
      <c r="A67" s="76">
        <v>763</v>
      </c>
      <c r="B67" s="76">
        <v>2</v>
      </c>
      <c r="C67" s="140" t="s">
        <v>1037</v>
      </c>
      <c r="D67" s="140" t="s">
        <v>1038</v>
      </c>
      <c r="E67" s="77" t="s">
        <v>1039</v>
      </c>
      <c r="F67" s="79" t="s">
        <v>1040</v>
      </c>
      <c r="G67" s="95" t="s">
        <v>1020</v>
      </c>
      <c r="H67" s="79" t="s">
        <v>1041</v>
      </c>
      <c r="I67" s="79" t="s">
        <v>1042</v>
      </c>
      <c r="J67" s="149">
        <v>13</v>
      </c>
      <c r="K67" s="93">
        <v>41599</v>
      </c>
      <c r="L67" s="118">
        <v>43100</v>
      </c>
      <c r="M67" s="83" t="s">
        <v>1036</v>
      </c>
      <c r="N67" s="8" t="s">
        <v>60</v>
      </c>
      <c r="O67" s="8" t="s">
        <v>21</v>
      </c>
      <c r="P67" s="94" t="s">
        <v>908</v>
      </c>
      <c r="Q67" s="94" t="s">
        <v>3965</v>
      </c>
      <c r="R67" s="94" t="s">
        <v>3860</v>
      </c>
      <c r="S67" s="70" t="s">
        <v>85</v>
      </c>
      <c r="T67" s="128">
        <v>13</v>
      </c>
      <c r="U67" s="85">
        <f t="shared" ref="U67:U130" si="5">+T67/J67</f>
        <v>1</v>
      </c>
      <c r="V67" s="70"/>
      <c r="W67" s="70" t="s">
        <v>1043</v>
      </c>
      <c r="X67" s="87" t="s">
        <v>1044</v>
      </c>
      <c r="Y67" s="87"/>
      <c r="Z67" s="87" t="s">
        <v>1045</v>
      </c>
      <c r="AA67" s="87"/>
      <c r="AB67" s="87"/>
      <c r="AC67" s="87"/>
      <c r="AD67" s="71"/>
      <c r="AE67" s="70"/>
      <c r="AF67" s="71"/>
      <c r="AG67" s="70"/>
      <c r="AH67" s="71"/>
      <c r="AI67" s="70"/>
      <c r="AJ67" s="88" t="s">
        <v>58</v>
      </c>
      <c r="AK67" s="198">
        <f t="shared" ref="AK67:AK130" si="6">IF(U67=100%,2,0)</f>
        <v>2</v>
      </c>
      <c r="AL67" s="199">
        <f t="shared" ref="AL67:AL130" si="7">IF(L67&lt;$AM$1,0,1)</f>
        <v>0</v>
      </c>
      <c r="AM67" s="72" t="str">
        <f t="shared" ref="AM67:AM130" si="8">IF(AK67+AL67&gt;1,"CUMPLIDA",IF(AL67=1,"EN TERMINO","VENCIDA"))</f>
        <v>CUMPLIDA</v>
      </c>
      <c r="AN67" s="72" t="str">
        <f t="shared" ref="AN67:AN130" si="9">IF(AM67="CUMPLIDA","CUMPLIDA",IF(AM67="EN TERMINO","EN TERMINO","VENCIDA"))</f>
        <v>CUMPLIDA</v>
      </c>
      <c r="AO67" s="69" t="s">
        <v>85</v>
      </c>
      <c r="AP67" s="91"/>
      <c r="AQ67" s="73"/>
      <c r="AR67" s="73"/>
      <c r="AS67" s="73"/>
      <c r="AT67" s="74" t="s">
        <v>105</v>
      </c>
      <c r="AU67" s="8" t="s">
        <v>111</v>
      </c>
      <c r="AV67" s="8" t="s">
        <v>167</v>
      </c>
      <c r="AW67" s="8" t="s">
        <v>210</v>
      </c>
      <c r="AX67" s="8"/>
      <c r="AY67" s="8"/>
      <c r="AZ67" s="8"/>
      <c r="BA67" s="8"/>
      <c r="BB67" s="316"/>
    </row>
    <row r="68" spans="1:54" ht="408.75" customHeight="1" x14ac:dyDescent="0.25">
      <c r="A68" s="76">
        <v>773</v>
      </c>
      <c r="B68" s="76">
        <v>3</v>
      </c>
      <c r="C68" s="77" t="s">
        <v>1046</v>
      </c>
      <c r="D68" s="77" t="s">
        <v>3597</v>
      </c>
      <c r="E68" s="78" t="s">
        <v>342</v>
      </c>
      <c r="F68" s="79" t="s">
        <v>3598</v>
      </c>
      <c r="G68" s="77" t="s">
        <v>1047</v>
      </c>
      <c r="H68" s="95" t="s">
        <v>1048</v>
      </c>
      <c r="I68" s="95" t="s">
        <v>1049</v>
      </c>
      <c r="J68" s="81">
        <v>7</v>
      </c>
      <c r="K68" s="93">
        <v>41456</v>
      </c>
      <c r="L68" s="93">
        <v>43585</v>
      </c>
      <c r="M68" s="83" t="s">
        <v>299</v>
      </c>
      <c r="N68" s="8" t="s">
        <v>299</v>
      </c>
      <c r="O68" s="105" t="s">
        <v>41</v>
      </c>
      <c r="P68" s="105" t="s">
        <v>41</v>
      </c>
      <c r="Q68" s="94" t="s">
        <v>3968</v>
      </c>
      <c r="R68" s="94" t="s">
        <v>3861</v>
      </c>
      <c r="S68" s="70" t="s">
        <v>84</v>
      </c>
      <c r="T68" s="128">
        <v>5</v>
      </c>
      <c r="U68" s="85">
        <f t="shared" si="5"/>
        <v>0.7142857142857143</v>
      </c>
      <c r="V68" s="69"/>
      <c r="W68" s="69"/>
      <c r="X68" s="86" t="s">
        <v>1050</v>
      </c>
      <c r="Y68" s="87" t="s">
        <v>1051</v>
      </c>
      <c r="Z68" s="87" t="s">
        <v>397</v>
      </c>
      <c r="AA68" s="87" t="s">
        <v>3599</v>
      </c>
      <c r="AB68" s="87" t="s">
        <v>3995</v>
      </c>
      <c r="AC68" s="87"/>
      <c r="AD68" s="70"/>
      <c r="AE68" s="70"/>
      <c r="AF68" s="71"/>
      <c r="AG68" s="70"/>
      <c r="AH68" s="71"/>
      <c r="AI68" s="70"/>
      <c r="AJ68" s="88" t="s">
        <v>20</v>
      </c>
      <c r="AK68" s="89">
        <f t="shared" si="6"/>
        <v>0</v>
      </c>
      <c r="AL68" s="90">
        <f t="shared" si="7"/>
        <v>1</v>
      </c>
      <c r="AM68" s="72" t="str">
        <f t="shared" si="8"/>
        <v>EN TERMINO</v>
      </c>
      <c r="AN68" s="72" t="str">
        <f t="shared" si="9"/>
        <v>EN TERMINO</v>
      </c>
      <c r="AO68" s="69" t="s">
        <v>84</v>
      </c>
      <c r="AP68" s="91"/>
      <c r="AQ68" s="73"/>
      <c r="AR68" s="73"/>
      <c r="AS68" s="73"/>
      <c r="AT68" s="74" t="s">
        <v>105</v>
      </c>
      <c r="AU68" s="8" t="s">
        <v>113</v>
      </c>
      <c r="AV68" s="8" t="s">
        <v>121</v>
      </c>
      <c r="AW68" s="8" t="s">
        <v>208</v>
      </c>
      <c r="AX68" s="8" t="s">
        <v>3919</v>
      </c>
      <c r="AY68" s="8"/>
      <c r="AZ68" s="8"/>
      <c r="BA68" s="8"/>
      <c r="BB68" s="316" t="s">
        <v>3213</v>
      </c>
    </row>
    <row r="69" spans="1:54" ht="408.75" customHeight="1" x14ac:dyDescent="0.25">
      <c r="A69" s="76">
        <v>777</v>
      </c>
      <c r="B69" s="76">
        <v>7</v>
      </c>
      <c r="C69" s="77" t="s">
        <v>1052</v>
      </c>
      <c r="D69" s="99" t="s">
        <v>1053</v>
      </c>
      <c r="E69" s="99" t="s">
        <v>342</v>
      </c>
      <c r="F69" s="99" t="s">
        <v>1054</v>
      </c>
      <c r="G69" s="99" t="s">
        <v>1055</v>
      </c>
      <c r="H69" s="99" t="s">
        <v>1056</v>
      </c>
      <c r="I69" s="99" t="s">
        <v>1057</v>
      </c>
      <c r="J69" s="109">
        <v>8</v>
      </c>
      <c r="K69" s="82">
        <v>41518</v>
      </c>
      <c r="L69" s="82">
        <v>43585</v>
      </c>
      <c r="M69" s="83" t="s">
        <v>380</v>
      </c>
      <c r="N69" s="8" t="s">
        <v>32</v>
      </c>
      <c r="O69" s="8" t="s">
        <v>28</v>
      </c>
      <c r="P69" s="8" t="s">
        <v>1058</v>
      </c>
      <c r="Q69" s="8" t="s">
        <v>3966</v>
      </c>
      <c r="R69" s="8" t="s">
        <v>3883</v>
      </c>
      <c r="S69" s="70" t="s">
        <v>373</v>
      </c>
      <c r="T69" s="128">
        <v>6</v>
      </c>
      <c r="U69" s="85">
        <f t="shared" si="5"/>
        <v>0.75</v>
      </c>
      <c r="V69" s="70"/>
      <c r="W69" s="70"/>
      <c r="X69" s="87" t="s">
        <v>1059</v>
      </c>
      <c r="Y69" s="87" t="s">
        <v>1060</v>
      </c>
      <c r="Z69" s="87" t="s">
        <v>1061</v>
      </c>
      <c r="AA69" s="87" t="s">
        <v>3644</v>
      </c>
      <c r="AB69" s="87" t="s">
        <v>3862</v>
      </c>
      <c r="AC69" s="87"/>
      <c r="AD69" s="70" t="s">
        <v>1062</v>
      </c>
      <c r="AE69" s="70" t="s">
        <v>25</v>
      </c>
      <c r="AF69" s="8" t="s">
        <v>3561</v>
      </c>
      <c r="AG69" s="70" t="s">
        <v>3559</v>
      </c>
      <c r="AH69" s="8" t="s">
        <v>3562</v>
      </c>
      <c r="AI69" s="70" t="s">
        <v>3560</v>
      </c>
      <c r="AJ69" s="88" t="s">
        <v>20</v>
      </c>
      <c r="AK69" s="198">
        <f t="shared" si="6"/>
        <v>0</v>
      </c>
      <c r="AL69" s="199">
        <f t="shared" si="7"/>
        <v>1</v>
      </c>
      <c r="AM69" s="72" t="str">
        <f t="shared" si="8"/>
        <v>EN TERMINO</v>
      </c>
      <c r="AN69" s="72" t="str">
        <f t="shared" si="9"/>
        <v>EN TERMINO</v>
      </c>
      <c r="AO69" s="69" t="s">
        <v>30</v>
      </c>
      <c r="AP69" s="91"/>
      <c r="AQ69" s="92" t="s">
        <v>1063</v>
      </c>
      <c r="AR69" s="73" t="s">
        <v>25</v>
      </c>
      <c r="AS69" s="92">
        <v>0</v>
      </c>
      <c r="AT69" s="74" t="s">
        <v>105</v>
      </c>
      <c r="AU69" s="8" t="s">
        <v>112</v>
      </c>
      <c r="AV69" s="8" t="s">
        <v>655</v>
      </c>
      <c r="AW69" s="8" t="s">
        <v>208</v>
      </c>
      <c r="AX69" s="8"/>
      <c r="AY69" s="8"/>
      <c r="AZ69" s="8"/>
      <c r="BA69" s="8"/>
      <c r="BB69" s="316"/>
    </row>
    <row r="70" spans="1:54" ht="408.75" customHeight="1" x14ac:dyDescent="0.25">
      <c r="A70" s="76">
        <v>778</v>
      </c>
      <c r="B70" s="76">
        <v>8</v>
      </c>
      <c r="C70" s="77" t="s">
        <v>1064</v>
      </c>
      <c r="D70" s="99" t="s">
        <v>1065</v>
      </c>
      <c r="E70" s="99" t="s">
        <v>342</v>
      </c>
      <c r="F70" s="99" t="s">
        <v>1054</v>
      </c>
      <c r="G70" s="99" t="s">
        <v>1055</v>
      </c>
      <c r="H70" s="134" t="s">
        <v>1066</v>
      </c>
      <c r="I70" s="134" t="s">
        <v>1067</v>
      </c>
      <c r="J70" s="109">
        <v>8</v>
      </c>
      <c r="K70" s="82">
        <v>41456</v>
      </c>
      <c r="L70" s="82">
        <v>43069</v>
      </c>
      <c r="M70" s="83" t="s">
        <v>380</v>
      </c>
      <c r="N70" s="8" t="s">
        <v>32</v>
      </c>
      <c r="O70" s="8" t="s">
        <v>28</v>
      </c>
      <c r="P70" s="8" t="s">
        <v>1058</v>
      </c>
      <c r="Q70" s="8" t="s">
        <v>3966</v>
      </c>
      <c r="R70" s="8" t="s">
        <v>3883</v>
      </c>
      <c r="S70" s="70" t="s">
        <v>373</v>
      </c>
      <c r="T70" s="128">
        <v>8</v>
      </c>
      <c r="U70" s="85">
        <f t="shared" si="5"/>
        <v>1</v>
      </c>
      <c r="V70" s="70"/>
      <c r="W70" s="70"/>
      <c r="X70" s="87" t="s">
        <v>1068</v>
      </c>
      <c r="Y70" s="87" t="s">
        <v>1069</v>
      </c>
      <c r="Z70" s="87" t="s">
        <v>1070</v>
      </c>
      <c r="AA70" s="87"/>
      <c r="AB70" s="87"/>
      <c r="AC70" s="87"/>
      <c r="AD70" s="70"/>
      <c r="AE70" s="70"/>
      <c r="AF70" s="8" t="s">
        <v>346</v>
      </c>
      <c r="AG70" s="70"/>
      <c r="AH70" s="71"/>
      <c r="AI70" s="70" t="s">
        <v>347</v>
      </c>
      <c r="AJ70" s="88" t="s">
        <v>20</v>
      </c>
      <c r="AK70" s="198">
        <f t="shared" si="6"/>
        <v>2</v>
      </c>
      <c r="AL70" s="199">
        <f t="shared" si="7"/>
        <v>0</v>
      </c>
      <c r="AM70" s="72" t="str">
        <f t="shared" si="8"/>
        <v>CUMPLIDA</v>
      </c>
      <c r="AN70" s="72" t="str">
        <f t="shared" si="9"/>
        <v>CUMPLIDA</v>
      </c>
      <c r="AO70" s="69" t="s">
        <v>30</v>
      </c>
      <c r="AP70" s="91"/>
      <c r="AQ70" s="92" t="s">
        <v>1071</v>
      </c>
      <c r="AR70" s="73" t="s">
        <v>221</v>
      </c>
      <c r="AS70" s="92" t="s">
        <v>216</v>
      </c>
      <c r="AT70" s="74" t="s">
        <v>105</v>
      </c>
      <c r="AU70" s="8" t="s">
        <v>112</v>
      </c>
      <c r="AV70" s="8" t="s">
        <v>655</v>
      </c>
      <c r="AW70" s="8" t="s">
        <v>208</v>
      </c>
      <c r="AX70" s="8"/>
      <c r="AY70" s="8"/>
      <c r="AZ70" s="8"/>
      <c r="BA70" s="8"/>
      <c r="BB70" s="316"/>
    </row>
    <row r="71" spans="1:54" ht="158.44999999999999" customHeight="1" x14ac:dyDescent="0.25">
      <c r="A71" s="76">
        <v>779</v>
      </c>
      <c r="B71" s="76">
        <v>9</v>
      </c>
      <c r="C71" s="77" t="s">
        <v>1072</v>
      </c>
      <c r="D71" s="99" t="s">
        <v>1073</v>
      </c>
      <c r="E71" s="99" t="s">
        <v>342</v>
      </c>
      <c r="F71" s="99" t="s">
        <v>1074</v>
      </c>
      <c r="G71" s="99" t="s">
        <v>1055</v>
      </c>
      <c r="H71" s="134" t="s">
        <v>1075</v>
      </c>
      <c r="I71" s="134" t="s">
        <v>1076</v>
      </c>
      <c r="J71" s="109">
        <v>10</v>
      </c>
      <c r="K71" s="82">
        <v>41548</v>
      </c>
      <c r="L71" s="82">
        <v>43677</v>
      </c>
      <c r="M71" s="83" t="s">
        <v>380</v>
      </c>
      <c r="N71" s="8" t="s">
        <v>32</v>
      </c>
      <c r="O71" s="8" t="s">
        <v>28</v>
      </c>
      <c r="P71" s="8" t="s">
        <v>1058</v>
      </c>
      <c r="Q71" s="8" t="s">
        <v>3966</v>
      </c>
      <c r="R71" s="8" t="s">
        <v>3883</v>
      </c>
      <c r="S71" s="70" t="s">
        <v>84</v>
      </c>
      <c r="T71" s="128">
        <v>9</v>
      </c>
      <c r="U71" s="85">
        <f t="shared" si="5"/>
        <v>0.9</v>
      </c>
      <c r="V71" s="70"/>
      <c r="W71" s="70"/>
      <c r="X71" s="87" t="s">
        <v>1077</v>
      </c>
      <c r="Y71" s="87" t="s">
        <v>1078</v>
      </c>
      <c r="Z71" s="87" t="s">
        <v>1079</v>
      </c>
      <c r="AA71" s="87" t="s">
        <v>3488</v>
      </c>
      <c r="AB71" s="87" t="s">
        <v>3986</v>
      </c>
      <c r="AC71" s="87"/>
      <c r="AD71" s="70" t="s">
        <v>1062</v>
      </c>
      <c r="AE71" s="70" t="s">
        <v>18</v>
      </c>
      <c r="AF71" s="8" t="s">
        <v>1080</v>
      </c>
      <c r="AG71" s="70"/>
      <c r="AH71" s="71"/>
      <c r="AI71" s="70"/>
      <c r="AJ71" s="88" t="s">
        <v>20</v>
      </c>
      <c r="AK71" s="198">
        <f t="shared" si="6"/>
        <v>0</v>
      </c>
      <c r="AL71" s="199">
        <f t="shared" si="7"/>
        <v>1</v>
      </c>
      <c r="AM71" s="72" t="str">
        <f t="shared" si="8"/>
        <v>EN TERMINO</v>
      </c>
      <c r="AN71" s="72" t="str">
        <f t="shared" si="9"/>
        <v>EN TERMINO</v>
      </c>
      <c r="AO71" s="69" t="s">
        <v>84</v>
      </c>
      <c r="AP71" s="91"/>
      <c r="AQ71" s="92" t="s">
        <v>1081</v>
      </c>
      <c r="AR71" s="73" t="s">
        <v>25</v>
      </c>
      <c r="AS71" s="92" t="s">
        <v>216</v>
      </c>
      <c r="AT71" s="74" t="s">
        <v>105</v>
      </c>
      <c r="AU71" s="8" t="s">
        <v>112</v>
      </c>
      <c r="AV71" s="8" t="s">
        <v>655</v>
      </c>
      <c r="AW71" s="8" t="s">
        <v>208</v>
      </c>
      <c r="AX71" s="8"/>
      <c r="AY71" s="8"/>
      <c r="AZ71" s="8"/>
      <c r="BA71" s="8"/>
      <c r="BB71" s="316"/>
    </row>
    <row r="72" spans="1:54" ht="246" customHeight="1" x14ac:dyDescent="0.25">
      <c r="A72" s="76">
        <v>783</v>
      </c>
      <c r="B72" s="76">
        <v>13</v>
      </c>
      <c r="C72" s="77" t="s">
        <v>1082</v>
      </c>
      <c r="D72" s="99" t="s">
        <v>1083</v>
      </c>
      <c r="E72" s="99" t="s">
        <v>342</v>
      </c>
      <c r="F72" s="99" t="s">
        <v>1084</v>
      </c>
      <c r="G72" s="99" t="s">
        <v>1085</v>
      </c>
      <c r="H72" s="134" t="s">
        <v>1086</v>
      </c>
      <c r="I72" s="134" t="s">
        <v>1086</v>
      </c>
      <c r="J72" s="109">
        <v>3</v>
      </c>
      <c r="K72" s="82">
        <v>41640</v>
      </c>
      <c r="L72" s="82">
        <v>43677</v>
      </c>
      <c r="M72" s="83" t="s">
        <v>380</v>
      </c>
      <c r="N72" s="8" t="s">
        <v>32</v>
      </c>
      <c r="O72" s="105" t="s">
        <v>28</v>
      </c>
      <c r="P72" s="105" t="s">
        <v>28</v>
      </c>
      <c r="Q72" s="105" t="s">
        <v>3966</v>
      </c>
      <c r="R72" s="8" t="s">
        <v>3883</v>
      </c>
      <c r="S72" s="70" t="s">
        <v>85</v>
      </c>
      <c r="T72" s="128">
        <v>2</v>
      </c>
      <c r="U72" s="85">
        <f t="shared" si="5"/>
        <v>0.66666666666666663</v>
      </c>
      <c r="V72" s="70"/>
      <c r="W72" s="70"/>
      <c r="X72" s="87" t="s">
        <v>1087</v>
      </c>
      <c r="Y72" s="87" t="s">
        <v>1088</v>
      </c>
      <c r="Z72" s="151" t="s">
        <v>1089</v>
      </c>
      <c r="AA72" s="151"/>
      <c r="AB72" s="151" t="s">
        <v>3987</v>
      </c>
      <c r="AC72" s="151"/>
      <c r="AD72" s="70"/>
      <c r="AE72" s="70"/>
      <c r="AF72" s="71"/>
      <c r="AG72" s="70"/>
      <c r="AH72" s="71"/>
      <c r="AI72" s="70"/>
      <c r="AJ72" s="88" t="s">
        <v>20</v>
      </c>
      <c r="AK72" s="198">
        <f t="shared" si="6"/>
        <v>0</v>
      </c>
      <c r="AL72" s="199">
        <f t="shared" si="7"/>
        <v>1</v>
      </c>
      <c r="AM72" s="72" t="str">
        <f t="shared" si="8"/>
        <v>EN TERMINO</v>
      </c>
      <c r="AN72" s="72" t="str">
        <f t="shared" si="9"/>
        <v>EN TERMINO</v>
      </c>
      <c r="AO72" s="69" t="s">
        <v>85</v>
      </c>
      <c r="AP72" s="91"/>
      <c r="AQ72" s="92" t="s">
        <v>1090</v>
      </c>
      <c r="AR72" s="73" t="s">
        <v>25</v>
      </c>
      <c r="AS72" s="92" t="s">
        <v>217</v>
      </c>
      <c r="AT72" s="74" t="s">
        <v>105</v>
      </c>
      <c r="AU72" s="8" t="s">
        <v>111</v>
      </c>
      <c r="AV72" s="8" t="s">
        <v>200</v>
      </c>
      <c r="AW72" s="8" t="s">
        <v>208</v>
      </c>
      <c r="AX72" s="8"/>
      <c r="AY72" s="8"/>
      <c r="AZ72" s="8"/>
      <c r="BA72" s="8"/>
      <c r="BB72" s="316"/>
    </row>
    <row r="73" spans="1:54" ht="248.25" customHeight="1" x14ac:dyDescent="0.25">
      <c r="A73" s="76">
        <v>789</v>
      </c>
      <c r="B73" s="76">
        <v>19</v>
      </c>
      <c r="C73" s="77" t="s">
        <v>1091</v>
      </c>
      <c r="D73" s="99" t="s">
        <v>342</v>
      </c>
      <c r="E73" s="99" t="s">
        <v>342</v>
      </c>
      <c r="F73" s="99" t="s">
        <v>1092</v>
      </c>
      <c r="G73" s="99" t="s">
        <v>1093</v>
      </c>
      <c r="H73" s="99" t="s">
        <v>1094</v>
      </c>
      <c r="I73" s="99" t="s">
        <v>1095</v>
      </c>
      <c r="J73" s="74">
        <v>8</v>
      </c>
      <c r="K73" s="93">
        <v>41640</v>
      </c>
      <c r="L73" s="93">
        <v>43190</v>
      </c>
      <c r="M73" s="83" t="s">
        <v>1096</v>
      </c>
      <c r="N73" s="8" t="s">
        <v>61</v>
      </c>
      <c r="O73" s="105" t="s">
        <v>28</v>
      </c>
      <c r="P73" s="105" t="s">
        <v>28</v>
      </c>
      <c r="Q73" s="105" t="s">
        <v>3966</v>
      </c>
      <c r="R73" s="8" t="s">
        <v>3883</v>
      </c>
      <c r="S73" s="70" t="s">
        <v>85</v>
      </c>
      <c r="T73" s="128">
        <v>8</v>
      </c>
      <c r="U73" s="85">
        <f t="shared" si="5"/>
        <v>1</v>
      </c>
      <c r="V73" s="70"/>
      <c r="W73" s="70"/>
      <c r="X73" s="87" t="s">
        <v>1097</v>
      </c>
      <c r="Y73" s="87"/>
      <c r="Z73" s="87" t="s">
        <v>1098</v>
      </c>
      <c r="AA73" s="87" t="s">
        <v>3513</v>
      </c>
      <c r="AB73" s="87"/>
      <c r="AC73" s="87"/>
      <c r="AD73" s="70"/>
      <c r="AE73" s="70"/>
      <c r="AF73" s="71"/>
      <c r="AG73" s="70"/>
      <c r="AH73" s="71"/>
      <c r="AI73" s="70"/>
      <c r="AJ73" s="88" t="s">
        <v>20</v>
      </c>
      <c r="AK73" s="198">
        <f t="shared" si="6"/>
        <v>2</v>
      </c>
      <c r="AL73" s="199">
        <f t="shared" si="7"/>
        <v>0</v>
      </c>
      <c r="AM73" s="72" t="str">
        <f t="shared" si="8"/>
        <v>CUMPLIDA</v>
      </c>
      <c r="AN73" s="72" t="str">
        <f t="shared" si="9"/>
        <v>CUMPLIDA</v>
      </c>
      <c r="AO73" s="69" t="s">
        <v>85</v>
      </c>
      <c r="AP73" s="91"/>
      <c r="AQ73" s="92" t="s">
        <v>1099</v>
      </c>
      <c r="AR73" s="73" t="s">
        <v>18</v>
      </c>
      <c r="AS73" s="73" t="s">
        <v>217</v>
      </c>
      <c r="AT73" s="74" t="s">
        <v>105</v>
      </c>
      <c r="AU73" s="8" t="s">
        <v>109</v>
      </c>
      <c r="AV73" s="8" t="s">
        <v>109</v>
      </c>
      <c r="AW73" s="8" t="s">
        <v>208</v>
      </c>
      <c r="AX73" s="8"/>
      <c r="AY73" s="8"/>
      <c r="AZ73" s="8"/>
      <c r="BA73" s="8"/>
      <c r="BB73" s="316"/>
    </row>
    <row r="74" spans="1:54" s="96" customFormat="1" ht="273.75" customHeight="1" x14ac:dyDescent="0.25">
      <c r="A74" s="76">
        <v>792</v>
      </c>
      <c r="B74" s="76">
        <v>22</v>
      </c>
      <c r="C74" s="77" t="s">
        <v>1100</v>
      </c>
      <c r="D74" s="77" t="s">
        <v>1101</v>
      </c>
      <c r="E74" s="78" t="s">
        <v>342</v>
      </c>
      <c r="F74" s="79" t="s">
        <v>1102</v>
      </c>
      <c r="G74" s="79" t="s">
        <v>1103</v>
      </c>
      <c r="H74" s="79" t="s">
        <v>1104</v>
      </c>
      <c r="I74" s="79" t="s">
        <v>1105</v>
      </c>
      <c r="J74" s="74">
        <v>10</v>
      </c>
      <c r="K74" s="93">
        <v>41487</v>
      </c>
      <c r="L74" s="93">
        <v>43281</v>
      </c>
      <c r="M74" s="83" t="s">
        <v>1106</v>
      </c>
      <c r="N74" s="8" t="s">
        <v>62</v>
      </c>
      <c r="O74" s="105" t="s">
        <v>28</v>
      </c>
      <c r="P74" s="105" t="s">
        <v>28</v>
      </c>
      <c r="Q74" s="105" t="s">
        <v>3966</v>
      </c>
      <c r="R74" s="8" t="s">
        <v>3883</v>
      </c>
      <c r="S74" s="70" t="s">
        <v>373</v>
      </c>
      <c r="T74" s="128">
        <v>10</v>
      </c>
      <c r="U74" s="85">
        <f t="shared" si="5"/>
        <v>1</v>
      </c>
      <c r="V74" s="70"/>
      <c r="W74" s="70"/>
      <c r="X74" s="70"/>
      <c r="Y74" s="87"/>
      <c r="Z74" s="87"/>
      <c r="AA74" s="87" t="s">
        <v>3600</v>
      </c>
      <c r="AB74" s="87" t="s">
        <v>3917</v>
      </c>
      <c r="AC74" s="87"/>
      <c r="AD74" s="70" t="s">
        <v>30</v>
      </c>
      <c r="AE74" s="70" t="s">
        <v>25</v>
      </c>
      <c r="AF74" s="8" t="s">
        <v>3914</v>
      </c>
      <c r="AG74" s="70" t="s">
        <v>3915</v>
      </c>
      <c r="AH74" s="8" t="s">
        <v>3916</v>
      </c>
      <c r="AI74" s="70" t="s">
        <v>3208</v>
      </c>
      <c r="AJ74" s="88" t="s">
        <v>20</v>
      </c>
      <c r="AK74" s="198">
        <f t="shared" si="6"/>
        <v>2</v>
      </c>
      <c r="AL74" s="199">
        <f t="shared" si="7"/>
        <v>0</v>
      </c>
      <c r="AM74" s="72" t="str">
        <f t="shared" si="8"/>
        <v>CUMPLIDA</v>
      </c>
      <c r="AN74" s="72" t="str">
        <f t="shared" si="9"/>
        <v>CUMPLIDA</v>
      </c>
      <c r="AO74" s="69" t="s">
        <v>30</v>
      </c>
      <c r="AP74" s="91"/>
      <c r="AQ74" s="92" t="s">
        <v>1107</v>
      </c>
      <c r="AR74" s="73" t="s">
        <v>25</v>
      </c>
      <c r="AS74" s="92" t="s">
        <v>217</v>
      </c>
      <c r="AT74" s="74" t="s">
        <v>105</v>
      </c>
      <c r="AU74" s="8" t="s">
        <v>108</v>
      </c>
      <c r="AV74" s="8" t="s">
        <v>753</v>
      </c>
      <c r="AW74" s="8" t="s">
        <v>208</v>
      </c>
      <c r="AX74" s="8"/>
      <c r="AY74" s="8"/>
      <c r="AZ74" s="8"/>
      <c r="BA74" s="8"/>
      <c r="BB74" s="316"/>
    </row>
    <row r="75" spans="1:54" ht="297.75" customHeight="1" x14ac:dyDescent="0.25">
      <c r="A75" s="76">
        <v>795</v>
      </c>
      <c r="B75" s="76">
        <v>25</v>
      </c>
      <c r="C75" s="77" t="s">
        <v>1108</v>
      </c>
      <c r="D75" s="77" t="s">
        <v>1109</v>
      </c>
      <c r="E75" s="78" t="s">
        <v>342</v>
      </c>
      <c r="F75" s="75" t="s">
        <v>1110</v>
      </c>
      <c r="G75" s="75" t="s">
        <v>1111</v>
      </c>
      <c r="H75" s="95" t="s">
        <v>4015</v>
      </c>
      <c r="I75" s="95" t="s">
        <v>4015</v>
      </c>
      <c r="J75" s="8">
        <v>4</v>
      </c>
      <c r="K75" s="93">
        <v>41548</v>
      </c>
      <c r="L75" s="118">
        <v>43555</v>
      </c>
      <c r="M75" s="83" t="s">
        <v>380</v>
      </c>
      <c r="N75" s="8" t="s">
        <v>32</v>
      </c>
      <c r="O75" s="8" t="s">
        <v>28</v>
      </c>
      <c r="P75" s="105" t="s">
        <v>510</v>
      </c>
      <c r="Q75" s="105" t="s">
        <v>3966</v>
      </c>
      <c r="R75" s="8" t="s">
        <v>3883</v>
      </c>
      <c r="S75" s="70" t="s">
        <v>84</v>
      </c>
      <c r="T75" s="128">
        <v>1</v>
      </c>
      <c r="U75" s="85">
        <f t="shared" si="5"/>
        <v>0.25</v>
      </c>
      <c r="V75" s="70"/>
      <c r="W75" s="70"/>
      <c r="X75" s="87" t="s">
        <v>1112</v>
      </c>
      <c r="Y75" s="87"/>
      <c r="Z75" s="87"/>
      <c r="AA75" s="87"/>
      <c r="AB75" s="87" t="s">
        <v>4016</v>
      </c>
      <c r="AC75" s="87"/>
      <c r="AD75" s="70"/>
      <c r="AE75" s="70"/>
      <c r="AF75" s="71"/>
      <c r="AG75" s="70"/>
      <c r="AH75" s="71"/>
      <c r="AI75" s="70"/>
      <c r="AJ75" s="88" t="s">
        <v>20</v>
      </c>
      <c r="AK75" s="198">
        <f t="shared" si="6"/>
        <v>0</v>
      </c>
      <c r="AL75" s="199">
        <f t="shared" si="7"/>
        <v>1</v>
      </c>
      <c r="AM75" s="72" t="str">
        <f t="shared" si="8"/>
        <v>EN TERMINO</v>
      </c>
      <c r="AN75" s="72" t="str">
        <f t="shared" si="9"/>
        <v>EN TERMINO</v>
      </c>
      <c r="AO75" s="69" t="s">
        <v>84</v>
      </c>
      <c r="AP75" s="91"/>
      <c r="AQ75" s="92" t="s">
        <v>1113</v>
      </c>
      <c r="AR75" s="73" t="s">
        <v>18</v>
      </c>
      <c r="AS75" s="92" t="s">
        <v>217</v>
      </c>
      <c r="AT75" s="74" t="s">
        <v>105</v>
      </c>
      <c r="AU75" s="8" t="s">
        <v>113</v>
      </c>
      <c r="AV75" s="8" t="s">
        <v>123</v>
      </c>
      <c r="AW75" s="8" t="s">
        <v>208</v>
      </c>
      <c r="AX75" s="8" t="s">
        <v>3919</v>
      </c>
      <c r="AY75" s="8"/>
      <c r="AZ75" s="8"/>
      <c r="BA75" s="8"/>
      <c r="BB75" s="316"/>
    </row>
    <row r="76" spans="1:54" ht="261" customHeight="1" x14ac:dyDescent="0.25">
      <c r="A76" s="76">
        <v>796</v>
      </c>
      <c r="B76" s="76">
        <v>26</v>
      </c>
      <c r="C76" s="77" t="s">
        <v>1114</v>
      </c>
      <c r="D76" s="77" t="s">
        <v>3615</v>
      </c>
      <c r="E76" s="78" t="s">
        <v>342</v>
      </c>
      <c r="F76" s="8" t="s">
        <v>3617</v>
      </c>
      <c r="G76" s="79" t="s">
        <v>3619</v>
      </c>
      <c r="H76" s="80" t="s">
        <v>1116</v>
      </c>
      <c r="I76" s="80" t="s">
        <v>1116</v>
      </c>
      <c r="J76" s="8">
        <v>8</v>
      </c>
      <c r="K76" s="93">
        <v>41456</v>
      </c>
      <c r="L76" s="118">
        <v>43343</v>
      </c>
      <c r="M76" s="83" t="s">
        <v>302</v>
      </c>
      <c r="N76" s="83" t="s">
        <v>302</v>
      </c>
      <c r="O76" s="81" t="s">
        <v>21</v>
      </c>
      <c r="P76" s="81" t="s">
        <v>1117</v>
      </c>
      <c r="Q76" s="94" t="s">
        <v>3965</v>
      </c>
      <c r="R76" s="94" t="s">
        <v>3860</v>
      </c>
      <c r="S76" s="70" t="s">
        <v>85</v>
      </c>
      <c r="T76" s="128">
        <v>8</v>
      </c>
      <c r="U76" s="85">
        <f t="shared" si="5"/>
        <v>1</v>
      </c>
      <c r="V76" s="69"/>
      <c r="W76" s="69" t="s">
        <v>1118</v>
      </c>
      <c r="X76" s="86" t="s">
        <v>1119</v>
      </c>
      <c r="Y76" s="87" t="s">
        <v>1120</v>
      </c>
      <c r="Z76" s="87" t="s">
        <v>3642</v>
      </c>
      <c r="AA76" s="87"/>
      <c r="AB76" s="87" t="s">
        <v>3924</v>
      </c>
      <c r="AC76" s="87"/>
      <c r="AD76" s="70" t="s">
        <v>374</v>
      </c>
      <c r="AE76" s="70" t="s">
        <v>25</v>
      </c>
      <c r="AF76" s="8" t="s">
        <v>1121</v>
      </c>
      <c r="AG76" s="70" t="s">
        <v>1122</v>
      </c>
      <c r="AH76" s="8"/>
      <c r="AI76" s="70"/>
      <c r="AJ76" s="88" t="s">
        <v>20</v>
      </c>
      <c r="AK76" s="89">
        <f t="shared" si="6"/>
        <v>2</v>
      </c>
      <c r="AL76" s="90">
        <f t="shared" si="7"/>
        <v>0</v>
      </c>
      <c r="AM76" s="72" t="str">
        <f t="shared" si="8"/>
        <v>CUMPLIDA</v>
      </c>
      <c r="AN76" s="72" t="str">
        <f t="shared" si="9"/>
        <v>CUMPLIDA</v>
      </c>
      <c r="AO76" s="69" t="s">
        <v>85</v>
      </c>
      <c r="AP76" s="91"/>
      <c r="AQ76" s="73"/>
      <c r="AR76" s="73"/>
      <c r="AS76" s="73"/>
      <c r="AT76" s="74" t="s">
        <v>105</v>
      </c>
      <c r="AU76" s="8" t="s">
        <v>111</v>
      </c>
      <c r="AV76" s="8" t="s">
        <v>185</v>
      </c>
      <c r="AW76" s="8" t="s">
        <v>304</v>
      </c>
      <c r="AX76" s="8"/>
      <c r="AY76" s="8"/>
      <c r="AZ76" s="8"/>
      <c r="BA76" s="8"/>
      <c r="BB76" s="316" t="s">
        <v>3213</v>
      </c>
    </row>
    <row r="77" spans="1:54" s="96" customFormat="1" ht="144" customHeight="1" x14ac:dyDescent="0.25">
      <c r="A77" s="76">
        <v>800</v>
      </c>
      <c r="B77" s="76">
        <v>30</v>
      </c>
      <c r="C77" s="77" t="s">
        <v>1124</v>
      </c>
      <c r="D77" s="77" t="s">
        <v>1125</v>
      </c>
      <c r="E77" s="78" t="s">
        <v>342</v>
      </c>
      <c r="F77" s="79" t="s">
        <v>1123</v>
      </c>
      <c r="G77" s="79"/>
      <c r="H77" s="153" t="s">
        <v>1126</v>
      </c>
      <c r="I77" s="80" t="s">
        <v>1127</v>
      </c>
      <c r="J77" s="81">
        <v>9</v>
      </c>
      <c r="K77" s="82">
        <v>41673</v>
      </c>
      <c r="L77" s="82">
        <v>42916</v>
      </c>
      <c r="M77" s="83" t="s">
        <v>654</v>
      </c>
      <c r="N77" s="8" t="s">
        <v>103</v>
      </c>
      <c r="O77" s="105" t="s">
        <v>28</v>
      </c>
      <c r="P77" s="94" t="s">
        <v>888</v>
      </c>
      <c r="Q77" s="94" t="s">
        <v>3966</v>
      </c>
      <c r="R77" s="8" t="s">
        <v>3883</v>
      </c>
      <c r="S77" s="70" t="s">
        <v>84</v>
      </c>
      <c r="T77" s="128">
        <v>9</v>
      </c>
      <c r="U77" s="85">
        <f t="shared" si="5"/>
        <v>1</v>
      </c>
      <c r="V77" s="70"/>
      <c r="W77" s="70" t="s">
        <v>1128</v>
      </c>
      <c r="X77" s="87" t="s">
        <v>1129</v>
      </c>
      <c r="Y77" s="87" t="s">
        <v>1130</v>
      </c>
      <c r="Z77" s="87"/>
      <c r="AA77" s="87"/>
      <c r="AB77" s="87"/>
      <c r="AC77" s="87"/>
      <c r="AD77" s="70" t="s">
        <v>374</v>
      </c>
      <c r="AE77" s="70" t="s">
        <v>25</v>
      </c>
      <c r="AF77" s="95" t="s">
        <v>1131</v>
      </c>
      <c r="AG77" s="70" t="s">
        <v>677</v>
      </c>
      <c r="AH77" s="8" t="s">
        <v>1132</v>
      </c>
      <c r="AI77" s="8" t="s">
        <v>377</v>
      </c>
      <c r="AJ77" s="88" t="s">
        <v>20</v>
      </c>
      <c r="AK77" s="198">
        <f t="shared" si="6"/>
        <v>2</v>
      </c>
      <c r="AL77" s="199">
        <f t="shared" si="7"/>
        <v>0</v>
      </c>
      <c r="AM77" s="72" t="str">
        <f t="shared" si="8"/>
        <v>CUMPLIDA</v>
      </c>
      <c r="AN77" s="72" t="str">
        <f t="shared" si="9"/>
        <v>CUMPLIDA</v>
      </c>
      <c r="AO77" s="69" t="s">
        <v>84</v>
      </c>
      <c r="AP77" s="91"/>
      <c r="AQ77" s="92" t="s">
        <v>1133</v>
      </c>
      <c r="AR77" s="73" t="s">
        <v>18</v>
      </c>
      <c r="AS77" s="92" t="s">
        <v>217</v>
      </c>
      <c r="AT77" s="74" t="s">
        <v>105</v>
      </c>
      <c r="AU77" s="8" t="s">
        <v>115</v>
      </c>
      <c r="AV77" s="8" t="s">
        <v>148</v>
      </c>
      <c r="AW77" s="8" t="s">
        <v>208</v>
      </c>
      <c r="AX77" s="8"/>
      <c r="AY77" s="8"/>
      <c r="AZ77" s="8"/>
      <c r="BA77" s="8"/>
      <c r="BB77" s="316"/>
    </row>
    <row r="78" spans="1:54" s="96" customFormat="1" ht="201.6" customHeight="1" x14ac:dyDescent="0.25">
      <c r="A78" s="76">
        <v>803</v>
      </c>
      <c r="B78" s="76">
        <v>33</v>
      </c>
      <c r="C78" s="75" t="s">
        <v>1135</v>
      </c>
      <c r="D78" s="99" t="s">
        <v>1136</v>
      </c>
      <c r="E78" s="99" t="s">
        <v>342</v>
      </c>
      <c r="F78" s="111" t="s">
        <v>1137</v>
      </c>
      <c r="G78" s="99" t="s">
        <v>408</v>
      </c>
      <c r="H78" s="153" t="s">
        <v>1138</v>
      </c>
      <c r="I78" s="153" t="s">
        <v>1139</v>
      </c>
      <c r="J78" s="136">
        <v>11</v>
      </c>
      <c r="K78" s="108">
        <v>41640</v>
      </c>
      <c r="L78" s="82">
        <v>43190</v>
      </c>
      <c r="M78" s="83" t="s">
        <v>372</v>
      </c>
      <c r="N78" s="8" t="s">
        <v>29</v>
      </c>
      <c r="O78" s="105" t="s">
        <v>28</v>
      </c>
      <c r="P78" s="105" t="s">
        <v>28</v>
      </c>
      <c r="Q78" s="105" t="s">
        <v>3966</v>
      </c>
      <c r="R78" s="8" t="s">
        <v>3883</v>
      </c>
      <c r="S78" s="70" t="s">
        <v>85</v>
      </c>
      <c r="T78" s="128">
        <v>11</v>
      </c>
      <c r="U78" s="85">
        <f t="shared" si="5"/>
        <v>1</v>
      </c>
      <c r="V78" s="70"/>
      <c r="W78" s="70"/>
      <c r="X78" s="87" t="s">
        <v>1140</v>
      </c>
      <c r="Y78" s="87" t="s">
        <v>1141</v>
      </c>
      <c r="Z78" s="87" t="s">
        <v>1142</v>
      </c>
      <c r="AA78" s="87" t="s">
        <v>3546</v>
      </c>
      <c r="AB78" s="87"/>
      <c r="AC78" s="87"/>
      <c r="AD78" s="70"/>
      <c r="AE78" s="70"/>
      <c r="AF78" s="8" t="s">
        <v>346</v>
      </c>
      <c r="AG78" s="70"/>
      <c r="AH78" s="71"/>
      <c r="AI78" s="70" t="s">
        <v>347</v>
      </c>
      <c r="AJ78" s="88" t="s">
        <v>20</v>
      </c>
      <c r="AK78" s="198">
        <f t="shared" si="6"/>
        <v>2</v>
      </c>
      <c r="AL78" s="199">
        <f t="shared" si="7"/>
        <v>0</v>
      </c>
      <c r="AM78" s="72" t="str">
        <f t="shared" si="8"/>
        <v>CUMPLIDA</v>
      </c>
      <c r="AN78" s="72" t="str">
        <f t="shared" si="9"/>
        <v>CUMPLIDA</v>
      </c>
      <c r="AO78" s="69" t="s">
        <v>85</v>
      </c>
      <c r="AP78" s="91"/>
      <c r="AQ78" s="92" t="s">
        <v>1143</v>
      </c>
      <c r="AR78" s="73" t="s">
        <v>25</v>
      </c>
      <c r="AS78" s="92" t="s">
        <v>217</v>
      </c>
      <c r="AT78" s="74" t="s">
        <v>105</v>
      </c>
      <c r="AU78" s="8" t="s">
        <v>112</v>
      </c>
      <c r="AV78" s="8" t="s">
        <v>349</v>
      </c>
      <c r="AW78" s="8" t="s">
        <v>208</v>
      </c>
      <c r="AX78" s="8"/>
      <c r="AY78" s="8"/>
      <c r="AZ78" s="8"/>
      <c r="BA78" s="8"/>
      <c r="BB78" s="316"/>
    </row>
    <row r="79" spans="1:54" s="96" customFormat="1" ht="272.25" customHeight="1" x14ac:dyDescent="0.25">
      <c r="A79" s="76">
        <v>804</v>
      </c>
      <c r="B79" s="76">
        <v>34</v>
      </c>
      <c r="C79" s="77" t="s">
        <v>1144</v>
      </c>
      <c r="D79" s="77" t="s">
        <v>1145</v>
      </c>
      <c r="E79" s="78" t="s">
        <v>342</v>
      </c>
      <c r="F79" s="126" t="s">
        <v>1146</v>
      </c>
      <c r="G79" s="126" t="s">
        <v>1147</v>
      </c>
      <c r="H79" s="80" t="s">
        <v>1148</v>
      </c>
      <c r="I79" s="80" t="s">
        <v>1149</v>
      </c>
      <c r="J79" s="81">
        <v>8</v>
      </c>
      <c r="K79" s="82">
        <v>41640</v>
      </c>
      <c r="L79" s="82">
        <v>42916</v>
      </c>
      <c r="M79" s="83" t="s">
        <v>372</v>
      </c>
      <c r="N79" s="8" t="s">
        <v>29</v>
      </c>
      <c r="O79" s="105" t="s">
        <v>28</v>
      </c>
      <c r="P79" s="105" t="s">
        <v>28</v>
      </c>
      <c r="Q79" s="105" t="s">
        <v>3966</v>
      </c>
      <c r="R79" s="8" t="s">
        <v>3883</v>
      </c>
      <c r="S79" s="70" t="s">
        <v>85</v>
      </c>
      <c r="T79" s="128">
        <v>8</v>
      </c>
      <c r="U79" s="85">
        <f t="shared" si="5"/>
        <v>1</v>
      </c>
      <c r="V79" s="70"/>
      <c r="W79" s="70"/>
      <c r="X79" s="87" t="s">
        <v>1150</v>
      </c>
      <c r="Y79" s="87" t="s">
        <v>1151</v>
      </c>
      <c r="Z79" s="87"/>
      <c r="AA79" s="87"/>
      <c r="AB79" s="87"/>
      <c r="AC79" s="87"/>
      <c r="AD79" s="70" t="s">
        <v>374</v>
      </c>
      <c r="AE79" s="72" t="s">
        <v>25</v>
      </c>
      <c r="AF79" s="8" t="s">
        <v>375</v>
      </c>
      <c r="AG79" s="8" t="s">
        <v>376</v>
      </c>
      <c r="AH79" s="202" t="s">
        <v>3376</v>
      </c>
      <c r="AI79" s="70" t="s">
        <v>377</v>
      </c>
      <c r="AJ79" s="88" t="s">
        <v>20</v>
      </c>
      <c r="AK79" s="198">
        <f t="shared" si="6"/>
        <v>2</v>
      </c>
      <c r="AL79" s="199">
        <f t="shared" si="7"/>
        <v>0</v>
      </c>
      <c r="AM79" s="72" t="str">
        <f t="shared" si="8"/>
        <v>CUMPLIDA</v>
      </c>
      <c r="AN79" s="72" t="str">
        <f t="shared" si="9"/>
        <v>CUMPLIDA</v>
      </c>
      <c r="AO79" s="69" t="s">
        <v>85</v>
      </c>
      <c r="AP79" s="91"/>
      <c r="AQ79" s="92" t="s">
        <v>1152</v>
      </c>
      <c r="AR79" s="73" t="s">
        <v>25</v>
      </c>
      <c r="AS79" s="92" t="s">
        <v>217</v>
      </c>
      <c r="AT79" s="74" t="s">
        <v>105</v>
      </c>
      <c r="AU79" s="8" t="s">
        <v>111</v>
      </c>
      <c r="AV79" s="8" t="s">
        <v>200</v>
      </c>
      <c r="AW79" s="8" t="s">
        <v>208</v>
      </c>
      <c r="AX79" s="8"/>
      <c r="AY79" s="8"/>
      <c r="AZ79" s="8"/>
      <c r="BA79" s="8"/>
      <c r="BB79" s="316"/>
    </row>
    <row r="80" spans="1:54" s="96" customFormat="1" ht="241.5" customHeight="1" x14ac:dyDescent="0.25">
      <c r="A80" s="76">
        <v>806</v>
      </c>
      <c r="B80" s="76">
        <v>36</v>
      </c>
      <c r="C80" s="75" t="s">
        <v>1153</v>
      </c>
      <c r="D80" s="77" t="s">
        <v>1154</v>
      </c>
      <c r="E80" s="78" t="s">
        <v>342</v>
      </c>
      <c r="F80" s="79" t="s">
        <v>1155</v>
      </c>
      <c r="G80" s="79" t="s">
        <v>1156</v>
      </c>
      <c r="H80" s="80" t="s">
        <v>1157</v>
      </c>
      <c r="I80" s="80" t="s">
        <v>1158</v>
      </c>
      <c r="J80" s="81">
        <v>9</v>
      </c>
      <c r="K80" s="82">
        <v>41640</v>
      </c>
      <c r="L80" s="82">
        <v>43677</v>
      </c>
      <c r="M80" s="83" t="s">
        <v>372</v>
      </c>
      <c r="N80" s="8" t="s">
        <v>29</v>
      </c>
      <c r="O80" s="8" t="s">
        <v>28</v>
      </c>
      <c r="P80" s="81" t="s">
        <v>28</v>
      </c>
      <c r="Q80" s="81" t="s">
        <v>3966</v>
      </c>
      <c r="R80" s="8" t="s">
        <v>3883</v>
      </c>
      <c r="S80" s="70" t="s">
        <v>85</v>
      </c>
      <c r="T80" s="128">
        <v>4</v>
      </c>
      <c r="U80" s="85">
        <f t="shared" si="5"/>
        <v>0.44444444444444442</v>
      </c>
      <c r="V80" s="70" t="s">
        <v>1159</v>
      </c>
      <c r="W80" s="70"/>
      <c r="X80" s="87" t="s">
        <v>1160</v>
      </c>
      <c r="Y80" s="87" t="s">
        <v>1161</v>
      </c>
      <c r="Z80" s="87" t="s">
        <v>1162</v>
      </c>
      <c r="AA80" s="87"/>
      <c r="AB80" s="87" t="s">
        <v>3887</v>
      </c>
      <c r="AC80" s="87"/>
      <c r="AD80" s="70" t="s">
        <v>374</v>
      </c>
      <c r="AE80" s="72" t="s">
        <v>25</v>
      </c>
      <c r="AF80" s="8" t="s">
        <v>375</v>
      </c>
      <c r="AG80" s="8" t="s">
        <v>376</v>
      </c>
      <c r="AH80" s="202" t="s">
        <v>3376</v>
      </c>
      <c r="AI80" s="70" t="s">
        <v>377</v>
      </c>
      <c r="AJ80" s="88" t="s">
        <v>20</v>
      </c>
      <c r="AK80" s="198">
        <f t="shared" si="6"/>
        <v>0</v>
      </c>
      <c r="AL80" s="199">
        <f t="shared" si="7"/>
        <v>1</v>
      </c>
      <c r="AM80" s="72" t="str">
        <f t="shared" si="8"/>
        <v>EN TERMINO</v>
      </c>
      <c r="AN80" s="72" t="str">
        <f t="shared" si="9"/>
        <v>EN TERMINO</v>
      </c>
      <c r="AO80" s="69" t="s">
        <v>85</v>
      </c>
      <c r="AP80" s="91"/>
      <c r="AQ80" s="92" t="s">
        <v>1163</v>
      </c>
      <c r="AR80" s="73" t="s">
        <v>25</v>
      </c>
      <c r="AS80" s="92" t="s">
        <v>217</v>
      </c>
      <c r="AT80" s="8" t="s">
        <v>219</v>
      </c>
      <c r="AU80" s="8" t="s">
        <v>111</v>
      </c>
      <c r="AV80" s="8" t="s">
        <v>197</v>
      </c>
      <c r="AW80" s="8" t="s">
        <v>208</v>
      </c>
      <c r="AX80" s="8"/>
      <c r="AY80" s="8"/>
      <c r="AZ80" s="8"/>
      <c r="BA80" s="8"/>
      <c r="BB80" s="316"/>
    </row>
    <row r="81" spans="1:54" s="96" customFormat="1" ht="187.15" customHeight="1" x14ac:dyDescent="0.25">
      <c r="A81" s="76">
        <v>808</v>
      </c>
      <c r="B81" s="76">
        <v>38</v>
      </c>
      <c r="C81" s="77" t="s">
        <v>1164</v>
      </c>
      <c r="D81" s="77" t="s">
        <v>1165</v>
      </c>
      <c r="E81" s="78" t="s">
        <v>342</v>
      </c>
      <c r="F81" s="154" t="s">
        <v>1166</v>
      </c>
      <c r="G81" s="126" t="s">
        <v>1147</v>
      </c>
      <c r="H81" s="154" t="s">
        <v>1167</v>
      </c>
      <c r="I81" s="154" t="s">
        <v>1167</v>
      </c>
      <c r="J81" s="155">
        <v>10</v>
      </c>
      <c r="K81" s="82">
        <v>41640</v>
      </c>
      <c r="L81" s="82">
        <v>42916</v>
      </c>
      <c r="M81" s="83" t="s">
        <v>372</v>
      </c>
      <c r="N81" s="8" t="s">
        <v>29</v>
      </c>
      <c r="O81" s="105" t="s">
        <v>28</v>
      </c>
      <c r="P81" s="105" t="s">
        <v>28</v>
      </c>
      <c r="Q81" s="105" t="s">
        <v>3966</v>
      </c>
      <c r="R81" s="8" t="s">
        <v>3883</v>
      </c>
      <c r="S81" s="70" t="s">
        <v>85</v>
      </c>
      <c r="T81" s="128">
        <v>10</v>
      </c>
      <c r="U81" s="85">
        <f t="shared" si="5"/>
        <v>1</v>
      </c>
      <c r="V81" s="70"/>
      <c r="W81" s="70"/>
      <c r="X81" s="87" t="s">
        <v>1168</v>
      </c>
      <c r="Y81" s="87" t="s">
        <v>1169</v>
      </c>
      <c r="Z81" s="87"/>
      <c r="AA81" s="87"/>
      <c r="AB81" s="87"/>
      <c r="AC81" s="87"/>
      <c r="AD81" s="70"/>
      <c r="AE81" s="70"/>
      <c r="AF81" s="71"/>
      <c r="AG81" s="70"/>
      <c r="AH81" s="71"/>
      <c r="AI81" s="70"/>
      <c r="AJ81" s="88" t="s">
        <v>20</v>
      </c>
      <c r="AK81" s="198">
        <f t="shared" si="6"/>
        <v>2</v>
      </c>
      <c r="AL81" s="199">
        <f t="shared" si="7"/>
        <v>0</v>
      </c>
      <c r="AM81" s="72" t="str">
        <f t="shared" si="8"/>
        <v>CUMPLIDA</v>
      </c>
      <c r="AN81" s="72" t="str">
        <f t="shared" si="9"/>
        <v>CUMPLIDA</v>
      </c>
      <c r="AO81" s="69" t="s">
        <v>85</v>
      </c>
      <c r="AP81" s="91"/>
      <c r="AQ81" s="92" t="s">
        <v>1170</v>
      </c>
      <c r="AR81" s="73" t="s">
        <v>25</v>
      </c>
      <c r="AS81" s="92" t="s">
        <v>217</v>
      </c>
      <c r="AT81" s="74" t="s">
        <v>105</v>
      </c>
      <c r="AU81" s="8" t="s">
        <v>108</v>
      </c>
      <c r="AV81" s="8" t="s">
        <v>753</v>
      </c>
      <c r="AW81" s="8" t="s">
        <v>208</v>
      </c>
      <c r="AX81" s="8"/>
      <c r="AY81" s="8"/>
      <c r="AZ81" s="8"/>
      <c r="BA81" s="8"/>
      <c r="BB81" s="316"/>
    </row>
    <row r="82" spans="1:54" s="96" customFormat="1" ht="327" customHeight="1" x14ac:dyDescent="0.25">
      <c r="A82" s="76">
        <v>809</v>
      </c>
      <c r="B82" s="76">
        <v>39</v>
      </c>
      <c r="C82" s="77" t="s">
        <v>1171</v>
      </c>
      <c r="D82" s="77" t="s">
        <v>1172</v>
      </c>
      <c r="E82" s="78" t="s">
        <v>342</v>
      </c>
      <c r="F82" s="154" t="s">
        <v>1166</v>
      </c>
      <c r="G82" s="126" t="s">
        <v>1147</v>
      </c>
      <c r="H82" s="126" t="s">
        <v>1173</v>
      </c>
      <c r="I82" s="126" t="s">
        <v>1174</v>
      </c>
      <c r="J82" s="81">
        <v>7</v>
      </c>
      <c r="K82" s="82">
        <v>41640</v>
      </c>
      <c r="L82" s="82">
        <v>43190</v>
      </c>
      <c r="M82" s="83" t="s">
        <v>372</v>
      </c>
      <c r="N82" s="8" t="s">
        <v>29</v>
      </c>
      <c r="O82" s="105" t="s">
        <v>28</v>
      </c>
      <c r="P82" s="105" t="s">
        <v>28</v>
      </c>
      <c r="Q82" s="105" t="s">
        <v>3966</v>
      </c>
      <c r="R82" s="8" t="s">
        <v>3883</v>
      </c>
      <c r="S82" s="70" t="s">
        <v>84</v>
      </c>
      <c r="T82" s="128">
        <v>7</v>
      </c>
      <c r="U82" s="85">
        <f t="shared" si="5"/>
        <v>1</v>
      </c>
      <c r="V82" s="70"/>
      <c r="W82" s="70"/>
      <c r="X82" s="87" t="s">
        <v>1175</v>
      </c>
      <c r="Y82" s="87" t="s">
        <v>1176</v>
      </c>
      <c r="Z82" s="87" t="s">
        <v>1177</v>
      </c>
      <c r="AA82" s="87" t="s">
        <v>3547</v>
      </c>
      <c r="AB82" s="87"/>
      <c r="AC82" s="87"/>
      <c r="AD82" s="70"/>
      <c r="AE82" s="70"/>
      <c r="AF82" s="71"/>
      <c r="AG82" s="70"/>
      <c r="AH82" s="71"/>
      <c r="AI82" s="70"/>
      <c r="AJ82" s="88" t="s">
        <v>20</v>
      </c>
      <c r="AK82" s="198">
        <f t="shared" si="6"/>
        <v>2</v>
      </c>
      <c r="AL82" s="199">
        <f t="shared" si="7"/>
        <v>0</v>
      </c>
      <c r="AM82" s="72" t="str">
        <f t="shared" si="8"/>
        <v>CUMPLIDA</v>
      </c>
      <c r="AN82" s="72" t="str">
        <f t="shared" si="9"/>
        <v>CUMPLIDA</v>
      </c>
      <c r="AO82" s="69" t="s">
        <v>84</v>
      </c>
      <c r="AP82" s="91"/>
      <c r="AQ82" s="92" t="s">
        <v>1178</v>
      </c>
      <c r="AR82" s="73" t="s">
        <v>25</v>
      </c>
      <c r="AS82" s="92" t="s">
        <v>217</v>
      </c>
      <c r="AT82" s="74" t="s">
        <v>105</v>
      </c>
      <c r="AU82" s="8" t="s">
        <v>108</v>
      </c>
      <c r="AV82" s="8" t="s">
        <v>753</v>
      </c>
      <c r="AW82" s="8" t="s">
        <v>208</v>
      </c>
      <c r="AX82" s="8"/>
      <c r="AY82" s="8"/>
      <c r="AZ82" s="8"/>
      <c r="BA82" s="8"/>
      <c r="BB82" s="316"/>
    </row>
    <row r="83" spans="1:54" ht="366" customHeight="1" x14ac:dyDescent="0.25">
      <c r="A83" s="76">
        <v>810</v>
      </c>
      <c r="B83" s="76">
        <v>40</v>
      </c>
      <c r="C83" s="77" t="s">
        <v>1179</v>
      </c>
      <c r="D83" s="77" t="s">
        <v>1180</v>
      </c>
      <c r="E83" s="78" t="s">
        <v>342</v>
      </c>
      <c r="F83" s="154" t="s">
        <v>1166</v>
      </c>
      <c r="G83" s="126" t="s">
        <v>1147</v>
      </c>
      <c r="H83" s="154" t="s">
        <v>1181</v>
      </c>
      <c r="I83" s="154" t="s">
        <v>1181</v>
      </c>
      <c r="J83" s="81">
        <v>7</v>
      </c>
      <c r="K83" s="82">
        <v>41640</v>
      </c>
      <c r="L83" s="82">
        <v>42916</v>
      </c>
      <c r="M83" s="83" t="s">
        <v>372</v>
      </c>
      <c r="N83" s="8" t="s">
        <v>29</v>
      </c>
      <c r="O83" s="105" t="s">
        <v>28</v>
      </c>
      <c r="P83" s="105" t="s">
        <v>28</v>
      </c>
      <c r="Q83" s="105" t="s">
        <v>3966</v>
      </c>
      <c r="R83" s="8" t="s">
        <v>3883</v>
      </c>
      <c r="S83" s="70" t="s">
        <v>84</v>
      </c>
      <c r="T83" s="128">
        <v>7</v>
      </c>
      <c r="U83" s="85">
        <f t="shared" si="5"/>
        <v>1</v>
      </c>
      <c r="V83" s="70"/>
      <c r="W83" s="70"/>
      <c r="X83" s="87" t="s">
        <v>1182</v>
      </c>
      <c r="Y83" s="87" t="s">
        <v>1183</v>
      </c>
      <c r="Z83" s="87"/>
      <c r="AA83" s="87"/>
      <c r="AB83" s="87"/>
      <c r="AC83" s="87"/>
      <c r="AD83" s="70"/>
      <c r="AE83" s="70"/>
      <c r="AF83" s="71"/>
      <c r="AG83" s="70"/>
      <c r="AH83" s="71"/>
      <c r="AI83" s="70"/>
      <c r="AJ83" s="88" t="s">
        <v>20</v>
      </c>
      <c r="AK83" s="198">
        <f t="shared" si="6"/>
        <v>2</v>
      </c>
      <c r="AL83" s="199">
        <f t="shared" si="7"/>
        <v>0</v>
      </c>
      <c r="AM83" s="72" t="str">
        <f t="shared" si="8"/>
        <v>CUMPLIDA</v>
      </c>
      <c r="AN83" s="72" t="str">
        <f t="shared" si="9"/>
        <v>CUMPLIDA</v>
      </c>
      <c r="AO83" s="69" t="s">
        <v>84</v>
      </c>
      <c r="AP83" s="91"/>
      <c r="AQ83" s="92" t="s">
        <v>1184</v>
      </c>
      <c r="AR83" s="73" t="s">
        <v>25</v>
      </c>
      <c r="AS83" s="92" t="s">
        <v>217</v>
      </c>
      <c r="AT83" s="74" t="s">
        <v>105</v>
      </c>
      <c r="AU83" s="8" t="s">
        <v>108</v>
      </c>
      <c r="AV83" s="8" t="s">
        <v>753</v>
      </c>
      <c r="AW83" s="8" t="s">
        <v>208</v>
      </c>
      <c r="AX83" s="8"/>
      <c r="AY83" s="8"/>
      <c r="AZ83" s="8"/>
      <c r="BA83" s="8"/>
      <c r="BB83" s="316"/>
    </row>
    <row r="84" spans="1:54" ht="403.15" customHeight="1" x14ac:dyDescent="0.25">
      <c r="A84" s="76">
        <v>812</v>
      </c>
      <c r="B84" s="76">
        <v>42</v>
      </c>
      <c r="C84" s="77" t="s">
        <v>1185</v>
      </c>
      <c r="D84" s="77" t="s">
        <v>1136</v>
      </c>
      <c r="E84" s="78" t="s">
        <v>342</v>
      </c>
      <c r="F84" s="79" t="s">
        <v>1186</v>
      </c>
      <c r="G84" s="79"/>
      <c r="H84" s="79" t="s">
        <v>1187</v>
      </c>
      <c r="I84" s="79" t="s">
        <v>1187</v>
      </c>
      <c r="J84" s="81">
        <v>9</v>
      </c>
      <c r="K84" s="82">
        <v>41640</v>
      </c>
      <c r="L84" s="82">
        <v>42916</v>
      </c>
      <c r="M84" s="83" t="s">
        <v>372</v>
      </c>
      <c r="N84" s="8" t="s">
        <v>29</v>
      </c>
      <c r="O84" s="8" t="s">
        <v>28</v>
      </c>
      <c r="P84" s="105" t="s">
        <v>510</v>
      </c>
      <c r="Q84" s="105" t="s">
        <v>3966</v>
      </c>
      <c r="R84" s="8" t="s">
        <v>3883</v>
      </c>
      <c r="S84" s="70" t="s">
        <v>85</v>
      </c>
      <c r="T84" s="128">
        <v>9</v>
      </c>
      <c r="U84" s="85">
        <f t="shared" si="5"/>
        <v>1</v>
      </c>
      <c r="V84" s="70"/>
      <c r="W84" s="70" t="s">
        <v>1188</v>
      </c>
      <c r="X84" s="87" t="s">
        <v>1189</v>
      </c>
      <c r="Y84" s="87" t="s">
        <v>1190</v>
      </c>
      <c r="Z84" s="87"/>
      <c r="AA84" s="87"/>
      <c r="AB84" s="87"/>
      <c r="AC84" s="87"/>
      <c r="AD84" s="70"/>
      <c r="AE84" s="70"/>
      <c r="AF84" s="8"/>
      <c r="AG84" s="70"/>
      <c r="AH84" s="8"/>
      <c r="AI84" s="70"/>
      <c r="AJ84" s="88" t="s">
        <v>20</v>
      </c>
      <c r="AK84" s="198">
        <f t="shared" si="6"/>
        <v>2</v>
      </c>
      <c r="AL84" s="199">
        <f t="shared" si="7"/>
        <v>0</v>
      </c>
      <c r="AM84" s="72" t="str">
        <f t="shared" si="8"/>
        <v>CUMPLIDA</v>
      </c>
      <c r="AN84" s="72" t="str">
        <f t="shared" si="9"/>
        <v>CUMPLIDA</v>
      </c>
      <c r="AO84" s="69" t="s">
        <v>85</v>
      </c>
      <c r="AP84" s="91"/>
      <c r="AQ84" s="92" t="s">
        <v>1191</v>
      </c>
      <c r="AR84" s="73" t="s">
        <v>221</v>
      </c>
      <c r="AS84" s="92" t="s">
        <v>215</v>
      </c>
      <c r="AT84" s="74" t="s">
        <v>105</v>
      </c>
      <c r="AU84" s="8" t="s">
        <v>113</v>
      </c>
      <c r="AV84" s="8" t="s">
        <v>131</v>
      </c>
      <c r="AW84" s="8" t="s">
        <v>208</v>
      </c>
      <c r="AX84" s="8"/>
      <c r="AY84" s="8"/>
      <c r="AZ84" s="8"/>
      <c r="BA84" s="8"/>
      <c r="BB84" s="316"/>
    </row>
    <row r="85" spans="1:54" s="96" customFormat="1" ht="241.5" customHeight="1" x14ac:dyDescent="0.25">
      <c r="A85" s="76">
        <v>823</v>
      </c>
      <c r="B85" s="76">
        <v>10</v>
      </c>
      <c r="C85" s="137" t="s">
        <v>1195</v>
      </c>
      <c r="D85" s="77" t="s">
        <v>1196</v>
      </c>
      <c r="E85" s="78" t="s">
        <v>342</v>
      </c>
      <c r="F85" s="79" t="s">
        <v>1030</v>
      </c>
      <c r="G85" s="95" t="s">
        <v>1026</v>
      </c>
      <c r="H85" s="147" t="s">
        <v>1031</v>
      </c>
      <c r="I85" s="147" t="s">
        <v>1031</v>
      </c>
      <c r="J85" s="148">
        <v>4</v>
      </c>
      <c r="K85" s="82">
        <v>41532</v>
      </c>
      <c r="L85" s="82">
        <v>43039</v>
      </c>
      <c r="M85" s="83" t="s">
        <v>1194</v>
      </c>
      <c r="N85" s="8" t="s">
        <v>63</v>
      </c>
      <c r="O85" s="94" t="s">
        <v>21</v>
      </c>
      <c r="P85" s="94" t="s">
        <v>21</v>
      </c>
      <c r="Q85" s="94" t="s">
        <v>3965</v>
      </c>
      <c r="R85" s="94" t="s">
        <v>3860</v>
      </c>
      <c r="S85" s="70" t="s">
        <v>85</v>
      </c>
      <c r="T85" s="128">
        <v>4</v>
      </c>
      <c r="U85" s="85">
        <f t="shared" si="5"/>
        <v>1</v>
      </c>
      <c r="V85" s="70"/>
      <c r="W85" s="70" t="s">
        <v>1197</v>
      </c>
      <c r="X85" s="87" t="s">
        <v>1198</v>
      </c>
      <c r="Y85" s="87" t="s">
        <v>1199</v>
      </c>
      <c r="Z85" s="87" t="s">
        <v>1200</v>
      </c>
      <c r="AA85" s="87"/>
      <c r="AB85" s="87"/>
      <c r="AC85" s="87"/>
      <c r="AD85" s="70"/>
      <c r="AE85" s="70"/>
      <c r="AF85" s="71"/>
      <c r="AG85" s="70"/>
      <c r="AH85" s="71"/>
      <c r="AI85" s="70"/>
      <c r="AJ85" s="88" t="s">
        <v>58</v>
      </c>
      <c r="AK85" s="198">
        <f t="shared" si="6"/>
        <v>2</v>
      </c>
      <c r="AL85" s="199">
        <f t="shared" si="7"/>
        <v>0</v>
      </c>
      <c r="AM85" s="72" t="str">
        <f t="shared" si="8"/>
        <v>CUMPLIDA</v>
      </c>
      <c r="AN85" s="72" t="str">
        <f t="shared" si="9"/>
        <v>CUMPLIDA</v>
      </c>
      <c r="AO85" s="69" t="s">
        <v>85</v>
      </c>
      <c r="AP85" s="91"/>
      <c r="AQ85" s="73"/>
      <c r="AR85" s="73"/>
      <c r="AS85" s="73"/>
      <c r="AT85" s="74" t="s">
        <v>105</v>
      </c>
      <c r="AU85" s="8" t="s">
        <v>108</v>
      </c>
      <c r="AV85" s="8" t="s">
        <v>168</v>
      </c>
      <c r="AW85" s="8" t="s">
        <v>210</v>
      </c>
      <c r="AX85" s="8"/>
      <c r="AY85" s="8"/>
      <c r="AZ85" s="8"/>
      <c r="BA85" s="8"/>
      <c r="BB85" s="316"/>
    </row>
    <row r="86" spans="1:54" s="96" customFormat="1" ht="247.5" customHeight="1" x14ac:dyDescent="0.25">
      <c r="A86" s="76">
        <v>828</v>
      </c>
      <c r="B86" s="76">
        <v>2</v>
      </c>
      <c r="C86" s="77" t="s">
        <v>1202</v>
      </c>
      <c r="D86" s="77" t="s">
        <v>342</v>
      </c>
      <c r="E86" s="78" t="s">
        <v>342</v>
      </c>
      <c r="F86" s="79" t="s">
        <v>1203</v>
      </c>
      <c r="G86" s="79" t="s">
        <v>1204</v>
      </c>
      <c r="H86" s="75" t="s">
        <v>1205</v>
      </c>
      <c r="I86" s="75" t="s">
        <v>1205</v>
      </c>
      <c r="J86" s="8">
        <v>15</v>
      </c>
      <c r="K86" s="93">
        <v>41640</v>
      </c>
      <c r="L86" s="93">
        <v>43190</v>
      </c>
      <c r="M86" s="83" t="s">
        <v>1201</v>
      </c>
      <c r="N86" s="101" t="s">
        <v>4346</v>
      </c>
      <c r="O86" s="81" t="s">
        <v>21</v>
      </c>
      <c r="P86" s="94" t="s">
        <v>1206</v>
      </c>
      <c r="Q86" s="94" t="s">
        <v>3965</v>
      </c>
      <c r="R86" s="94" t="s">
        <v>3860</v>
      </c>
      <c r="S86" s="70" t="s">
        <v>373</v>
      </c>
      <c r="T86" s="128">
        <v>15</v>
      </c>
      <c r="U86" s="85">
        <f t="shared" si="5"/>
        <v>1</v>
      </c>
      <c r="V86" s="70"/>
      <c r="W86" s="70" t="s">
        <v>1207</v>
      </c>
      <c r="X86" s="87" t="s">
        <v>1208</v>
      </c>
      <c r="Y86" s="87"/>
      <c r="Z86" s="87"/>
      <c r="AA86" s="87" t="s">
        <v>3527</v>
      </c>
      <c r="AB86" s="87"/>
      <c r="AC86" s="87"/>
      <c r="AD86" s="70"/>
      <c r="AE86" s="70"/>
      <c r="AF86" s="8"/>
      <c r="AG86" s="70"/>
      <c r="AH86" s="8"/>
      <c r="AI86" s="70"/>
      <c r="AJ86" s="88" t="s">
        <v>58</v>
      </c>
      <c r="AK86" s="198">
        <f t="shared" si="6"/>
        <v>2</v>
      </c>
      <c r="AL86" s="199">
        <f t="shared" si="7"/>
        <v>0</v>
      </c>
      <c r="AM86" s="72" t="str">
        <f t="shared" si="8"/>
        <v>CUMPLIDA</v>
      </c>
      <c r="AN86" s="72" t="str">
        <f t="shared" si="9"/>
        <v>CUMPLIDA</v>
      </c>
      <c r="AO86" s="69" t="s">
        <v>30</v>
      </c>
      <c r="AP86" s="91"/>
      <c r="AQ86" s="73" t="s">
        <v>676</v>
      </c>
      <c r="AR86" s="73"/>
      <c r="AS86" s="73"/>
      <c r="AT86" s="74" t="s">
        <v>105</v>
      </c>
      <c r="AU86" s="8" t="s">
        <v>111</v>
      </c>
      <c r="AV86" s="8" t="s">
        <v>124</v>
      </c>
      <c r="AW86" s="8" t="s">
        <v>210</v>
      </c>
      <c r="AX86" s="8"/>
      <c r="AY86" s="8"/>
      <c r="AZ86" s="8"/>
      <c r="BA86" s="8"/>
      <c r="BB86" s="316"/>
    </row>
    <row r="87" spans="1:54" ht="180.75" customHeight="1" x14ac:dyDescent="0.25">
      <c r="A87" s="76">
        <v>829</v>
      </c>
      <c r="B87" s="76">
        <v>3</v>
      </c>
      <c r="C87" s="77" t="s">
        <v>1209</v>
      </c>
      <c r="D87" s="77" t="s">
        <v>342</v>
      </c>
      <c r="E87" s="78" t="s">
        <v>342</v>
      </c>
      <c r="F87" s="95" t="s">
        <v>1210</v>
      </c>
      <c r="G87" s="95" t="s">
        <v>1211</v>
      </c>
      <c r="H87" s="95" t="s">
        <v>1212</v>
      </c>
      <c r="I87" s="95" t="s">
        <v>1212</v>
      </c>
      <c r="J87" s="124">
        <v>7</v>
      </c>
      <c r="K87" s="82">
        <v>41654</v>
      </c>
      <c r="L87" s="82">
        <v>42825</v>
      </c>
      <c r="M87" s="83" t="s">
        <v>1201</v>
      </c>
      <c r="N87" s="101" t="s">
        <v>4346</v>
      </c>
      <c r="O87" s="81" t="s">
        <v>21</v>
      </c>
      <c r="P87" s="94" t="s">
        <v>1206</v>
      </c>
      <c r="Q87" s="94" t="s">
        <v>3965</v>
      </c>
      <c r="R87" s="94" t="s">
        <v>3860</v>
      </c>
      <c r="S87" s="70" t="s">
        <v>30</v>
      </c>
      <c r="T87" s="128">
        <v>7</v>
      </c>
      <c r="U87" s="85">
        <f t="shared" si="5"/>
        <v>1</v>
      </c>
      <c r="V87" s="70"/>
      <c r="W87" s="70"/>
      <c r="X87" s="87" t="s">
        <v>1213</v>
      </c>
      <c r="Y87" s="87" t="s">
        <v>1214</v>
      </c>
      <c r="Z87" s="87"/>
      <c r="AA87" s="87"/>
      <c r="AB87" s="87"/>
      <c r="AC87" s="87"/>
      <c r="AD87" s="70" t="s">
        <v>374</v>
      </c>
      <c r="AE87" s="70"/>
      <c r="AF87" s="8" t="s">
        <v>1215</v>
      </c>
      <c r="AG87" s="70"/>
      <c r="AH87" s="8"/>
      <c r="AI87" s="70"/>
      <c r="AJ87" s="88" t="s">
        <v>58</v>
      </c>
      <c r="AK87" s="198">
        <f t="shared" si="6"/>
        <v>2</v>
      </c>
      <c r="AL87" s="199">
        <f t="shared" si="7"/>
        <v>0</v>
      </c>
      <c r="AM87" s="72" t="str">
        <f t="shared" si="8"/>
        <v>CUMPLIDA</v>
      </c>
      <c r="AN87" s="72" t="str">
        <f t="shared" si="9"/>
        <v>CUMPLIDA</v>
      </c>
      <c r="AO87" s="69" t="s">
        <v>30</v>
      </c>
      <c r="AP87" s="91"/>
      <c r="AQ87" s="73"/>
      <c r="AR87" s="73"/>
      <c r="AS87" s="73"/>
      <c r="AT87" s="74" t="s">
        <v>105</v>
      </c>
      <c r="AU87" s="8" t="s">
        <v>111</v>
      </c>
      <c r="AV87" s="8" t="s">
        <v>200</v>
      </c>
      <c r="AW87" s="8" t="s">
        <v>210</v>
      </c>
      <c r="AX87" s="8"/>
      <c r="AY87" s="8"/>
      <c r="AZ87" s="8"/>
      <c r="BA87" s="8"/>
      <c r="BB87" s="316"/>
    </row>
    <row r="88" spans="1:54" ht="265.5" customHeight="1" x14ac:dyDescent="0.25">
      <c r="A88" s="76">
        <v>830</v>
      </c>
      <c r="B88" s="76">
        <v>4</v>
      </c>
      <c r="C88" s="77" t="s">
        <v>1216</v>
      </c>
      <c r="D88" s="77" t="s">
        <v>342</v>
      </c>
      <c r="E88" s="78" t="s">
        <v>342</v>
      </c>
      <c r="F88" s="79" t="s">
        <v>1217</v>
      </c>
      <c r="G88" s="79" t="s">
        <v>1218</v>
      </c>
      <c r="H88" s="95" t="s">
        <v>1219</v>
      </c>
      <c r="I88" s="79" t="s">
        <v>1220</v>
      </c>
      <c r="J88" s="149">
        <v>10</v>
      </c>
      <c r="K88" s="93">
        <v>41562</v>
      </c>
      <c r="L88" s="93">
        <v>43100</v>
      </c>
      <c r="M88" s="83" t="s">
        <v>1201</v>
      </c>
      <c r="N88" s="101" t="s">
        <v>4346</v>
      </c>
      <c r="O88" s="81" t="s">
        <v>21</v>
      </c>
      <c r="P88" s="94" t="s">
        <v>1206</v>
      </c>
      <c r="Q88" s="94" t="s">
        <v>3965</v>
      </c>
      <c r="R88" s="94" t="s">
        <v>3860</v>
      </c>
      <c r="S88" s="70" t="s">
        <v>373</v>
      </c>
      <c r="T88" s="128">
        <v>10</v>
      </c>
      <c r="U88" s="85">
        <f t="shared" si="5"/>
        <v>1</v>
      </c>
      <c r="V88" s="70"/>
      <c r="W88" s="70"/>
      <c r="X88" s="87" t="s">
        <v>1221</v>
      </c>
      <c r="Y88" s="87"/>
      <c r="Z88" s="131" t="s">
        <v>3158</v>
      </c>
      <c r="AA88" s="131"/>
      <c r="AB88" s="131"/>
      <c r="AC88" s="131"/>
      <c r="AD88" s="70" t="s">
        <v>374</v>
      </c>
      <c r="AE88" s="70" t="s">
        <v>25</v>
      </c>
      <c r="AF88" s="8" t="s">
        <v>3542</v>
      </c>
      <c r="AG88" s="70" t="s">
        <v>3543</v>
      </c>
      <c r="AH88" s="8" t="s">
        <v>3544</v>
      </c>
      <c r="AI88" s="70" t="s">
        <v>3208</v>
      </c>
      <c r="AJ88" s="88" t="s">
        <v>58</v>
      </c>
      <c r="AK88" s="198">
        <f t="shared" si="6"/>
        <v>2</v>
      </c>
      <c r="AL88" s="199">
        <f t="shared" si="7"/>
        <v>0</v>
      </c>
      <c r="AM88" s="72" t="str">
        <f t="shared" si="8"/>
        <v>CUMPLIDA</v>
      </c>
      <c r="AN88" s="72" t="str">
        <f t="shared" si="9"/>
        <v>CUMPLIDA</v>
      </c>
      <c r="AO88" s="69" t="s">
        <v>30</v>
      </c>
      <c r="AP88" s="91"/>
      <c r="AQ88" s="73"/>
      <c r="AR88" s="73"/>
      <c r="AS88" s="73"/>
      <c r="AT88" s="74" t="s">
        <v>105</v>
      </c>
      <c r="AU88" s="8" t="s">
        <v>111</v>
      </c>
      <c r="AV88" s="8" t="s">
        <v>124</v>
      </c>
      <c r="AW88" s="8" t="s">
        <v>210</v>
      </c>
      <c r="AX88" s="8"/>
      <c r="AY88" s="8"/>
      <c r="AZ88" s="8"/>
      <c r="BA88" s="8"/>
      <c r="BB88" s="316"/>
    </row>
    <row r="89" spans="1:54" s="96" customFormat="1" ht="204" customHeight="1" x14ac:dyDescent="0.25">
      <c r="A89" s="76">
        <v>843</v>
      </c>
      <c r="B89" s="76">
        <v>1</v>
      </c>
      <c r="C89" s="77" t="s">
        <v>1222</v>
      </c>
      <c r="D89" s="77" t="s">
        <v>342</v>
      </c>
      <c r="E89" s="78" t="s">
        <v>342</v>
      </c>
      <c r="F89" s="79" t="s">
        <v>1223</v>
      </c>
      <c r="G89" s="79" t="s">
        <v>1224</v>
      </c>
      <c r="H89" s="80" t="s">
        <v>1225</v>
      </c>
      <c r="I89" s="80" t="s">
        <v>1226</v>
      </c>
      <c r="J89" s="81">
        <v>9</v>
      </c>
      <c r="K89" s="82">
        <v>41579</v>
      </c>
      <c r="L89" s="82">
        <v>42916</v>
      </c>
      <c r="M89" s="83" t="s">
        <v>1227</v>
      </c>
      <c r="N89" s="8" t="s">
        <v>64</v>
      </c>
      <c r="O89" s="94" t="s">
        <v>21</v>
      </c>
      <c r="P89" s="94" t="s">
        <v>21</v>
      </c>
      <c r="Q89" s="94" t="s">
        <v>3965</v>
      </c>
      <c r="R89" s="94" t="s">
        <v>3860</v>
      </c>
      <c r="S89" s="70" t="s">
        <v>30</v>
      </c>
      <c r="T89" s="128">
        <v>9</v>
      </c>
      <c r="U89" s="85">
        <f t="shared" si="5"/>
        <v>1</v>
      </c>
      <c r="V89" s="70"/>
      <c r="W89" s="70" t="s">
        <v>1228</v>
      </c>
      <c r="X89" s="87" t="s">
        <v>1229</v>
      </c>
      <c r="Y89" s="87" t="s">
        <v>1230</v>
      </c>
      <c r="Z89" s="87"/>
      <c r="AA89" s="87"/>
      <c r="AB89" s="87"/>
      <c r="AC89" s="87"/>
      <c r="AD89" s="70"/>
      <c r="AE89" s="70"/>
      <c r="AF89" s="71"/>
      <c r="AG89" s="70"/>
      <c r="AH89" s="71"/>
      <c r="AI89" s="70"/>
      <c r="AJ89" s="88" t="s">
        <v>58</v>
      </c>
      <c r="AK89" s="198">
        <f t="shared" si="6"/>
        <v>2</v>
      </c>
      <c r="AL89" s="199">
        <f t="shared" si="7"/>
        <v>0</v>
      </c>
      <c r="AM89" s="72" t="str">
        <f t="shared" si="8"/>
        <v>CUMPLIDA</v>
      </c>
      <c r="AN89" s="72" t="str">
        <f t="shared" si="9"/>
        <v>CUMPLIDA</v>
      </c>
      <c r="AO89" s="69" t="s">
        <v>30</v>
      </c>
      <c r="AP89" s="91"/>
      <c r="AQ89" s="73" t="s">
        <v>676</v>
      </c>
      <c r="AR89" s="73"/>
      <c r="AS89" s="73"/>
      <c r="AT89" s="74" t="s">
        <v>105</v>
      </c>
      <c r="AU89" s="8" t="s">
        <v>111</v>
      </c>
      <c r="AV89" s="8" t="s">
        <v>124</v>
      </c>
      <c r="AW89" s="8" t="s">
        <v>210</v>
      </c>
      <c r="AX89" s="8"/>
      <c r="AY89" s="8"/>
      <c r="AZ89" s="8"/>
      <c r="BA89" s="8"/>
      <c r="BB89" s="316"/>
    </row>
    <row r="90" spans="1:54" ht="177" customHeight="1" x14ac:dyDescent="0.25">
      <c r="A90" s="76">
        <v>844</v>
      </c>
      <c r="B90" s="76">
        <v>2</v>
      </c>
      <c r="C90" s="77" t="s">
        <v>1231</v>
      </c>
      <c r="D90" s="77" t="s">
        <v>342</v>
      </c>
      <c r="E90" s="78" t="s">
        <v>342</v>
      </c>
      <c r="F90" s="80" t="s">
        <v>1232</v>
      </c>
      <c r="G90" s="79" t="s">
        <v>1193</v>
      </c>
      <c r="H90" s="95" t="s">
        <v>1233</v>
      </c>
      <c r="I90" s="79" t="s">
        <v>1234</v>
      </c>
      <c r="J90" s="149">
        <v>9</v>
      </c>
      <c r="K90" s="93">
        <v>41579</v>
      </c>
      <c r="L90" s="93">
        <v>43100</v>
      </c>
      <c r="M90" s="83" t="s">
        <v>1227</v>
      </c>
      <c r="N90" s="8" t="s">
        <v>64</v>
      </c>
      <c r="O90" s="81" t="s">
        <v>21</v>
      </c>
      <c r="P90" s="81" t="s">
        <v>1235</v>
      </c>
      <c r="Q90" s="94" t="s">
        <v>3965</v>
      </c>
      <c r="R90" s="94" t="s">
        <v>3860</v>
      </c>
      <c r="S90" s="70" t="s">
        <v>85</v>
      </c>
      <c r="T90" s="128">
        <v>9</v>
      </c>
      <c r="U90" s="85">
        <f t="shared" si="5"/>
        <v>1</v>
      </c>
      <c r="V90" s="70" t="s">
        <v>1236</v>
      </c>
      <c r="W90" s="70" t="s">
        <v>1237</v>
      </c>
      <c r="X90" s="87" t="s">
        <v>1238</v>
      </c>
      <c r="Y90" s="87"/>
      <c r="Z90" s="87" t="s">
        <v>3159</v>
      </c>
      <c r="AA90" s="87"/>
      <c r="AB90" s="87"/>
      <c r="AC90" s="87"/>
      <c r="AD90" s="70" t="s">
        <v>485</v>
      </c>
      <c r="AE90" s="70" t="s">
        <v>449</v>
      </c>
      <c r="AF90" s="8" t="s">
        <v>1239</v>
      </c>
      <c r="AG90" s="70"/>
      <c r="AH90" s="71"/>
      <c r="AI90" s="70"/>
      <c r="AJ90" s="88" t="s">
        <v>58</v>
      </c>
      <c r="AK90" s="198">
        <f t="shared" si="6"/>
        <v>2</v>
      </c>
      <c r="AL90" s="199">
        <f t="shared" si="7"/>
        <v>0</v>
      </c>
      <c r="AM90" s="72" t="str">
        <f t="shared" si="8"/>
        <v>CUMPLIDA</v>
      </c>
      <c r="AN90" s="72" t="str">
        <f t="shared" si="9"/>
        <v>CUMPLIDA</v>
      </c>
      <c r="AO90" s="69" t="s">
        <v>85</v>
      </c>
      <c r="AP90" s="91"/>
      <c r="AQ90" s="73"/>
      <c r="AR90" s="73"/>
      <c r="AS90" s="73"/>
      <c r="AT90" s="74" t="s">
        <v>105</v>
      </c>
      <c r="AU90" s="8" t="s">
        <v>111</v>
      </c>
      <c r="AV90" s="8" t="s">
        <v>166</v>
      </c>
      <c r="AW90" s="8" t="s">
        <v>210</v>
      </c>
      <c r="AX90" s="8"/>
      <c r="AY90" s="8"/>
      <c r="AZ90" s="8"/>
      <c r="BA90" s="8"/>
      <c r="BB90" s="316"/>
    </row>
    <row r="91" spans="1:54" ht="177" customHeight="1" x14ac:dyDescent="0.25">
      <c r="A91" s="76">
        <v>846</v>
      </c>
      <c r="B91" s="76">
        <v>4</v>
      </c>
      <c r="C91" s="77" t="s">
        <v>1242</v>
      </c>
      <c r="D91" s="77" t="s">
        <v>342</v>
      </c>
      <c r="E91" s="78" t="s">
        <v>342</v>
      </c>
      <c r="F91" s="79" t="s">
        <v>1240</v>
      </c>
      <c r="G91" s="79" t="s">
        <v>1241</v>
      </c>
      <c r="H91" s="95" t="s">
        <v>1243</v>
      </c>
      <c r="I91" s="79" t="s">
        <v>1244</v>
      </c>
      <c r="J91" s="149">
        <v>7</v>
      </c>
      <c r="K91" s="93">
        <v>41579</v>
      </c>
      <c r="L91" s="93">
        <v>43100</v>
      </c>
      <c r="M91" s="83" t="s">
        <v>1227</v>
      </c>
      <c r="N91" s="8" t="s">
        <v>64</v>
      </c>
      <c r="O91" s="94" t="s">
        <v>21</v>
      </c>
      <c r="P91" s="94" t="s">
        <v>21</v>
      </c>
      <c r="Q91" s="94" t="s">
        <v>3965</v>
      </c>
      <c r="R91" s="94" t="s">
        <v>3860</v>
      </c>
      <c r="S91" s="70" t="s">
        <v>85</v>
      </c>
      <c r="T91" s="128">
        <v>7</v>
      </c>
      <c r="U91" s="85">
        <f t="shared" si="5"/>
        <v>1</v>
      </c>
      <c r="V91" s="70"/>
      <c r="W91" s="70"/>
      <c r="X91" s="87" t="s">
        <v>1245</v>
      </c>
      <c r="Y91" s="87"/>
      <c r="Z91" s="87" t="s">
        <v>3180</v>
      </c>
      <c r="AA91" s="87"/>
      <c r="AB91" s="87"/>
      <c r="AC91" s="87"/>
      <c r="AD91" s="70" t="s">
        <v>485</v>
      </c>
      <c r="AE91" s="70" t="s">
        <v>449</v>
      </c>
      <c r="AF91" s="8" t="s">
        <v>1246</v>
      </c>
      <c r="AG91" s="70"/>
      <c r="AH91" s="71"/>
      <c r="AI91" s="70"/>
      <c r="AJ91" s="88" t="s">
        <v>58</v>
      </c>
      <c r="AK91" s="198">
        <f t="shared" si="6"/>
        <v>2</v>
      </c>
      <c r="AL91" s="199">
        <f t="shared" si="7"/>
        <v>0</v>
      </c>
      <c r="AM91" s="72" t="str">
        <f t="shared" si="8"/>
        <v>CUMPLIDA</v>
      </c>
      <c r="AN91" s="72" t="str">
        <f t="shared" si="9"/>
        <v>CUMPLIDA</v>
      </c>
      <c r="AO91" s="69" t="s">
        <v>85</v>
      </c>
      <c r="AP91" s="91"/>
      <c r="AQ91" s="73"/>
      <c r="AR91" s="73"/>
      <c r="AS91" s="73"/>
      <c r="AT91" s="74" t="s">
        <v>105</v>
      </c>
      <c r="AU91" s="8" t="s">
        <v>111</v>
      </c>
      <c r="AV91" s="8" t="s">
        <v>124</v>
      </c>
      <c r="AW91" s="8" t="s">
        <v>210</v>
      </c>
      <c r="AX91" s="8"/>
      <c r="AY91" s="8"/>
      <c r="AZ91" s="8"/>
      <c r="BA91" s="8"/>
      <c r="BB91" s="316"/>
    </row>
    <row r="92" spans="1:54" ht="126.75" customHeight="1" x14ac:dyDescent="0.25">
      <c r="A92" s="76">
        <v>849</v>
      </c>
      <c r="B92" s="76">
        <v>7</v>
      </c>
      <c r="C92" s="77" t="s">
        <v>1248</v>
      </c>
      <c r="D92" s="77" t="s">
        <v>342</v>
      </c>
      <c r="E92" s="77" t="s">
        <v>342</v>
      </c>
      <c r="F92" s="79" t="s">
        <v>1249</v>
      </c>
      <c r="G92" s="79" t="s">
        <v>1250</v>
      </c>
      <c r="H92" s="80" t="s">
        <v>1251</v>
      </c>
      <c r="I92" s="80" t="s">
        <v>1252</v>
      </c>
      <c r="J92" s="81">
        <v>6</v>
      </c>
      <c r="K92" s="82">
        <v>41609</v>
      </c>
      <c r="L92" s="82">
        <v>42916</v>
      </c>
      <c r="M92" s="83" t="s">
        <v>1227</v>
      </c>
      <c r="N92" s="8" t="s">
        <v>64</v>
      </c>
      <c r="O92" s="94" t="s">
        <v>21</v>
      </c>
      <c r="P92" s="94" t="s">
        <v>21</v>
      </c>
      <c r="Q92" s="94" t="s">
        <v>3965</v>
      </c>
      <c r="R92" s="94" t="s">
        <v>3860</v>
      </c>
      <c r="S92" s="70" t="s">
        <v>84</v>
      </c>
      <c r="T92" s="128">
        <v>6</v>
      </c>
      <c r="U92" s="85">
        <f t="shared" si="5"/>
        <v>1</v>
      </c>
      <c r="V92" s="70"/>
      <c r="W92" s="70"/>
      <c r="X92" s="87" t="s">
        <v>1253</v>
      </c>
      <c r="Y92" s="87" t="s">
        <v>1254</v>
      </c>
      <c r="Z92" s="87"/>
      <c r="AA92" s="87"/>
      <c r="AB92" s="87"/>
      <c r="AC92" s="87"/>
      <c r="AD92" s="70"/>
      <c r="AE92" s="70"/>
      <c r="AF92" s="71"/>
      <c r="AG92" s="70"/>
      <c r="AH92" s="71"/>
      <c r="AI92" s="70"/>
      <c r="AJ92" s="88" t="s">
        <v>58</v>
      </c>
      <c r="AK92" s="198">
        <f t="shared" si="6"/>
        <v>2</v>
      </c>
      <c r="AL92" s="199">
        <f t="shared" si="7"/>
        <v>0</v>
      </c>
      <c r="AM92" s="72" t="str">
        <f t="shared" si="8"/>
        <v>CUMPLIDA</v>
      </c>
      <c r="AN92" s="72" t="str">
        <f t="shared" si="9"/>
        <v>CUMPLIDA</v>
      </c>
      <c r="AO92" s="69" t="s">
        <v>84</v>
      </c>
      <c r="AP92" s="91"/>
      <c r="AQ92" s="73"/>
      <c r="AR92" s="73"/>
      <c r="AS92" s="73"/>
      <c r="AT92" s="74" t="s">
        <v>105</v>
      </c>
      <c r="AU92" s="8" t="s">
        <v>108</v>
      </c>
      <c r="AV92" s="8" t="s">
        <v>140</v>
      </c>
      <c r="AW92" s="8" t="s">
        <v>210</v>
      </c>
      <c r="AX92" s="8"/>
      <c r="AY92" s="8"/>
      <c r="AZ92" s="8"/>
      <c r="BA92" s="8"/>
      <c r="BB92" s="316"/>
    </row>
    <row r="93" spans="1:54" ht="219.75" customHeight="1" x14ac:dyDescent="0.25">
      <c r="A93" s="76">
        <v>851</v>
      </c>
      <c r="B93" s="76">
        <v>9</v>
      </c>
      <c r="C93" s="77" t="s">
        <v>1255</v>
      </c>
      <c r="D93" s="77" t="s">
        <v>342</v>
      </c>
      <c r="E93" s="77" t="s">
        <v>342</v>
      </c>
      <c r="F93" s="79" t="s">
        <v>1256</v>
      </c>
      <c r="G93" s="79"/>
      <c r="H93" s="80" t="s">
        <v>1257</v>
      </c>
      <c r="I93" s="80" t="s">
        <v>1257</v>
      </c>
      <c r="J93" s="81">
        <v>7</v>
      </c>
      <c r="K93" s="82">
        <v>41640</v>
      </c>
      <c r="L93" s="82">
        <v>42916</v>
      </c>
      <c r="M93" s="83" t="s">
        <v>1227</v>
      </c>
      <c r="N93" s="8" t="s">
        <v>64</v>
      </c>
      <c r="O93" s="94" t="s">
        <v>21</v>
      </c>
      <c r="P93" s="94" t="s">
        <v>21</v>
      </c>
      <c r="Q93" s="94" t="s">
        <v>3965</v>
      </c>
      <c r="R93" s="94" t="s">
        <v>3860</v>
      </c>
      <c r="S93" s="70" t="s">
        <v>85</v>
      </c>
      <c r="T93" s="128">
        <v>7</v>
      </c>
      <c r="U93" s="85">
        <f t="shared" si="5"/>
        <v>1</v>
      </c>
      <c r="V93" s="70"/>
      <c r="W93" s="70"/>
      <c r="X93" s="87" t="s">
        <v>1258</v>
      </c>
      <c r="Y93" s="87" t="s">
        <v>1259</v>
      </c>
      <c r="Z93" s="87"/>
      <c r="AA93" s="87"/>
      <c r="AB93" s="87"/>
      <c r="AC93" s="87"/>
      <c r="AD93" s="70" t="s">
        <v>485</v>
      </c>
      <c r="AE93" s="70" t="s">
        <v>449</v>
      </c>
      <c r="AF93" s="8" t="s">
        <v>1260</v>
      </c>
      <c r="AG93" s="70"/>
      <c r="AH93" s="71"/>
      <c r="AI93" s="70"/>
      <c r="AJ93" s="88" t="s">
        <v>58</v>
      </c>
      <c r="AK93" s="198">
        <f t="shared" si="6"/>
        <v>2</v>
      </c>
      <c r="AL93" s="199">
        <f t="shared" si="7"/>
        <v>0</v>
      </c>
      <c r="AM93" s="72" t="str">
        <f t="shared" si="8"/>
        <v>CUMPLIDA</v>
      </c>
      <c r="AN93" s="72" t="str">
        <f t="shared" si="9"/>
        <v>CUMPLIDA</v>
      </c>
      <c r="AO93" s="70" t="s">
        <v>85</v>
      </c>
      <c r="AP93" s="91"/>
      <c r="AQ93" s="73"/>
      <c r="AR93" s="73"/>
      <c r="AS93" s="73"/>
      <c r="AT93" s="74" t="s">
        <v>105</v>
      </c>
      <c r="AU93" s="8" t="s">
        <v>111</v>
      </c>
      <c r="AV93" s="8" t="s">
        <v>200</v>
      </c>
      <c r="AW93" s="8" t="s">
        <v>210</v>
      </c>
      <c r="AX93" s="8"/>
      <c r="AY93" s="8"/>
      <c r="AZ93" s="8"/>
      <c r="BA93" s="8"/>
      <c r="BB93" s="316"/>
    </row>
    <row r="94" spans="1:54" s="96" customFormat="1" ht="259.14999999999998" customHeight="1" x14ac:dyDescent="0.25">
      <c r="A94" s="76">
        <v>852</v>
      </c>
      <c r="B94" s="76">
        <v>10</v>
      </c>
      <c r="C94" s="137" t="s">
        <v>1261</v>
      </c>
      <c r="D94" s="77" t="s">
        <v>342</v>
      </c>
      <c r="E94" s="77" t="s">
        <v>342</v>
      </c>
      <c r="F94" s="79" t="s">
        <v>1256</v>
      </c>
      <c r="G94" s="79" t="s">
        <v>1262</v>
      </c>
      <c r="H94" s="80" t="s">
        <v>1263</v>
      </c>
      <c r="I94" s="80" t="s">
        <v>1263</v>
      </c>
      <c r="J94" s="81">
        <v>5</v>
      </c>
      <c r="K94" s="82">
        <v>41609</v>
      </c>
      <c r="L94" s="82">
        <v>42916</v>
      </c>
      <c r="M94" s="83" t="s">
        <v>1227</v>
      </c>
      <c r="N94" s="8" t="s">
        <v>64</v>
      </c>
      <c r="O94" s="94" t="s">
        <v>21</v>
      </c>
      <c r="P94" s="94" t="s">
        <v>21</v>
      </c>
      <c r="Q94" s="94" t="s">
        <v>3965</v>
      </c>
      <c r="R94" s="94" t="s">
        <v>3860</v>
      </c>
      <c r="S94" s="70" t="s">
        <v>84</v>
      </c>
      <c r="T94" s="128">
        <v>5</v>
      </c>
      <c r="U94" s="85">
        <f t="shared" si="5"/>
        <v>1</v>
      </c>
      <c r="V94" s="70"/>
      <c r="W94" s="70"/>
      <c r="X94" s="87" t="s">
        <v>1264</v>
      </c>
      <c r="Y94" s="87" t="s">
        <v>1265</v>
      </c>
      <c r="Z94" s="87"/>
      <c r="AA94" s="87"/>
      <c r="AB94" s="87"/>
      <c r="AC94" s="87"/>
      <c r="AD94" s="70"/>
      <c r="AE94" s="70"/>
      <c r="AF94" s="71"/>
      <c r="AG94" s="70"/>
      <c r="AH94" s="71"/>
      <c r="AI94" s="70"/>
      <c r="AJ94" s="88" t="s">
        <v>58</v>
      </c>
      <c r="AK94" s="198">
        <f t="shared" si="6"/>
        <v>2</v>
      </c>
      <c r="AL94" s="199">
        <f t="shared" si="7"/>
        <v>0</v>
      </c>
      <c r="AM94" s="72" t="str">
        <f t="shared" si="8"/>
        <v>CUMPLIDA</v>
      </c>
      <c r="AN94" s="72" t="str">
        <f t="shared" si="9"/>
        <v>CUMPLIDA</v>
      </c>
      <c r="AO94" s="70" t="s">
        <v>84</v>
      </c>
      <c r="AP94" s="91"/>
      <c r="AQ94" s="73"/>
      <c r="AR94" s="73"/>
      <c r="AS94" s="73"/>
      <c r="AT94" s="74" t="s">
        <v>105</v>
      </c>
      <c r="AU94" s="8" t="s">
        <v>111</v>
      </c>
      <c r="AV94" s="8" t="s">
        <v>200</v>
      </c>
      <c r="AW94" s="8" t="s">
        <v>210</v>
      </c>
      <c r="AX94" s="8"/>
      <c r="AY94" s="8"/>
      <c r="AZ94" s="8"/>
      <c r="BA94" s="8"/>
      <c r="BB94" s="316"/>
    </row>
    <row r="95" spans="1:54" ht="230.25" customHeight="1" x14ac:dyDescent="0.25">
      <c r="A95" s="76">
        <v>856</v>
      </c>
      <c r="B95" s="76">
        <v>14</v>
      </c>
      <c r="C95" s="77" t="s">
        <v>1266</v>
      </c>
      <c r="D95" s="77" t="s">
        <v>342</v>
      </c>
      <c r="E95" s="77" t="s">
        <v>342</v>
      </c>
      <c r="F95" s="79" t="s">
        <v>1030</v>
      </c>
      <c r="G95" s="95" t="s">
        <v>1026</v>
      </c>
      <c r="H95" s="147" t="s">
        <v>1031</v>
      </c>
      <c r="I95" s="147" t="s">
        <v>1031</v>
      </c>
      <c r="J95" s="148">
        <v>4</v>
      </c>
      <c r="K95" s="82">
        <v>41609</v>
      </c>
      <c r="L95" s="82">
        <v>43039</v>
      </c>
      <c r="M95" s="83" t="s">
        <v>1227</v>
      </c>
      <c r="N95" s="8" t="s">
        <v>64</v>
      </c>
      <c r="O95" s="94" t="s">
        <v>21</v>
      </c>
      <c r="P95" s="94" t="s">
        <v>21</v>
      </c>
      <c r="Q95" s="94" t="s">
        <v>3965</v>
      </c>
      <c r="R95" s="94" t="s">
        <v>3860</v>
      </c>
      <c r="S95" s="70" t="s">
        <v>85</v>
      </c>
      <c r="T95" s="128">
        <v>4</v>
      </c>
      <c r="U95" s="85">
        <f t="shared" si="5"/>
        <v>1</v>
      </c>
      <c r="V95" s="70"/>
      <c r="W95" s="70" t="s">
        <v>1267</v>
      </c>
      <c r="X95" s="87" t="s">
        <v>1268</v>
      </c>
      <c r="Y95" s="87" t="s">
        <v>1269</v>
      </c>
      <c r="Z95" s="87" t="s">
        <v>1270</v>
      </c>
      <c r="AA95" s="87"/>
      <c r="AB95" s="87"/>
      <c r="AC95" s="87"/>
      <c r="AD95" s="70" t="s">
        <v>485</v>
      </c>
      <c r="AE95" s="70" t="s">
        <v>25</v>
      </c>
      <c r="AF95" s="8" t="s">
        <v>1271</v>
      </c>
      <c r="AG95" s="70" t="s">
        <v>1247</v>
      </c>
      <c r="AH95" s="8" t="s">
        <v>1272</v>
      </c>
      <c r="AI95" s="70" t="s">
        <v>377</v>
      </c>
      <c r="AJ95" s="88" t="s">
        <v>58</v>
      </c>
      <c r="AK95" s="198">
        <f t="shared" si="6"/>
        <v>2</v>
      </c>
      <c r="AL95" s="199">
        <f t="shared" si="7"/>
        <v>0</v>
      </c>
      <c r="AM95" s="72" t="str">
        <f t="shared" si="8"/>
        <v>CUMPLIDA</v>
      </c>
      <c r="AN95" s="72" t="str">
        <f t="shared" si="9"/>
        <v>CUMPLIDA</v>
      </c>
      <c r="AO95" s="70" t="s">
        <v>85</v>
      </c>
      <c r="AP95" s="91"/>
      <c r="AQ95" s="73"/>
      <c r="AR95" s="73"/>
      <c r="AS95" s="73"/>
      <c r="AT95" s="74" t="s">
        <v>105</v>
      </c>
      <c r="AU95" s="8" t="s">
        <v>108</v>
      </c>
      <c r="AV95" s="8" t="s">
        <v>168</v>
      </c>
      <c r="AW95" s="8" t="s">
        <v>210</v>
      </c>
      <c r="AX95" s="8"/>
      <c r="AY95" s="8"/>
      <c r="AZ95" s="8"/>
      <c r="BA95" s="8"/>
      <c r="BB95" s="316"/>
    </row>
    <row r="96" spans="1:54" ht="323.25" customHeight="1" x14ac:dyDescent="0.25">
      <c r="A96" s="76">
        <v>859</v>
      </c>
      <c r="B96" s="76">
        <v>1</v>
      </c>
      <c r="C96" s="77" t="s">
        <v>1273</v>
      </c>
      <c r="D96" s="77" t="s">
        <v>342</v>
      </c>
      <c r="E96" s="77" t="s">
        <v>342</v>
      </c>
      <c r="F96" s="79" t="s">
        <v>1274</v>
      </c>
      <c r="G96" s="79" t="s">
        <v>1275</v>
      </c>
      <c r="H96" s="80" t="s">
        <v>1276</v>
      </c>
      <c r="I96" s="80" t="s">
        <v>1276</v>
      </c>
      <c r="J96" s="81">
        <v>9</v>
      </c>
      <c r="K96" s="82">
        <v>41640</v>
      </c>
      <c r="L96" s="82">
        <v>43100</v>
      </c>
      <c r="M96" s="83" t="s">
        <v>1277</v>
      </c>
      <c r="N96" s="8" t="s">
        <v>65</v>
      </c>
      <c r="O96" s="94" t="s">
        <v>21</v>
      </c>
      <c r="P96" s="94" t="s">
        <v>21</v>
      </c>
      <c r="Q96" s="94" t="s">
        <v>3965</v>
      </c>
      <c r="R96" s="94" t="s">
        <v>3860</v>
      </c>
      <c r="S96" s="70" t="s">
        <v>373</v>
      </c>
      <c r="T96" s="128">
        <v>9</v>
      </c>
      <c r="U96" s="85">
        <f t="shared" si="5"/>
        <v>1</v>
      </c>
      <c r="V96" s="131" t="s">
        <v>1278</v>
      </c>
      <c r="W96" s="131"/>
      <c r="X96" s="87" t="s">
        <v>1279</v>
      </c>
      <c r="Y96" s="87" t="s">
        <v>1280</v>
      </c>
      <c r="Z96" s="87" t="s">
        <v>3200</v>
      </c>
      <c r="AA96" s="87"/>
      <c r="AB96" s="87" t="s">
        <v>3913</v>
      </c>
      <c r="AC96" s="87"/>
      <c r="AD96" s="70" t="s">
        <v>1062</v>
      </c>
      <c r="AE96" s="70" t="s">
        <v>25</v>
      </c>
      <c r="AF96" s="8" t="s">
        <v>3910</v>
      </c>
      <c r="AG96" s="70" t="s">
        <v>3911</v>
      </c>
      <c r="AH96" s="8" t="s">
        <v>3912</v>
      </c>
      <c r="AI96" s="70" t="s">
        <v>377</v>
      </c>
      <c r="AJ96" s="88" t="s">
        <v>58</v>
      </c>
      <c r="AK96" s="198">
        <f t="shared" si="6"/>
        <v>2</v>
      </c>
      <c r="AL96" s="199">
        <f t="shared" si="7"/>
        <v>0</v>
      </c>
      <c r="AM96" s="72" t="str">
        <f t="shared" si="8"/>
        <v>CUMPLIDA</v>
      </c>
      <c r="AN96" s="72" t="str">
        <f t="shared" si="9"/>
        <v>CUMPLIDA</v>
      </c>
      <c r="AO96" s="70" t="s">
        <v>30</v>
      </c>
      <c r="AP96" s="91"/>
      <c r="AQ96" s="73" t="s">
        <v>676</v>
      </c>
      <c r="AR96" s="73"/>
      <c r="AS96" s="73"/>
      <c r="AT96" s="8" t="s">
        <v>219</v>
      </c>
      <c r="AU96" s="8" t="s">
        <v>114</v>
      </c>
      <c r="AV96" s="8" t="s">
        <v>125</v>
      </c>
      <c r="AW96" s="8" t="s">
        <v>210</v>
      </c>
      <c r="AX96" s="8"/>
      <c r="AY96" s="8"/>
      <c r="AZ96" s="8"/>
      <c r="BA96" s="8"/>
      <c r="BB96" s="316"/>
    </row>
    <row r="97" spans="1:54" ht="123" customHeight="1" x14ac:dyDescent="0.25">
      <c r="A97" s="76">
        <v>862</v>
      </c>
      <c r="B97" s="76">
        <v>4</v>
      </c>
      <c r="C97" s="77" t="s">
        <v>1281</v>
      </c>
      <c r="D97" s="77" t="s">
        <v>342</v>
      </c>
      <c r="E97" s="77" t="s">
        <v>342</v>
      </c>
      <c r="F97" s="79" t="s">
        <v>1256</v>
      </c>
      <c r="G97" s="79" t="s">
        <v>1282</v>
      </c>
      <c r="H97" s="95" t="s">
        <v>1283</v>
      </c>
      <c r="I97" s="95" t="s">
        <v>1283</v>
      </c>
      <c r="J97" s="124">
        <v>6</v>
      </c>
      <c r="K97" s="82">
        <v>41671</v>
      </c>
      <c r="L97" s="82">
        <v>42916</v>
      </c>
      <c r="M97" s="83" t="s">
        <v>1277</v>
      </c>
      <c r="N97" s="8" t="s">
        <v>65</v>
      </c>
      <c r="O97" s="105" t="s">
        <v>21</v>
      </c>
      <c r="P97" s="105" t="s">
        <v>21</v>
      </c>
      <c r="Q97" s="94" t="s">
        <v>3965</v>
      </c>
      <c r="R97" s="94" t="s">
        <v>3860</v>
      </c>
      <c r="S97" s="70" t="s">
        <v>85</v>
      </c>
      <c r="T97" s="128">
        <v>6</v>
      </c>
      <c r="U97" s="85">
        <f t="shared" si="5"/>
        <v>1</v>
      </c>
      <c r="V97" s="70"/>
      <c r="W97" s="70"/>
      <c r="X97" s="87" t="s">
        <v>1284</v>
      </c>
      <c r="Y97" s="87" t="s">
        <v>1285</v>
      </c>
      <c r="Z97" s="87"/>
      <c r="AA97" s="87"/>
      <c r="AB97" s="87"/>
      <c r="AC97" s="87"/>
      <c r="AD97" s="70"/>
      <c r="AE97" s="70"/>
      <c r="AF97" s="71"/>
      <c r="AG97" s="70"/>
      <c r="AH97" s="71"/>
      <c r="AI97" s="70"/>
      <c r="AJ97" s="88" t="s">
        <v>58</v>
      </c>
      <c r="AK97" s="198">
        <f t="shared" si="6"/>
        <v>2</v>
      </c>
      <c r="AL97" s="199">
        <f t="shared" si="7"/>
        <v>0</v>
      </c>
      <c r="AM97" s="72" t="str">
        <f t="shared" si="8"/>
        <v>CUMPLIDA</v>
      </c>
      <c r="AN97" s="72" t="str">
        <f t="shared" si="9"/>
        <v>CUMPLIDA</v>
      </c>
      <c r="AO97" s="70" t="s">
        <v>85</v>
      </c>
      <c r="AP97" s="91"/>
      <c r="AQ97" s="73"/>
      <c r="AR97" s="73"/>
      <c r="AS97" s="73"/>
      <c r="AT97" s="74" t="s">
        <v>105</v>
      </c>
      <c r="AU97" s="8" t="s">
        <v>108</v>
      </c>
      <c r="AV97" s="8" t="s">
        <v>168</v>
      </c>
      <c r="AW97" s="8" t="s">
        <v>210</v>
      </c>
      <c r="AX97" s="8"/>
      <c r="AY97" s="8"/>
      <c r="AZ97" s="8"/>
      <c r="BA97" s="8"/>
      <c r="BB97" s="316"/>
    </row>
    <row r="98" spans="1:54" ht="158.44999999999999" customHeight="1" x14ac:dyDescent="0.25">
      <c r="A98" s="76">
        <v>864</v>
      </c>
      <c r="B98" s="76">
        <v>6</v>
      </c>
      <c r="C98" s="77" t="s">
        <v>1286</v>
      </c>
      <c r="D98" s="77" t="s">
        <v>342</v>
      </c>
      <c r="E98" s="77" t="s">
        <v>342</v>
      </c>
      <c r="F98" s="79" t="s">
        <v>1287</v>
      </c>
      <c r="G98" s="79" t="s">
        <v>1288</v>
      </c>
      <c r="H98" s="80" t="s">
        <v>1289</v>
      </c>
      <c r="I98" s="80" t="s">
        <v>1289</v>
      </c>
      <c r="J98" s="81">
        <v>9</v>
      </c>
      <c r="K98" s="82">
        <v>41579</v>
      </c>
      <c r="L98" s="82">
        <v>42978</v>
      </c>
      <c r="M98" s="83" t="s">
        <v>1277</v>
      </c>
      <c r="N98" s="8" t="s">
        <v>65</v>
      </c>
      <c r="O98" s="81" t="s">
        <v>21</v>
      </c>
      <c r="P98" s="94" t="s">
        <v>1206</v>
      </c>
      <c r="Q98" s="94" t="s">
        <v>3965</v>
      </c>
      <c r="R98" s="94" t="s">
        <v>3860</v>
      </c>
      <c r="S98" s="70" t="s">
        <v>85</v>
      </c>
      <c r="T98" s="128">
        <v>9</v>
      </c>
      <c r="U98" s="85">
        <f t="shared" si="5"/>
        <v>1</v>
      </c>
      <c r="V98" s="70"/>
      <c r="W98" s="70" t="s">
        <v>1290</v>
      </c>
      <c r="X98" s="87" t="s">
        <v>1229</v>
      </c>
      <c r="Y98" s="87" t="s">
        <v>1291</v>
      </c>
      <c r="Z98" s="87" t="s">
        <v>1292</v>
      </c>
      <c r="AA98" s="87"/>
      <c r="AB98" s="87"/>
      <c r="AC98" s="87"/>
      <c r="AD98" s="70"/>
      <c r="AE98" s="70"/>
      <c r="AF98" s="71"/>
      <c r="AG98" s="70"/>
      <c r="AH98" s="71"/>
      <c r="AI98" s="70"/>
      <c r="AJ98" s="88" t="s">
        <v>58</v>
      </c>
      <c r="AK98" s="198">
        <f t="shared" si="6"/>
        <v>2</v>
      </c>
      <c r="AL98" s="199">
        <f t="shared" si="7"/>
        <v>0</v>
      </c>
      <c r="AM98" s="72" t="str">
        <f t="shared" si="8"/>
        <v>CUMPLIDA</v>
      </c>
      <c r="AN98" s="72" t="str">
        <f t="shared" si="9"/>
        <v>CUMPLIDA</v>
      </c>
      <c r="AO98" s="70" t="s">
        <v>85</v>
      </c>
      <c r="AP98" s="91"/>
      <c r="AQ98" s="73"/>
      <c r="AR98" s="73"/>
      <c r="AS98" s="73"/>
      <c r="AT98" s="74" t="s">
        <v>105</v>
      </c>
      <c r="AU98" s="8" t="s">
        <v>111</v>
      </c>
      <c r="AV98" s="8" t="s">
        <v>155</v>
      </c>
      <c r="AW98" s="8" t="s">
        <v>210</v>
      </c>
      <c r="AX98" s="8"/>
      <c r="AY98" s="8"/>
      <c r="AZ98" s="8"/>
      <c r="BA98" s="8"/>
      <c r="BB98" s="316"/>
    </row>
    <row r="99" spans="1:54" ht="115.15" customHeight="1" x14ac:dyDescent="0.25">
      <c r="A99" s="76">
        <v>865</v>
      </c>
      <c r="B99" s="76">
        <v>7</v>
      </c>
      <c r="C99" s="77" t="s">
        <v>1293</v>
      </c>
      <c r="D99" s="77" t="s">
        <v>342</v>
      </c>
      <c r="E99" s="77" t="s">
        <v>342</v>
      </c>
      <c r="F99" s="8" t="s">
        <v>1294</v>
      </c>
      <c r="G99" s="79" t="s">
        <v>1295</v>
      </c>
      <c r="H99" s="80" t="s">
        <v>1296</v>
      </c>
      <c r="I99" s="80" t="s">
        <v>1296</v>
      </c>
      <c r="J99" s="81">
        <v>6</v>
      </c>
      <c r="K99" s="82">
        <v>41518</v>
      </c>
      <c r="L99" s="82">
        <v>42916</v>
      </c>
      <c r="M99" s="83" t="s">
        <v>1277</v>
      </c>
      <c r="N99" s="8" t="s">
        <v>65</v>
      </c>
      <c r="O99" s="94" t="s">
        <v>21</v>
      </c>
      <c r="P99" s="94" t="s">
        <v>21</v>
      </c>
      <c r="Q99" s="94" t="s">
        <v>3965</v>
      </c>
      <c r="R99" s="94" t="s">
        <v>3860</v>
      </c>
      <c r="S99" s="70" t="s">
        <v>85</v>
      </c>
      <c r="T99" s="128">
        <v>6</v>
      </c>
      <c r="U99" s="85">
        <f t="shared" si="5"/>
        <v>1</v>
      </c>
      <c r="V99" s="70"/>
      <c r="W99" s="70"/>
      <c r="X99" s="87" t="s">
        <v>1253</v>
      </c>
      <c r="Y99" s="87" t="s">
        <v>1297</v>
      </c>
      <c r="Z99" s="87"/>
      <c r="AA99" s="87"/>
      <c r="AB99" s="87"/>
      <c r="AC99" s="87"/>
      <c r="AD99" s="70"/>
      <c r="AE99" s="70"/>
      <c r="AF99" s="71"/>
      <c r="AG99" s="70"/>
      <c r="AH99" s="71"/>
      <c r="AI99" s="70"/>
      <c r="AJ99" s="88" t="s">
        <v>58</v>
      </c>
      <c r="AK99" s="198">
        <f t="shared" si="6"/>
        <v>2</v>
      </c>
      <c r="AL99" s="199">
        <f t="shared" si="7"/>
        <v>0</v>
      </c>
      <c r="AM99" s="72" t="str">
        <f t="shared" si="8"/>
        <v>CUMPLIDA</v>
      </c>
      <c r="AN99" s="72" t="str">
        <f t="shared" si="9"/>
        <v>CUMPLIDA</v>
      </c>
      <c r="AO99" s="70" t="s">
        <v>85</v>
      </c>
      <c r="AP99" s="91"/>
      <c r="AQ99" s="73"/>
      <c r="AR99" s="73"/>
      <c r="AS99" s="73"/>
      <c r="AT99" s="74" t="s">
        <v>105</v>
      </c>
      <c r="AU99" s="8" t="s">
        <v>111</v>
      </c>
      <c r="AV99" s="8" t="s">
        <v>200</v>
      </c>
      <c r="AW99" s="8" t="s">
        <v>210</v>
      </c>
      <c r="AX99" s="8"/>
      <c r="AY99" s="8"/>
      <c r="AZ99" s="8"/>
      <c r="BA99" s="8"/>
      <c r="BB99" s="316"/>
    </row>
    <row r="100" spans="1:54" ht="129.6" customHeight="1" x14ac:dyDescent="0.25">
      <c r="A100" s="76">
        <v>866</v>
      </c>
      <c r="B100" s="76">
        <v>8</v>
      </c>
      <c r="C100" s="77" t="s">
        <v>1298</v>
      </c>
      <c r="D100" s="77" t="s">
        <v>342</v>
      </c>
      <c r="E100" s="77" t="s">
        <v>342</v>
      </c>
      <c r="F100" s="8" t="s">
        <v>1299</v>
      </c>
      <c r="G100" s="79" t="s">
        <v>1300</v>
      </c>
      <c r="H100" s="80" t="s">
        <v>1301</v>
      </c>
      <c r="I100" s="80" t="s">
        <v>1302</v>
      </c>
      <c r="J100" s="81">
        <v>6</v>
      </c>
      <c r="K100" s="82">
        <v>41579</v>
      </c>
      <c r="L100" s="82">
        <v>42916</v>
      </c>
      <c r="M100" s="83" t="s">
        <v>1277</v>
      </c>
      <c r="N100" s="8" t="s">
        <v>65</v>
      </c>
      <c r="O100" s="94" t="s">
        <v>21</v>
      </c>
      <c r="P100" s="94" t="s">
        <v>21</v>
      </c>
      <c r="Q100" s="94" t="s">
        <v>3965</v>
      </c>
      <c r="R100" s="94" t="s">
        <v>3860</v>
      </c>
      <c r="S100" s="70" t="s">
        <v>85</v>
      </c>
      <c r="T100" s="128">
        <v>6</v>
      </c>
      <c r="U100" s="85">
        <f t="shared" si="5"/>
        <v>1</v>
      </c>
      <c r="V100" s="70"/>
      <c r="W100" s="70" t="s">
        <v>1303</v>
      </c>
      <c r="X100" s="87" t="s">
        <v>1304</v>
      </c>
      <c r="Y100" s="87" t="s">
        <v>1305</v>
      </c>
      <c r="Z100" s="87"/>
      <c r="AA100" s="87"/>
      <c r="AB100" s="87"/>
      <c r="AC100" s="87"/>
      <c r="AD100" s="70"/>
      <c r="AE100" s="70"/>
      <c r="AF100" s="71"/>
      <c r="AG100" s="70"/>
      <c r="AH100" s="71"/>
      <c r="AI100" s="70"/>
      <c r="AJ100" s="88" t="s">
        <v>58</v>
      </c>
      <c r="AK100" s="198">
        <f t="shared" si="6"/>
        <v>2</v>
      </c>
      <c r="AL100" s="199">
        <f t="shared" si="7"/>
        <v>0</v>
      </c>
      <c r="AM100" s="72" t="str">
        <f t="shared" si="8"/>
        <v>CUMPLIDA</v>
      </c>
      <c r="AN100" s="72" t="str">
        <f t="shared" si="9"/>
        <v>CUMPLIDA</v>
      </c>
      <c r="AO100" s="70" t="s">
        <v>85</v>
      </c>
      <c r="AP100" s="91"/>
      <c r="AQ100" s="73"/>
      <c r="AR100" s="73"/>
      <c r="AS100" s="73"/>
      <c r="AT100" s="74" t="s">
        <v>105</v>
      </c>
      <c r="AU100" s="8" t="s">
        <v>111</v>
      </c>
      <c r="AV100" s="8" t="s">
        <v>200</v>
      </c>
      <c r="AW100" s="8" t="s">
        <v>210</v>
      </c>
      <c r="AX100" s="8"/>
      <c r="AY100" s="8"/>
      <c r="AZ100" s="8"/>
      <c r="BA100" s="8"/>
      <c r="BB100" s="316"/>
    </row>
    <row r="101" spans="1:54" s="96" customFormat="1" ht="294.75" customHeight="1" x14ac:dyDescent="0.25">
      <c r="A101" s="76">
        <v>871</v>
      </c>
      <c r="B101" s="76">
        <v>13</v>
      </c>
      <c r="C101" s="77" t="s">
        <v>1307</v>
      </c>
      <c r="D101" s="77" t="s">
        <v>342</v>
      </c>
      <c r="E101" s="77" t="s">
        <v>342</v>
      </c>
      <c r="F101" s="8" t="s">
        <v>1308</v>
      </c>
      <c r="G101" s="79" t="s">
        <v>1309</v>
      </c>
      <c r="H101" s="80" t="s">
        <v>1310</v>
      </c>
      <c r="I101" s="80" t="s">
        <v>1311</v>
      </c>
      <c r="J101" s="81">
        <v>7</v>
      </c>
      <c r="K101" s="82">
        <v>41579</v>
      </c>
      <c r="L101" s="82">
        <v>42916</v>
      </c>
      <c r="M101" s="83" t="s">
        <v>1277</v>
      </c>
      <c r="N101" s="8" t="s">
        <v>65</v>
      </c>
      <c r="O101" s="94" t="s">
        <v>21</v>
      </c>
      <c r="P101" s="94" t="s">
        <v>21</v>
      </c>
      <c r="Q101" s="94" t="s">
        <v>3965</v>
      </c>
      <c r="R101" s="94" t="s">
        <v>3860</v>
      </c>
      <c r="S101" s="70" t="s">
        <v>85</v>
      </c>
      <c r="T101" s="128">
        <v>7</v>
      </c>
      <c r="U101" s="85">
        <f t="shared" si="5"/>
        <v>1</v>
      </c>
      <c r="V101" s="70"/>
      <c r="W101" s="70"/>
      <c r="X101" s="87" t="s">
        <v>1312</v>
      </c>
      <c r="Y101" s="87" t="s">
        <v>1259</v>
      </c>
      <c r="Z101" s="87"/>
      <c r="AA101" s="87"/>
      <c r="AB101" s="87"/>
      <c r="AC101" s="87"/>
      <c r="AD101" s="70"/>
      <c r="AE101" s="70"/>
      <c r="AF101" s="71"/>
      <c r="AG101" s="70"/>
      <c r="AH101" s="71"/>
      <c r="AI101" s="70"/>
      <c r="AJ101" s="88" t="s">
        <v>58</v>
      </c>
      <c r="AK101" s="198">
        <f t="shared" si="6"/>
        <v>2</v>
      </c>
      <c r="AL101" s="199">
        <f t="shared" si="7"/>
        <v>0</v>
      </c>
      <c r="AM101" s="72" t="str">
        <f t="shared" si="8"/>
        <v>CUMPLIDA</v>
      </c>
      <c r="AN101" s="72" t="str">
        <f t="shared" si="9"/>
        <v>CUMPLIDA</v>
      </c>
      <c r="AO101" s="70" t="s">
        <v>85</v>
      </c>
      <c r="AP101" s="91"/>
      <c r="AQ101" s="73"/>
      <c r="AR101" s="73"/>
      <c r="AS101" s="73"/>
      <c r="AT101" s="74" t="s">
        <v>105</v>
      </c>
      <c r="AU101" s="8" t="s">
        <v>111</v>
      </c>
      <c r="AV101" s="8" t="s">
        <v>170</v>
      </c>
      <c r="AW101" s="8" t="s">
        <v>210</v>
      </c>
      <c r="AX101" s="8"/>
      <c r="AY101" s="8"/>
      <c r="AZ101" s="8"/>
      <c r="BA101" s="8"/>
      <c r="BB101" s="316"/>
    </row>
    <row r="102" spans="1:54" ht="280.5" customHeight="1" x14ac:dyDescent="0.25">
      <c r="A102" s="76">
        <v>872</v>
      </c>
      <c r="B102" s="76">
        <v>14</v>
      </c>
      <c r="C102" s="77" t="s">
        <v>1313</v>
      </c>
      <c r="D102" s="77" t="s">
        <v>342</v>
      </c>
      <c r="E102" s="77" t="s">
        <v>342</v>
      </c>
      <c r="F102" s="8" t="s">
        <v>1314</v>
      </c>
      <c r="G102" s="79" t="s">
        <v>1315</v>
      </c>
      <c r="H102" s="80" t="s">
        <v>1316</v>
      </c>
      <c r="I102" s="80" t="s">
        <v>1316</v>
      </c>
      <c r="J102" s="81">
        <v>8</v>
      </c>
      <c r="K102" s="82">
        <v>41487</v>
      </c>
      <c r="L102" s="82">
        <v>42916</v>
      </c>
      <c r="M102" s="83" t="s">
        <v>1277</v>
      </c>
      <c r="N102" s="8" t="s">
        <v>65</v>
      </c>
      <c r="O102" s="94" t="s">
        <v>21</v>
      </c>
      <c r="P102" s="94" t="s">
        <v>21</v>
      </c>
      <c r="Q102" s="94" t="s">
        <v>3965</v>
      </c>
      <c r="R102" s="94" t="s">
        <v>3860</v>
      </c>
      <c r="S102" s="70" t="s">
        <v>84</v>
      </c>
      <c r="T102" s="128">
        <v>8</v>
      </c>
      <c r="U102" s="85">
        <f t="shared" si="5"/>
        <v>1</v>
      </c>
      <c r="V102" s="70"/>
      <c r="W102" s="70"/>
      <c r="X102" s="87" t="s">
        <v>1317</v>
      </c>
      <c r="Y102" s="87" t="s">
        <v>1318</v>
      </c>
      <c r="Z102" s="87"/>
      <c r="AA102" s="87"/>
      <c r="AB102" s="87"/>
      <c r="AC102" s="87"/>
      <c r="AD102" s="70"/>
      <c r="AE102" s="70"/>
      <c r="AF102" s="71"/>
      <c r="AG102" s="70"/>
      <c r="AH102" s="71"/>
      <c r="AI102" s="70"/>
      <c r="AJ102" s="88" t="s">
        <v>58</v>
      </c>
      <c r="AK102" s="198">
        <f t="shared" si="6"/>
        <v>2</v>
      </c>
      <c r="AL102" s="199">
        <f t="shared" si="7"/>
        <v>0</v>
      </c>
      <c r="AM102" s="72" t="str">
        <f t="shared" si="8"/>
        <v>CUMPLIDA</v>
      </c>
      <c r="AN102" s="72" t="str">
        <f t="shared" si="9"/>
        <v>CUMPLIDA</v>
      </c>
      <c r="AO102" s="70" t="s">
        <v>84</v>
      </c>
      <c r="AP102" s="91"/>
      <c r="AQ102" s="73"/>
      <c r="AR102" s="73"/>
      <c r="AS102" s="73"/>
      <c r="AT102" s="74" t="s">
        <v>105</v>
      </c>
      <c r="AU102" s="8" t="s">
        <v>111</v>
      </c>
      <c r="AV102" s="8" t="s">
        <v>200</v>
      </c>
      <c r="AW102" s="8" t="s">
        <v>210</v>
      </c>
      <c r="AX102" s="8"/>
      <c r="AY102" s="8"/>
      <c r="AZ102" s="8"/>
      <c r="BA102" s="8"/>
      <c r="BB102" s="316"/>
    </row>
    <row r="103" spans="1:54" ht="409.5" customHeight="1" x14ac:dyDescent="0.25">
      <c r="A103" s="76">
        <v>877</v>
      </c>
      <c r="B103" s="76">
        <v>1</v>
      </c>
      <c r="C103" s="100" t="s">
        <v>1319</v>
      </c>
      <c r="D103" s="77" t="s">
        <v>342</v>
      </c>
      <c r="E103" s="77" t="s">
        <v>342</v>
      </c>
      <c r="F103" s="77" t="s">
        <v>1320</v>
      </c>
      <c r="G103" s="79" t="s">
        <v>1321</v>
      </c>
      <c r="H103" s="117" t="s">
        <v>1322</v>
      </c>
      <c r="I103" s="117" t="s">
        <v>1322</v>
      </c>
      <c r="J103" s="74">
        <v>10</v>
      </c>
      <c r="K103" s="82">
        <v>41654</v>
      </c>
      <c r="L103" s="82">
        <v>43190</v>
      </c>
      <c r="M103" s="83" t="s">
        <v>372</v>
      </c>
      <c r="N103" s="8" t="s">
        <v>29</v>
      </c>
      <c r="O103" s="8" t="s">
        <v>28</v>
      </c>
      <c r="P103" s="8" t="s">
        <v>24</v>
      </c>
      <c r="Q103" s="105" t="s">
        <v>3966</v>
      </c>
      <c r="R103" s="8" t="s">
        <v>3883</v>
      </c>
      <c r="S103" s="70" t="s">
        <v>85</v>
      </c>
      <c r="T103" s="128">
        <v>10</v>
      </c>
      <c r="U103" s="85">
        <f t="shared" si="5"/>
        <v>1</v>
      </c>
      <c r="V103" s="70" t="s">
        <v>1323</v>
      </c>
      <c r="W103" s="70"/>
      <c r="X103" s="87" t="s">
        <v>1324</v>
      </c>
      <c r="Y103" s="87" t="s">
        <v>1325</v>
      </c>
      <c r="Z103" s="87" t="s">
        <v>1326</v>
      </c>
      <c r="AA103" s="87" t="s">
        <v>3548</v>
      </c>
      <c r="AB103" s="87"/>
      <c r="AC103" s="87"/>
      <c r="AD103" s="70"/>
      <c r="AE103" s="70"/>
      <c r="AF103" s="71"/>
      <c r="AG103" s="70"/>
      <c r="AH103" s="71"/>
      <c r="AI103" s="70"/>
      <c r="AJ103" s="88" t="s">
        <v>66</v>
      </c>
      <c r="AK103" s="198">
        <f t="shared" si="6"/>
        <v>2</v>
      </c>
      <c r="AL103" s="199">
        <f t="shared" si="7"/>
        <v>0</v>
      </c>
      <c r="AM103" s="72" t="str">
        <f t="shared" si="8"/>
        <v>CUMPLIDA</v>
      </c>
      <c r="AN103" s="72" t="str">
        <f t="shared" si="9"/>
        <v>CUMPLIDA</v>
      </c>
      <c r="AO103" s="70" t="s">
        <v>85</v>
      </c>
      <c r="AP103" s="91"/>
      <c r="AQ103" s="92" t="s">
        <v>1327</v>
      </c>
      <c r="AR103" s="73" t="s">
        <v>25</v>
      </c>
      <c r="AS103" s="92" t="s">
        <v>217</v>
      </c>
      <c r="AT103" s="74" t="s">
        <v>105</v>
      </c>
      <c r="AU103" s="8" t="s">
        <v>109</v>
      </c>
      <c r="AV103" s="8" t="s">
        <v>109</v>
      </c>
      <c r="AW103" s="8" t="s">
        <v>208</v>
      </c>
      <c r="AX103" s="8"/>
      <c r="AY103" s="8"/>
      <c r="AZ103" s="8"/>
      <c r="BA103" s="8"/>
      <c r="BB103" s="316"/>
    </row>
    <row r="104" spans="1:54" s="96" customFormat="1" ht="199.5" customHeight="1" x14ac:dyDescent="0.25">
      <c r="A104" s="76">
        <v>878</v>
      </c>
      <c r="B104" s="76">
        <v>2</v>
      </c>
      <c r="C104" s="137" t="s">
        <v>1328</v>
      </c>
      <c r="D104" s="99" t="s">
        <v>342</v>
      </c>
      <c r="E104" s="99" t="s">
        <v>342</v>
      </c>
      <c r="F104" s="111" t="s">
        <v>1329</v>
      </c>
      <c r="G104" s="99"/>
      <c r="H104" s="99" t="s">
        <v>1330</v>
      </c>
      <c r="I104" s="99" t="s">
        <v>1330</v>
      </c>
      <c r="J104" s="109">
        <v>6</v>
      </c>
      <c r="K104" s="82">
        <v>41654</v>
      </c>
      <c r="L104" s="82">
        <v>42916</v>
      </c>
      <c r="M104" s="83" t="s">
        <v>372</v>
      </c>
      <c r="N104" s="8" t="s">
        <v>29</v>
      </c>
      <c r="O104" s="105" t="s">
        <v>28</v>
      </c>
      <c r="P104" s="105" t="s">
        <v>28</v>
      </c>
      <c r="Q104" s="105" t="s">
        <v>3966</v>
      </c>
      <c r="R104" s="8" t="s">
        <v>3883</v>
      </c>
      <c r="S104" s="70" t="s">
        <v>373</v>
      </c>
      <c r="T104" s="128">
        <v>6</v>
      </c>
      <c r="U104" s="85">
        <f t="shared" si="5"/>
        <v>1</v>
      </c>
      <c r="V104" s="70"/>
      <c r="W104" s="70"/>
      <c r="X104" s="87" t="s">
        <v>1331</v>
      </c>
      <c r="Y104" s="87" t="s">
        <v>1332</v>
      </c>
      <c r="Z104" s="87"/>
      <c r="AA104" s="87"/>
      <c r="AB104" s="87"/>
      <c r="AC104" s="87"/>
      <c r="AD104" s="70" t="s">
        <v>1062</v>
      </c>
      <c r="AE104" s="70" t="s">
        <v>25</v>
      </c>
      <c r="AF104" s="8" t="s">
        <v>3900</v>
      </c>
      <c r="AG104" s="70" t="s">
        <v>3901</v>
      </c>
      <c r="AH104" s="8" t="s">
        <v>3902</v>
      </c>
      <c r="AI104" s="70" t="s">
        <v>377</v>
      </c>
      <c r="AJ104" s="88" t="s">
        <v>66</v>
      </c>
      <c r="AK104" s="198">
        <f t="shared" si="6"/>
        <v>2</v>
      </c>
      <c r="AL104" s="199">
        <f t="shared" si="7"/>
        <v>0</v>
      </c>
      <c r="AM104" s="72" t="str">
        <f t="shared" si="8"/>
        <v>CUMPLIDA</v>
      </c>
      <c r="AN104" s="72" t="str">
        <f t="shared" si="9"/>
        <v>CUMPLIDA</v>
      </c>
      <c r="AO104" s="70" t="s">
        <v>30</v>
      </c>
      <c r="AP104" s="91"/>
      <c r="AQ104" s="92" t="s">
        <v>1333</v>
      </c>
      <c r="AR104" s="73" t="s">
        <v>221</v>
      </c>
      <c r="AS104" s="92" t="s">
        <v>215</v>
      </c>
      <c r="AT104" s="74" t="s">
        <v>105</v>
      </c>
      <c r="AU104" s="8" t="s">
        <v>108</v>
      </c>
      <c r="AV104" s="8" t="s">
        <v>139</v>
      </c>
      <c r="AW104" s="8" t="s">
        <v>208</v>
      </c>
      <c r="AX104" s="8"/>
      <c r="AY104" s="8"/>
      <c r="AZ104" s="8"/>
      <c r="BA104" s="8"/>
      <c r="BB104" s="316"/>
    </row>
    <row r="105" spans="1:54" s="96" customFormat="1" ht="187.15" customHeight="1" x14ac:dyDescent="0.25">
      <c r="A105" s="76">
        <v>879</v>
      </c>
      <c r="B105" s="76">
        <v>3</v>
      </c>
      <c r="C105" s="77" t="s">
        <v>1334</v>
      </c>
      <c r="D105" s="99" t="s">
        <v>342</v>
      </c>
      <c r="E105" s="99" t="s">
        <v>342</v>
      </c>
      <c r="F105" s="99" t="s">
        <v>1335</v>
      </c>
      <c r="G105" s="99"/>
      <c r="H105" s="99" t="s">
        <v>1336</v>
      </c>
      <c r="I105" s="99" t="s">
        <v>1336</v>
      </c>
      <c r="J105" s="109">
        <v>7</v>
      </c>
      <c r="K105" s="82">
        <v>41654</v>
      </c>
      <c r="L105" s="82">
        <v>42916</v>
      </c>
      <c r="M105" s="83" t="s">
        <v>372</v>
      </c>
      <c r="N105" s="8" t="s">
        <v>29</v>
      </c>
      <c r="O105" s="81" t="s">
        <v>28</v>
      </c>
      <c r="P105" s="8" t="s">
        <v>1337</v>
      </c>
      <c r="Q105" s="8" t="s">
        <v>3966</v>
      </c>
      <c r="R105" s="8" t="s">
        <v>3883</v>
      </c>
      <c r="S105" s="70" t="s">
        <v>373</v>
      </c>
      <c r="T105" s="128">
        <v>7</v>
      </c>
      <c r="U105" s="85">
        <f t="shared" si="5"/>
        <v>1</v>
      </c>
      <c r="V105" s="70"/>
      <c r="W105" s="70" t="s">
        <v>1338</v>
      </c>
      <c r="X105" s="87" t="s">
        <v>1339</v>
      </c>
      <c r="Y105" s="87" t="s">
        <v>1340</v>
      </c>
      <c r="Z105" s="87"/>
      <c r="AA105" s="87"/>
      <c r="AB105" s="87"/>
      <c r="AC105" s="87"/>
      <c r="AD105" s="70" t="s">
        <v>374</v>
      </c>
      <c r="AE105" s="70" t="s">
        <v>25</v>
      </c>
      <c r="AF105" s="8" t="s">
        <v>1341</v>
      </c>
      <c r="AG105" s="70" t="s">
        <v>1342</v>
      </c>
      <c r="AH105" s="8" t="s">
        <v>845</v>
      </c>
      <c r="AI105" s="74" t="s">
        <v>846</v>
      </c>
      <c r="AJ105" s="88" t="s">
        <v>66</v>
      </c>
      <c r="AK105" s="198">
        <f t="shared" si="6"/>
        <v>2</v>
      </c>
      <c r="AL105" s="199">
        <f t="shared" si="7"/>
        <v>0</v>
      </c>
      <c r="AM105" s="72" t="str">
        <f t="shared" si="8"/>
        <v>CUMPLIDA</v>
      </c>
      <c r="AN105" s="72" t="str">
        <f t="shared" si="9"/>
        <v>CUMPLIDA</v>
      </c>
      <c r="AO105" s="70" t="s">
        <v>30</v>
      </c>
      <c r="AP105" s="91"/>
      <c r="AQ105" s="92" t="s">
        <v>1343</v>
      </c>
      <c r="AR105" s="73" t="s">
        <v>221</v>
      </c>
      <c r="AS105" s="92" t="s">
        <v>215</v>
      </c>
      <c r="AT105" s="74" t="s">
        <v>105</v>
      </c>
      <c r="AU105" s="8" t="s">
        <v>115</v>
      </c>
      <c r="AV105" s="8" t="s">
        <v>1344</v>
      </c>
      <c r="AW105" s="8" t="s">
        <v>208</v>
      </c>
      <c r="AX105" s="8"/>
      <c r="AY105" s="8"/>
      <c r="AZ105" s="8"/>
      <c r="BA105" s="8"/>
      <c r="BB105" s="316"/>
    </row>
    <row r="106" spans="1:54" s="96" customFormat="1" ht="276" customHeight="1" x14ac:dyDescent="0.25">
      <c r="A106" s="76">
        <v>880</v>
      </c>
      <c r="B106" s="76">
        <v>4</v>
      </c>
      <c r="C106" s="156" t="s">
        <v>1345</v>
      </c>
      <c r="D106" s="77" t="s">
        <v>342</v>
      </c>
      <c r="E106" s="77" t="s">
        <v>342</v>
      </c>
      <c r="F106" s="8" t="s">
        <v>1306</v>
      </c>
      <c r="G106" s="79" t="s">
        <v>1346</v>
      </c>
      <c r="H106" s="154" t="s">
        <v>1347</v>
      </c>
      <c r="I106" s="154" t="s">
        <v>1347</v>
      </c>
      <c r="J106" s="155">
        <v>6</v>
      </c>
      <c r="K106" s="82">
        <v>41654</v>
      </c>
      <c r="L106" s="82">
        <v>42916</v>
      </c>
      <c r="M106" s="83" t="s">
        <v>372</v>
      </c>
      <c r="N106" s="8" t="s">
        <v>29</v>
      </c>
      <c r="O106" s="81" t="s">
        <v>28</v>
      </c>
      <c r="P106" s="8" t="s">
        <v>1058</v>
      </c>
      <c r="Q106" s="8" t="s">
        <v>3966</v>
      </c>
      <c r="R106" s="8" t="s">
        <v>3883</v>
      </c>
      <c r="S106" s="70" t="s">
        <v>373</v>
      </c>
      <c r="T106" s="128">
        <v>6</v>
      </c>
      <c r="U106" s="85">
        <f t="shared" si="5"/>
        <v>1</v>
      </c>
      <c r="V106" s="70"/>
      <c r="W106" s="70"/>
      <c r="X106" s="87" t="s">
        <v>1348</v>
      </c>
      <c r="Y106" s="87" t="s">
        <v>1349</v>
      </c>
      <c r="Z106" s="87"/>
      <c r="AA106" s="87"/>
      <c r="AB106" s="87"/>
      <c r="AC106" s="87"/>
      <c r="AD106" s="70"/>
      <c r="AE106" s="70"/>
      <c r="AF106" s="71"/>
      <c r="AG106" s="70"/>
      <c r="AH106" s="71"/>
      <c r="AI106" s="70"/>
      <c r="AJ106" s="88" t="s">
        <v>66</v>
      </c>
      <c r="AK106" s="198">
        <f t="shared" si="6"/>
        <v>2</v>
      </c>
      <c r="AL106" s="199">
        <f t="shared" si="7"/>
        <v>0</v>
      </c>
      <c r="AM106" s="72" t="str">
        <f t="shared" si="8"/>
        <v>CUMPLIDA</v>
      </c>
      <c r="AN106" s="72" t="str">
        <f t="shared" si="9"/>
        <v>CUMPLIDA</v>
      </c>
      <c r="AO106" s="70" t="s">
        <v>30</v>
      </c>
      <c r="AP106" s="91"/>
      <c r="AQ106" s="92" t="s">
        <v>1350</v>
      </c>
      <c r="AR106" s="73" t="s">
        <v>25</v>
      </c>
      <c r="AS106" s="92" t="s">
        <v>217</v>
      </c>
      <c r="AT106" s="74" t="s">
        <v>105</v>
      </c>
      <c r="AU106" s="8" t="s">
        <v>108</v>
      </c>
      <c r="AV106" s="8" t="s">
        <v>171</v>
      </c>
      <c r="AW106" s="8" t="s">
        <v>208</v>
      </c>
      <c r="AX106" s="8"/>
      <c r="AY106" s="8"/>
      <c r="AZ106" s="8"/>
      <c r="BA106" s="8"/>
      <c r="BB106" s="316"/>
    </row>
    <row r="107" spans="1:54" ht="288" customHeight="1" x14ac:dyDescent="0.25">
      <c r="A107" s="76">
        <v>881</v>
      </c>
      <c r="B107" s="76">
        <v>5</v>
      </c>
      <c r="C107" s="137" t="s">
        <v>1351</v>
      </c>
      <c r="D107" s="77" t="s">
        <v>342</v>
      </c>
      <c r="E107" s="77" t="s">
        <v>342</v>
      </c>
      <c r="F107" s="8" t="s">
        <v>1306</v>
      </c>
      <c r="G107" s="79" t="s">
        <v>1346</v>
      </c>
      <c r="H107" s="134" t="s">
        <v>1352</v>
      </c>
      <c r="I107" s="134" t="s">
        <v>1352</v>
      </c>
      <c r="J107" s="74">
        <v>6</v>
      </c>
      <c r="K107" s="82">
        <v>41654</v>
      </c>
      <c r="L107" s="82">
        <v>42916</v>
      </c>
      <c r="M107" s="83" t="s">
        <v>372</v>
      </c>
      <c r="N107" s="8" t="s">
        <v>29</v>
      </c>
      <c r="O107" s="105" t="s">
        <v>28</v>
      </c>
      <c r="P107" s="105" t="s">
        <v>28</v>
      </c>
      <c r="Q107" s="105" t="s">
        <v>3966</v>
      </c>
      <c r="R107" s="8" t="s">
        <v>3883</v>
      </c>
      <c r="S107" s="70" t="s">
        <v>84</v>
      </c>
      <c r="T107" s="128">
        <v>6</v>
      </c>
      <c r="U107" s="85">
        <f t="shared" si="5"/>
        <v>1</v>
      </c>
      <c r="V107" s="70"/>
      <c r="W107" s="70"/>
      <c r="X107" s="87" t="s">
        <v>1353</v>
      </c>
      <c r="Y107" s="87" t="s">
        <v>1354</v>
      </c>
      <c r="Z107" s="87"/>
      <c r="AA107" s="87"/>
      <c r="AB107" s="87"/>
      <c r="AC107" s="87"/>
      <c r="AD107" s="70"/>
      <c r="AE107" s="70"/>
      <c r="AF107" s="71"/>
      <c r="AG107" s="70"/>
      <c r="AH107" s="71"/>
      <c r="AI107" s="70"/>
      <c r="AJ107" s="88" t="s">
        <v>66</v>
      </c>
      <c r="AK107" s="198">
        <f t="shared" si="6"/>
        <v>2</v>
      </c>
      <c r="AL107" s="199">
        <f t="shared" si="7"/>
        <v>0</v>
      </c>
      <c r="AM107" s="72" t="str">
        <f t="shared" si="8"/>
        <v>CUMPLIDA</v>
      </c>
      <c r="AN107" s="72" t="str">
        <f t="shared" si="9"/>
        <v>CUMPLIDA</v>
      </c>
      <c r="AO107" s="70" t="s">
        <v>84</v>
      </c>
      <c r="AP107" s="91"/>
      <c r="AQ107" s="92" t="s">
        <v>1355</v>
      </c>
      <c r="AR107" s="73" t="s">
        <v>25</v>
      </c>
      <c r="AS107" s="92" t="s">
        <v>217</v>
      </c>
      <c r="AT107" s="74" t="s">
        <v>105</v>
      </c>
      <c r="AU107" s="8" t="s">
        <v>111</v>
      </c>
      <c r="AV107" s="8" t="s">
        <v>200</v>
      </c>
      <c r="AW107" s="8" t="s">
        <v>208</v>
      </c>
      <c r="AX107" s="8"/>
      <c r="AY107" s="8"/>
      <c r="AZ107" s="8"/>
      <c r="BA107" s="8"/>
      <c r="BB107" s="316"/>
    </row>
    <row r="108" spans="1:54" s="96" customFormat="1" ht="230.45" customHeight="1" x14ac:dyDescent="0.25">
      <c r="A108" s="76">
        <v>882</v>
      </c>
      <c r="B108" s="76">
        <v>6</v>
      </c>
      <c r="C108" s="110" t="s">
        <v>1356</v>
      </c>
      <c r="D108" s="77" t="s">
        <v>342</v>
      </c>
      <c r="E108" s="77" t="s">
        <v>342</v>
      </c>
      <c r="F108" s="8" t="s">
        <v>1306</v>
      </c>
      <c r="G108" s="79" t="s">
        <v>1346</v>
      </c>
      <c r="H108" s="134" t="s">
        <v>1357</v>
      </c>
      <c r="I108" s="134" t="s">
        <v>1357</v>
      </c>
      <c r="J108" s="74">
        <v>7</v>
      </c>
      <c r="K108" s="82">
        <v>41654</v>
      </c>
      <c r="L108" s="82">
        <v>43190</v>
      </c>
      <c r="M108" s="83" t="s">
        <v>372</v>
      </c>
      <c r="N108" s="8" t="s">
        <v>29</v>
      </c>
      <c r="O108" s="105" t="s">
        <v>28</v>
      </c>
      <c r="P108" s="105" t="s">
        <v>28</v>
      </c>
      <c r="Q108" s="105" t="s">
        <v>3966</v>
      </c>
      <c r="R108" s="8" t="s">
        <v>3883</v>
      </c>
      <c r="S108" s="70" t="s">
        <v>84</v>
      </c>
      <c r="T108" s="128">
        <v>7</v>
      </c>
      <c r="U108" s="85">
        <f t="shared" si="5"/>
        <v>1</v>
      </c>
      <c r="V108" s="70"/>
      <c r="W108" s="70"/>
      <c r="X108" s="87" t="s">
        <v>1358</v>
      </c>
      <c r="Y108" s="87" t="s">
        <v>1359</v>
      </c>
      <c r="Z108" s="87" t="s">
        <v>1360</v>
      </c>
      <c r="AA108" s="87" t="s">
        <v>3549</v>
      </c>
      <c r="AB108" s="87"/>
      <c r="AC108" s="87"/>
      <c r="AD108" s="70"/>
      <c r="AE108" s="70"/>
      <c r="AF108" s="71"/>
      <c r="AG108" s="70"/>
      <c r="AH108" s="71"/>
      <c r="AI108" s="70"/>
      <c r="AJ108" s="88" t="s">
        <v>66</v>
      </c>
      <c r="AK108" s="198">
        <f t="shared" si="6"/>
        <v>2</v>
      </c>
      <c r="AL108" s="199">
        <f t="shared" si="7"/>
        <v>0</v>
      </c>
      <c r="AM108" s="72" t="str">
        <f t="shared" si="8"/>
        <v>CUMPLIDA</v>
      </c>
      <c r="AN108" s="72" t="str">
        <f t="shared" si="9"/>
        <v>CUMPLIDA</v>
      </c>
      <c r="AO108" s="70" t="s">
        <v>84</v>
      </c>
      <c r="AP108" s="91"/>
      <c r="AQ108" s="92" t="s">
        <v>1361</v>
      </c>
      <c r="AR108" s="73" t="s">
        <v>25</v>
      </c>
      <c r="AS108" s="92" t="s">
        <v>217</v>
      </c>
      <c r="AT108" s="74" t="s">
        <v>105</v>
      </c>
      <c r="AU108" s="8" t="s">
        <v>108</v>
      </c>
      <c r="AV108" s="8" t="s">
        <v>139</v>
      </c>
      <c r="AW108" s="8" t="s">
        <v>208</v>
      </c>
      <c r="AX108" s="8"/>
      <c r="AY108" s="8"/>
      <c r="AZ108" s="8"/>
      <c r="BA108" s="8"/>
      <c r="BB108" s="316"/>
    </row>
    <row r="109" spans="1:54" s="96" customFormat="1" ht="195.75" customHeight="1" x14ac:dyDescent="0.25">
      <c r="A109" s="76">
        <v>883</v>
      </c>
      <c r="B109" s="76">
        <v>7</v>
      </c>
      <c r="C109" s="77" t="s">
        <v>1362</v>
      </c>
      <c r="D109" s="99" t="s">
        <v>342</v>
      </c>
      <c r="E109" s="99" t="s">
        <v>342</v>
      </c>
      <c r="F109" s="111" t="s">
        <v>1329</v>
      </c>
      <c r="G109" s="99"/>
      <c r="H109" s="99" t="s">
        <v>1363</v>
      </c>
      <c r="I109" s="99" t="s">
        <v>1363</v>
      </c>
      <c r="J109" s="109">
        <v>7</v>
      </c>
      <c r="K109" s="82">
        <v>41654</v>
      </c>
      <c r="L109" s="82">
        <v>43190</v>
      </c>
      <c r="M109" s="83" t="s">
        <v>372</v>
      </c>
      <c r="N109" s="8" t="s">
        <v>29</v>
      </c>
      <c r="O109" s="105" t="s">
        <v>28</v>
      </c>
      <c r="P109" s="105" t="s">
        <v>28</v>
      </c>
      <c r="Q109" s="105" t="s">
        <v>3966</v>
      </c>
      <c r="R109" s="8" t="s">
        <v>3883</v>
      </c>
      <c r="S109" s="70" t="s">
        <v>85</v>
      </c>
      <c r="T109" s="128">
        <v>7</v>
      </c>
      <c r="U109" s="85">
        <f t="shared" si="5"/>
        <v>1</v>
      </c>
      <c r="V109" s="70"/>
      <c r="W109" s="70"/>
      <c r="X109" s="87" t="s">
        <v>1364</v>
      </c>
      <c r="Y109" s="87" t="s">
        <v>1365</v>
      </c>
      <c r="Z109" s="87" t="s">
        <v>1177</v>
      </c>
      <c r="AA109" s="87" t="s">
        <v>3550</v>
      </c>
      <c r="AB109" s="87"/>
      <c r="AC109" s="87"/>
      <c r="AD109" s="70"/>
      <c r="AE109" s="70"/>
      <c r="AF109" s="71"/>
      <c r="AG109" s="70"/>
      <c r="AH109" s="71"/>
      <c r="AI109" s="70"/>
      <c r="AJ109" s="88" t="s">
        <v>66</v>
      </c>
      <c r="AK109" s="198">
        <f t="shared" si="6"/>
        <v>2</v>
      </c>
      <c r="AL109" s="199">
        <f t="shared" si="7"/>
        <v>0</v>
      </c>
      <c r="AM109" s="72" t="str">
        <f t="shared" si="8"/>
        <v>CUMPLIDA</v>
      </c>
      <c r="AN109" s="72" t="str">
        <f t="shared" si="9"/>
        <v>CUMPLIDA</v>
      </c>
      <c r="AO109" s="70" t="s">
        <v>85</v>
      </c>
      <c r="AP109" s="91"/>
      <c r="AQ109" s="92" t="s">
        <v>1366</v>
      </c>
      <c r="AR109" s="73" t="s">
        <v>221</v>
      </c>
      <c r="AS109" s="92" t="s">
        <v>215</v>
      </c>
      <c r="AT109" s="74" t="s">
        <v>105</v>
      </c>
      <c r="AU109" s="8" t="s">
        <v>111</v>
      </c>
      <c r="AV109" s="8" t="s">
        <v>133</v>
      </c>
      <c r="AW109" s="8" t="s">
        <v>208</v>
      </c>
      <c r="AX109" s="8"/>
      <c r="AY109" s="8"/>
      <c r="AZ109" s="8"/>
      <c r="BA109" s="8"/>
      <c r="BB109" s="316"/>
    </row>
    <row r="110" spans="1:54" s="96" customFormat="1" ht="384.75" customHeight="1" x14ac:dyDescent="0.25">
      <c r="A110" s="76">
        <v>884</v>
      </c>
      <c r="B110" s="76">
        <v>8</v>
      </c>
      <c r="C110" s="137" t="s">
        <v>1367</v>
      </c>
      <c r="D110" s="77" t="s">
        <v>342</v>
      </c>
      <c r="E110" s="77" t="s">
        <v>342</v>
      </c>
      <c r="F110" s="8" t="s">
        <v>1306</v>
      </c>
      <c r="G110" s="79" t="s">
        <v>1346</v>
      </c>
      <c r="H110" s="134" t="s">
        <v>1368</v>
      </c>
      <c r="I110" s="134" t="s">
        <v>1368</v>
      </c>
      <c r="J110" s="74">
        <v>9</v>
      </c>
      <c r="K110" s="82">
        <v>41654</v>
      </c>
      <c r="L110" s="82">
        <v>43190</v>
      </c>
      <c r="M110" s="83" t="s">
        <v>372</v>
      </c>
      <c r="N110" s="8" t="s">
        <v>29</v>
      </c>
      <c r="O110" s="105" t="s">
        <v>28</v>
      </c>
      <c r="P110" s="105" t="s">
        <v>28</v>
      </c>
      <c r="Q110" s="105" t="s">
        <v>3966</v>
      </c>
      <c r="R110" s="8" t="s">
        <v>3883</v>
      </c>
      <c r="S110" s="70" t="s">
        <v>84</v>
      </c>
      <c r="T110" s="128">
        <v>9</v>
      </c>
      <c r="U110" s="85">
        <f t="shared" si="5"/>
        <v>1</v>
      </c>
      <c r="V110" s="70"/>
      <c r="W110" s="70"/>
      <c r="X110" s="87" t="s">
        <v>1369</v>
      </c>
      <c r="Y110" s="87" t="s">
        <v>1370</v>
      </c>
      <c r="Z110" s="87" t="s">
        <v>1371</v>
      </c>
      <c r="AA110" s="87" t="s">
        <v>3551</v>
      </c>
      <c r="AB110" s="87"/>
      <c r="AC110" s="87"/>
      <c r="AD110" s="70"/>
      <c r="AE110" s="70"/>
      <c r="AF110" s="71"/>
      <c r="AG110" s="70"/>
      <c r="AH110" s="71"/>
      <c r="AI110" s="70"/>
      <c r="AJ110" s="88" t="s">
        <v>66</v>
      </c>
      <c r="AK110" s="198">
        <f t="shared" si="6"/>
        <v>2</v>
      </c>
      <c r="AL110" s="199">
        <f t="shared" si="7"/>
        <v>0</v>
      </c>
      <c r="AM110" s="72" t="str">
        <f t="shared" si="8"/>
        <v>CUMPLIDA</v>
      </c>
      <c r="AN110" s="72" t="str">
        <f t="shared" si="9"/>
        <v>CUMPLIDA</v>
      </c>
      <c r="AO110" s="70" t="s">
        <v>84</v>
      </c>
      <c r="AP110" s="91"/>
      <c r="AQ110" s="92" t="s">
        <v>1372</v>
      </c>
      <c r="AR110" s="73" t="s">
        <v>25</v>
      </c>
      <c r="AS110" s="92" t="s">
        <v>217</v>
      </c>
      <c r="AT110" s="74" t="s">
        <v>105</v>
      </c>
      <c r="AU110" s="8" t="s">
        <v>108</v>
      </c>
      <c r="AV110" s="8" t="s">
        <v>139</v>
      </c>
      <c r="AW110" s="8" t="s">
        <v>208</v>
      </c>
      <c r="AX110" s="8"/>
      <c r="AY110" s="8"/>
      <c r="AZ110" s="8"/>
      <c r="BA110" s="8"/>
      <c r="BB110" s="316"/>
    </row>
    <row r="111" spans="1:54" s="96" customFormat="1" ht="409.6" customHeight="1" x14ac:dyDescent="0.25">
      <c r="A111" s="76">
        <v>885</v>
      </c>
      <c r="B111" s="76">
        <v>1</v>
      </c>
      <c r="C111" s="77" t="s">
        <v>1373</v>
      </c>
      <c r="D111" s="77" t="s">
        <v>1374</v>
      </c>
      <c r="E111" s="77" t="s">
        <v>342</v>
      </c>
      <c r="F111" s="79" t="s">
        <v>1375</v>
      </c>
      <c r="G111" s="79" t="s">
        <v>1376</v>
      </c>
      <c r="H111" s="80" t="s">
        <v>1377</v>
      </c>
      <c r="I111" s="80" t="s">
        <v>1378</v>
      </c>
      <c r="J111" s="81">
        <v>9</v>
      </c>
      <c r="K111" s="82">
        <v>41659</v>
      </c>
      <c r="L111" s="82">
        <v>42916</v>
      </c>
      <c r="M111" s="83" t="s">
        <v>1379</v>
      </c>
      <c r="N111" s="8" t="s">
        <v>67</v>
      </c>
      <c r="O111" s="94" t="s">
        <v>21</v>
      </c>
      <c r="P111" s="94" t="s">
        <v>21</v>
      </c>
      <c r="Q111" s="94" t="s">
        <v>3965</v>
      </c>
      <c r="R111" s="94" t="s">
        <v>3860</v>
      </c>
      <c r="S111" s="70" t="s">
        <v>373</v>
      </c>
      <c r="T111" s="128">
        <v>9</v>
      </c>
      <c r="U111" s="85">
        <f t="shared" si="5"/>
        <v>1</v>
      </c>
      <c r="V111" s="70" t="s">
        <v>1380</v>
      </c>
      <c r="W111" s="70"/>
      <c r="X111" s="87" t="s">
        <v>1381</v>
      </c>
      <c r="Y111" s="87" t="s">
        <v>1382</v>
      </c>
      <c r="Z111" s="87"/>
      <c r="AA111" s="87"/>
      <c r="AB111" s="87"/>
      <c r="AC111" s="87"/>
      <c r="AD111" s="70" t="s">
        <v>374</v>
      </c>
      <c r="AE111" s="70"/>
      <c r="AF111" s="8" t="s">
        <v>1383</v>
      </c>
      <c r="AG111" s="70"/>
      <c r="AH111" s="8"/>
      <c r="AI111" s="70"/>
      <c r="AJ111" s="88" t="s">
        <v>58</v>
      </c>
      <c r="AK111" s="198">
        <f t="shared" si="6"/>
        <v>2</v>
      </c>
      <c r="AL111" s="199">
        <f t="shared" si="7"/>
        <v>0</v>
      </c>
      <c r="AM111" s="72" t="str">
        <f t="shared" si="8"/>
        <v>CUMPLIDA</v>
      </c>
      <c r="AN111" s="72" t="str">
        <f t="shared" si="9"/>
        <v>CUMPLIDA</v>
      </c>
      <c r="AO111" s="70" t="s">
        <v>30</v>
      </c>
      <c r="AP111" s="91"/>
      <c r="AQ111" s="73"/>
      <c r="AR111" s="73"/>
      <c r="AS111" s="73"/>
      <c r="AT111" s="74" t="s">
        <v>105</v>
      </c>
      <c r="AU111" s="8" t="s">
        <v>111</v>
      </c>
      <c r="AV111" s="8" t="s">
        <v>124</v>
      </c>
      <c r="AW111" s="8" t="s">
        <v>210</v>
      </c>
      <c r="AX111" s="8"/>
      <c r="AY111" s="8"/>
      <c r="AZ111" s="8"/>
      <c r="BA111" s="8"/>
      <c r="BB111" s="316"/>
    </row>
    <row r="112" spans="1:54" s="96" customFormat="1" ht="331.15" customHeight="1" x14ac:dyDescent="0.25">
      <c r="A112" s="76">
        <v>888</v>
      </c>
      <c r="B112" s="76">
        <v>4</v>
      </c>
      <c r="C112" s="77" t="s">
        <v>1384</v>
      </c>
      <c r="D112" s="77" t="s">
        <v>1385</v>
      </c>
      <c r="E112" s="77" t="s">
        <v>342</v>
      </c>
      <c r="F112" s="79" t="s">
        <v>1386</v>
      </c>
      <c r="G112" s="79" t="s">
        <v>1387</v>
      </c>
      <c r="H112" s="79" t="s">
        <v>1388</v>
      </c>
      <c r="I112" s="80" t="s">
        <v>1389</v>
      </c>
      <c r="J112" s="81">
        <v>7</v>
      </c>
      <c r="K112" s="82">
        <v>41659</v>
      </c>
      <c r="L112" s="82">
        <v>42855</v>
      </c>
      <c r="M112" s="83" t="s">
        <v>1379</v>
      </c>
      <c r="N112" s="8" t="s">
        <v>67</v>
      </c>
      <c r="O112" s="81" t="s">
        <v>21</v>
      </c>
      <c r="P112" s="94" t="s">
        <v>1206</v>
      </c>
      <c r="Q112" s="94" t="s">
        <v>3965</v>
      </c>
      <c r="R112" s="94" t="s">
        <v>3860</v>
      </c>
      <c r="S112" s="70" t="s">
        <v>85</v>
      </c>
      <c r="T112" s="128">
        <v>7</v>
      </c>
      <c r="U112" s="85">
        <f t="shared" si="5"/>
        <v>1</v>
      </c>
      <c r="V112" s="70"/>
      <c r="W112" s="70"/>
      <c r="X112" s="87" t="s">
        <v>1390</v>
      </c>
      <c r="Y112" s="87" t="s">
        <v>1391</v>
      </c>
      <c r="Z112" s="87"/>
      <c r="AA112" s="87"/>
      <c r="AB112" s="87"/>
      <c r="AC112" s="87"/>
      <c r="AD112" s="70"/>
      <c r="AE112" s="70"/>
      <c r="AF112" s="71"/>
      <c r="AG112" s="70"/>
      <c r="AH112" s="71"/>
      <c r="AI112" s="70"/>
      <c r="AJ112" s="88" t="s">
        <v>58</v>
      </c>
      <c r="AK112" s="198">
        <f t="shared" si="6"/>
        <v>2</v>
      </c>
      <c r="AL112" s="199">
        <f t="shared" si="7"/>
        <v>0</v>
      </c>
      <c r="AM112" s="72" t="str">
        <f t="shared" si="8"/>
        <v>CUMPLIDA</v>
      </c>
      <c r="AN112" s="72" t="str">
        <f t="shared" si="9"/>
        <v>CUMPLIDA</v>
      </c>
      <c r="AO112" s="70" t="s">
        <v>85</v>
      </c>
      <c r="AP112" s="91"/>
      <c r="AQ112" s="73"/>
      <c r="AR112" s="73"/>
      <c r="AS112" s="73"/>
      <c r="AT112" s="74" t="s">
        <v>105</v>
      </c>
      <c r="AU112" s="8" t="s">
        <v>111</v>
      </c>
      <c r="AV112" s="8" t="s">
        <v>172</v>
      </c>
      <c r="AW112" s="8" t="s">
        <v>210</v>
      </c>
      <c r="AX112" s="8"/>
      <c r="AY112" s="8"/>
      <c r="AZ112" s="8"/>
      <c r="BA112" s="8"/>
      <c r="BB112" s="316"/>
    </row>
    <row r="113" spans="1:54" s="96" customFormat="1" ht="348.75" customHeight="1" x14ac:dyDescent="0.25">
      <c r="A113" s="76">
        <v>890</v>
      </c>
      <c r="B113" s="76">
        <v>2</v>
      </c>
      <c r="C113" s="77" t="s">
        <v>1392</v>
      </c>
      <c r="D113" s="78" t="s">
        <v>1393</v>
      </c>
      <c r="E113" s="78" t="s">
        <v>1394</v>
      </c>
      <c r="F113" s="110" t="s">
        <v>1395</v>
      </c>
      <c r="G113" s="110" t="s">
        <v>1396</v>
      </c>
      <c r="H113" s="139" t="s">
        <v>1397</v>
      </c>
      <c r="I113" s="139" t="s">
        <v>1397</v>
      </c>
      <c r="J113" s="157">
        <v>9</v>
      </c>
      <c r="K113" s="82">
        <v>41821</v>
      </c>
      <c r="L113" s="82">
        <v>42916</v>
      </c>
      <c r="M113" s="83" t="s">
        <v>372</v>
      </c>
      <c r="N113" s="8" t="s">
        <v>29</v>
      </c>
      <c r="O113" s="8" t="s">
        <v>28</v>
      </c>
      <c r="P113" s="8" t="s">
        <v>41</v>
      </c>
      <c r="Q113" s="8" t="s">
        <v>3966</v>
      </c>
      <c r="R113" s="8" t="s">
        <v>3883</v>
      </c>
      <c r="S113" s="70" t="s">
        <v>85</v>
      </c>
      <c r="T113" s="128">
        <v>9</v>
      </c>
      <c r="U113" s="85">
        <f t="shared" si="5"/>
        <v>1</v>
      </c>
      <c r="V113" s="70" t="s">
        <v>1398</v>
      </c>
      <c r="W113" s="70"/>
      <c r="X113" s="87" t="s">
        <v>1399</v>
      </c>
      <c r="Y113" s="87" t="s">
        <v>1400</v>
      </c>
      <c r="Z113" s="87"/>
      <c r="AA113" s="87"/>
      <c r="AB113" s="87"/>
      <c r="AC113" s="87"/>
      <c r="AD113" s="70"/>
      <c r="AE113" s="70"/>
      <c r="AF113" s="71"/>
      <c r="AG113" s="70"/>
      <c r="AH113" s="71"/>
      <c r="AI113" s="70"/>
      <c r="AJ113" s="88" t="s">
        <v>68</v>
      </c>
      <c r="AK113" s="198">
        <f t="shared" si="6"/>
        <v>2</v>
      </c>
      <c r="AL113" s="199">
        <f t="shared" si="7"/>
        <v>0</v>
      </c>
      <c r="AM113" s="72" t="str">
        <f t="shared" si="8"/>
        <v>CUMPLIDA</v>
      </c>
      <c r="AN113" s="72" t="str">
        <f t="shared" si="9"/>
        <v>CUMPLIDA</v>
      </c>
      <c r="AO113" s="70" t="s">
        <v>85</v>
      </c>
      <c r="AP113" s="91"/>
      <c r="AQ113" s="92" t="s">
        <v>1401</v>
      </c>
      <c r="AR113" s="73" t="s">
        <v>25</v>
      </c>
      <c r="AS113" s="92" t="s">
        <v>217</v>
      </c>
      <c r="AT113" s="74" t="s">
        <v>105</v>
      </c>
      <c r="AU113" s="8" t="s">
        <v>113</v>
      </c>
      <c r="AV113" s="8" t="s">
        <v>131</v>
      </c>
      <c r="AW113" s="8" t="s">
        <v>208</v>
      </c>
      <c r="AX113" s="8"/>
      <c r="AY113" s="8"/>
      <c r="AZ113" s="8"/>
      <c r="BA113" s="8"/>
      <c r="BB113" s="316"/>
    </row>
    <row r="114" spans="1:54" s="96" customFormat="1" ht="381" customHeight="1" x14ac:dyDescent="0.25">
      <c r="A114" s="76">
        <v>891</v>
      </c>
      <c r="B114" s="76">
        <v>3</v>
      </c>
      <c r="C114" s="77" t="s">
        <v>1402</v>
      </c>
      <c r="D114" s="78" t="s">
        <v>1403</v>
      </c>
      <c r="E114" s="78" t="s">
        <v>1404</v>
      </c>
      <c r="F114" s="79" t="s">
        <v>1405</v>
      </c>
      <c r="G114" s="79" t="s">
        <v>1406</v>
      </c>
      <c r="H114" s="80" t="s">
        <v>1407</v>
      </c>
      <c r="I114" s="80" t="s">
        <v>1408</v>
      </c>
      <c r="J114" s="81">
        <v>11</v>
      </c>
      <c r="K114" s="82">
        <v>41821</v>
      </c>
      <c r="L114" s="82">
        <v>43708</v>
      </c>
      <c r="M114" s="83" t="s">
        <v>372</v>
      </c>
      <c r="N114" s="8" t="s">
        <v>29</v>
      </c>
      <c r="O114" s="8" t="s">
        <v>28</v>
      </c>
      <c r="P114" s="8" t="s">
        <v>1409</v>
      </c>
      <c r="Q114" s="105" t="s">
        <v>3966</v>
      </c>
      <c r="R114" s="8" t="s">
        <v>3883</v>
      </c>
      <c r="S114" s="70" t="s">
        <v>85</v>
      </c>
      <c r="T114" s="128">
        <v>9</v>
      </c>
      <c r="U114" s="85">
        <f t="shared" si="5"/>
        <v>0.81818181818181823</v>
      </c>
      <c r="V114" s="131" t="s">
        <v>1410</v>
      </c>
      <c r="W114" s="131"/>
      <c r="X114" s="121" t="s">
        <v>1411</v>
      </c>
      <c r="Y114" s="87" t="s">
        <v>1412</v>
      </c>
      <c r="Z114" s="87" t="s">
        <v>1413</v>
      </c>
      <c r="AA114" s="87" t="s">
        <v>3608</v>
      </c>
      <c r="AB114" s="87" t="s">
        <v>4006</v>
      </c>
      <c r="AC114" s="87"/>
      <c r="AD114" s="131"/>
      <c r="AE114" s="131"/>
      <c r="AF114" s="71"/>
      <c r="AG114" s="131"/>
      <c r="AH114" s="71"/>
      <c r="AI114" s="131"/>
      <c r="AJ114" s="88" t="s">
        <v>68</v>
      </c>
      <c r="AK114" s="198">
        <f t="shared" si="6"/>
        <v>0</v>
      </c>
      <c r="AL114" s="199">
        <f t="shared" si="7"/>
        <v>1</v>
      </c>
      <c r="AM114" s="72" t="str">
        <f t="shared" si="8"/>
        <v>EN TERMINO</v>
      </c>
      <c r="AN114" s="72" t="str">
        <f t="shared" si="9"/>
        <v>EN TERMINO</v>
      </c>
      <c r="AO114" s="70" t="s">
        <v>85</v>
      </c>
      <c r="AP114" s="91"/>
      <c r="AQ114" s="92" t="s">
        <v>1414</v>
      </c>
      <c r="AR114" s="73" t="s">
        <v>25</v>
      </c>
      <c r="AS114" s="92" t="s">
        <v>217</v>
      </c>
      <c r="AT114" s="74" t="s">
        <v>105</v>
      </c>
      <c r="AU114" s="8" t="s">
        <v>113</v>
      </c>
      <c r="AV114" s="8" t="s">
        <v>173</v>
      </c>
      <c r="AW114" s="8" t="s">
        <v>208</v>
      </c>
      <c r="AX114" s="8" t="s">
        <v>3919</v>
      </c>
      <c r="AY114" s="8"/>
      <c r="AZ114" s="8"/>
      <c r="BA114" s="8"/>
      <c r="BB114" s="316"/>
    </row>
    <row r="115" spans="1:54" s="96" customFormat="1" ht="233.25" customHeight="1" x14ac:dyDescent="0.25">
      <c r="A115" s="76">
        <v>892</v>
      </c>
      <c r="B115" s="76">
        <v>4</v>
      </c>
      <c r="C115" s="77" t="s">
        <v>1415</v>
      </c>
      <c r="D115" s="78" t="s">
        <v>1416</v>
      </c>
      <c r="E115" s="78" t="s">
        <v>1417</v>
      </c>
      <c r="F115" s="79" t="s">
        <v>1418</v>
      </c>
      <c r="G115" s="79" t="s">
        <v>1419</v>
      </c>
      <c r="H115" s="80" t="s">
        <v>1420</v>
      </c>
      <c r="I115" s="80" t="s">
        <v>1420</v>
      </c>
      <c r="J115" s="81">
        <v>7</v>
      </c>
      <c r="K115" s="82">
        <v>41821</v>
      </c>
      <c r="L115" s="82">
        <v>42916</v>
      </c>
      <c r="M115" s="83" t="s">
        <v>372</v>
      </c>
      <c r="N115" s="8" t="s">
        <v>29</v>
      </c>
      <c r="O115" s="81" t="s">
        <v>28</v>
      </c>
      <c r="P115" s="105" t="s">
        <v>510</v>
      </c>
      <c r="Q115" s="105" t="s">
        <v>3966</v>
      </c>
      <c r="R115" s="8" t="s">
        <v>3883</v>
      </c>
      <c r="S115" s="70" t="s">
        <v>84</v>
      </c>
      <c r="T115" s="128">
        <v>7</v>
      </c>
      <c r="U115" s="85">
        <f t="shared" si="5"/>
        <v>1</v>
      </c>
      <c r="V115" s="70"/>
      <c r="W115" s="70"/>
      <c r="X115" s="87" t="s">
        <v>1421</v>
      </c>
      <c r="Y115" s="87" t="s">
        <v>1422</v>
      </c>
      <c r="Z115" s="87"/>
      <c r="AA115" s="87"/>
      <c r="AB115" s="87"/>
      <c r="AC115" s="87"/>
      <c r="AD115" s="70"/>
      <c r="AE115" s="70"/>
      <c r="AF115" s="71"/>
      <c r="AG115" s="70"/>
      <c r="AH115" s="71"/>
      <c r="AI115" s="70"/>
      <c r="AJ115" s="88" t="s">
        <v>68</v>
      </c>
      <c r="AK115" s="198">
        <f t="shared" si="6"/>
        <v>2</v>
      </c>
      <c r="AL115" s="199">
        <f t="shared" si="7"/>
        <v>0</v>
      </c>
      <c r="AM115" s="72" t="str">
        <f t="shared" si="8"/>
        <v>CUMPLIDA</v>
      </c>
      <c r="AN115" s="72" t="str">
        <f t="shared" si="9"/>
        <v>CUMPLIDA</v>
      </c>
      <c r="AO115" s="70" t="s">
        <v>84</v>
      </c>
      <c r="AP115" s="91"/>
      <c r="AQ115" s="92" t="s">
        <v>1423</v>
      </c>
      <c r="AR115" s="73" t="s">
        <v>25</v>
      </c>
      <c r="AS115" s="92" t="s">
        <v>217</v>
      </c>
      <c r="AT115" s="74" t="s">
        <v>105</v>
      </c>
      <c r="AU115" s="8" t="s">
        <v>113</v>
      </c>
      <c r="AV115" s="8" t="s">
        <v>131</v>
      </c>
      <c r="AW115" s="8" t="s">
        <v>208</v>
      </c>
      <c r="AX115" s="8"/>
      <c r="AY115" s="8"/>
      <c r="AZ115" s="8"/>
      <c r="BA115" s="8"/>
      <c r="BB115" s="316"/>
    </row>
    <row r="116" spans="1:54" s="96" customFormat="1" ht="162" customHeight="1" x14ac:dyDescent="0.25">
      <c r="A116" s="76">
        <v>893</v>
      </c>
      <c r="B116" s="76">
        <v>5</v>
      </c>
      <c r="C116" s="77" t="s">
        <v>1424</v>
      </c>
      <c r="D116" s="78" t="s">
        <v>1425</v>
      </c>
      <c r="E116" s="78" t="s">
        <v>1426</v>
      </c>
      <c r="F116" s="79" t="s">
        <v>1427</v>
      </c>
      <c r="G116" s="79" t="s">
        <v>1428</v>
      </c>
      <c r="H116" s="139" t="s">
        <v>1429</v>
      </c>
      <c r="I116" s="139" t="s">
        <v>1429</v>
      </c>
      <c r="J116" s="81">
        <v>8</v>
      </c>
      <c r="K116" s="82">
        <v>41821</v>
      </c>
      <c r="L116" s="82">
        <v>42916</v>
      </c>
      <c r="M116" s="83" t="s">
        <v>372</v>
      </c>
      <c r="N116" s="8" t="s">
        <v>29</v>
      </c>
      <c r="O116" s="8" t="s">
        <v>28</v>
      </c>
      <c r="P116" s="8" t="s">
        <v>41</v>
      </c>
      <c r="Q116" s="8" t="s">
        <v>3966</v>
      </c>
      <c r="R116" s="8" t="s">
        <v>3883</v>
      </c>
      <c r="S116" s="70" t="s">
        <v>84</v>
      </c>
      <c r="T116" s="128">
        <v>8</v>
      </c>
      <c r="U116" s="85">
        <f t="shared" si="5"/>
        <v>1</v>
      </c>
      <c r="V116" s="70" t="s">
        <v>1430</v>
      </c>
      <c r="W116" s="70"/>
      <c r="X116" s="87" t="s">
        <v>1431</v>
      </c>
      <c r="Y116" s="87" t="s">
        <v>1432</v>
      </c>
      <c r="Z116" s="87"/>
      <c r="AA116" s="87"/>
      <c r="AB116" s="87"/>
      <c r="AC116" s="87"/>
      <c r="AD116" s="70"/>
      <c r="AE116" s="70"/>
      <c r="AF116" s="8" t="s">
        <v>346</v>
      </c>
      <c r="AG116" s="70"/>
      <c r="AH116" s="71"/>
      <c r="AI116" s="70" t="s">
        <v>347</v>
      </c>
      <c r="AJ116" s="88" t="s">
        <v>68</v>
      </c>
      <c r="AK116" s="198">
        <f t="shared" si="6"/>
        <v>2</v>
      </c>
      <c r="AL116" s="199">
        <f t="shared" si="7"/>
        <v>0</v>
      </c>
      <c r="AM116" s="72" t="str">
        <f t="shared" si="8"/>
        <v>CUMPLIDA</v>
      </c>
      <c r="AN116" s="72" t="str">
        <f t="shared" si="9"/>
        <v>CUMPLIDA</v>
      </c>
      <c r="AO116" s="70" t="s">
        <v>84</v>
      </c>
      <c r="AP116" s="91"/>
      <c r="AQ116" s="92" t="s">
        <v>1433</v>
      </c>
      <c r="AR116" s="73" t="s">
        <v>25</v>
      </c>
      <c r="AS116" s="92" t="s">
        <v>216</v>
      </c>
      <c r="AT116" s="74" t="s">
        <v>105</v>
      </c>
      <c r="AU116" s="8" t="s">
        <v>112</v>
      </c>
      <c r="AV116" s="8" t="s">
        <v>653</v>
      </c>
      <c r="AW116" s="8" t="s">
        <v>208</v>
      </c>
      <c r="AX116" s="8"/>
      <c r="AY116" s="8"/>
      <c r="AZ116" s="8"/>
      <c r="BA116" s="8"/>
      <c r="BB116" s="316"/>
    </row>
    <row r="117" spans="1:54" s="96" customFormat="1" ht="311.25" customHeight="1" x14ac:dyDescent="0.25">
      <c r="A117" s="76">
        <v>898</v>
      </c>
      <c r="B117" s="76">
        <v>10</v>
      </c>
      <c r="C117" s="99" t="s">
        <v>1434</v>
      </c>
      <c r="D117" s="99" t="s">
        <v>1435</v>
      </c>
      <c r="E117" s="99" t="s">
        <v>1436</v>
      </c>
      <c r="F117" s="79" t="s">
        <v>1192</v>
      </c>
      <c r="G117" s="79" t="s">
        <v>1193</v>
      </c>
      <c r="H117" s="158" t="s">
        <v>1437</v>
      </c>
      <c r="I117" s="158" t="s">
        <v>1438</v>
      </c>
      <c r="J117" s="157">
        <v>5</v>
      </c>
      <c r="K117" s="82">
        <v>41820</v>
      </c>
      <c r="L117" s="82">
        <v>42766</v>
      </c>
      <c r="M117" s="83" t="s">
        <v>1194</v>
      </c>
      <c r="N117" s="8" t="s">
        <v>63</v>
      </c>
      <c r="O117" s="94" t="s">
        <v>21</v>
      </c>
      <c r="P117" s="94" t="s">
        <v>21</v>
      </c>
      <c r="Q117" s="94" t="s">
        <v>3965</v>
      </c>
      <c r="R117" s="94" t="s">
        <v>3860</v>
      </c>
      <c r="S117" s="70" t="s">
        <v>84</v>
      </c>
      <c r="T117" s="128">
        <v>5</v>
      </c>
      <c r="U117" s="85">
        <f t="shared" si="5"/>
        <v>1</v>
      </c>
      <c r="V117" s="70"/>
      <c r="W117" s="70"/>
      <c r="X117" s="87" t="s">
        <v>1439</v>
      </c>
      <c r="Y117" s="87" t="s">
        <v>1440</v>
      </c>
      <c r="Z117" s="87"/>
      <c r="AA117" s="87"/>
      <c r="AB117" s="87"/>
      <c r="AC117" s="87"/>
      <c r="AD117" s="70" t="s">
        <v>1441</v>
      </c>
      <c r="AE117" s="70" t="s">
        <v>1442</v>
      </c>
      <c r="AF117" s="8" t="s">
        <v>1443</v>
      </c>
      <c r="AG117" s="70" t="s">
        <v>1444</v>
      </c>
      <c r="AH117" s="8" t="s">
        <v>1445</v>
      </c>
      <c r="AI117" s="70" t="s">
        <v>1446</v>
      </c>
      <c r="AJ117" s="88" t="s">
        <v>68</v>
      </c>
      <c r="AK117" s="198">
        <f t="shared" si="6"/>
        <v>2</v>
      </c>
      <c r="AL117" s="199">
        <f t="shared" si="7"/>
        <v>0</v>
      </c>
      <c r="AM117" s="72" t="str">
        <f t="shared" si="8"/>
        <v>CUMPLIDA</v>
      </c>
      <c r="AN117" s="72" t="str">
        <f t="shared" si="9"/>
        <v>CUMPLIDA</v>
      </c>
      <c r="AO117" s="70" t="s">
        <v>84</v>
      </c>
      <c r="AP117" s="91"/>
      <c r="AQ117" s="73"/>
      <c r="AR117" s="73"/>
      <c r="AS117" s="73"/>
      <c r="AT117" s="74" t="s">
        <v>105</v>
      </c>
      <c r="AU117" s="8" t="s">
        <v>111</v>
      </c>
      <c r="AV117" s="8" t="s">
        <v>166</v>
      </c>
      <c r="AW117" s="8" t="s">
        <v>210</v>
      </c>
      <c r="AX117" s="8"/>
      <c r="AY117" s="8"/>
      <c r="AZ117" s="8"/>
      <c r="BA117" s="8"/>
      <c r="BB117" s="316"/>
    </row>
    <row r="118" spans="1:54" s="96" customFormat="1" ht="183.75" customHeight="1" x14ac:dyDescent="0.25">
      <c r="A118" s="76">
        <v>902</v>
      </c>
      <c r="B118" s="76">
        <v>14</v>
      </c>
      <c r="C118" s="99" t="s">
        <v>1447</v>
      </c>
      <c r="D118" s="99" t="s">
        <v>1448</v>
      </c>
      <c r="E118" s="99" t="s">
        <v>342</v>
      </c>
      <c r="F118" s="79" t="s">
        <v>1449</v>
      </c>
      <c r="G118" s="79" t="s">
        <v>1450</v>
      </c>
      <c r="H118" s="80" t="s">
        <v>1451</v>
      </c>
      <c r="I118" s="80" t="s">
        <v>1452</v>
      </c>
      <c r="J118" s="81">
        <v>9</v>
      </c>
      <c r="K118" s="82">
        <v>41791</v>
      </c>
      <c r="L118" s="82">
        <v>42886</v>
      </c>
      <c r="M118" s="83" t="s">
        <v>299</v>
      </c>
      <c r="N118" s="83" t="s">
        <v>299</v>
      </c>
      <c r="O118" s="81" t="s">
        <v>41</v>
      </c>
      <c r="P118" s="94" t="s">
        <v>41</v>
      </c>
      <c r="Q118" s="94" t="s">
        <v>3968</v>
      </c>
      <c r="R118" s="94" t="s">
        <v>3861</v>
      </c>
      <c r="S118" s="70" t="s">
        <v>84</v>
      </c>
      <c r="T118" s="128">
        <v>9</v>
      </c>
      <c r="U118" s="85">
        <f t="shared" si="5"/>
        <v>1</v>
      </c>
      <c r="V118" s="70"/>
      <c r="W118" s="70"/>
      <c r="X118" s="87" t="s">
        <v>1453</v>
      </c>
      <c r="Y118" s="87" t="s">
        <v>1454</v>
      </c>
      <c r="Z118" s="87" t="s">
        <v>397</v>
      </c>
      <c r="AA118" s="87"/>
      <c r="AB118" s="87"/>
      <c r="AC118" s="87"/>
      <c r="AD118" s="70"/>
      <c r="AE118" s="70"/>
      <c r="AF118" s="71"/>
      <c r="AG118" s="70"/>
      <c r="AH118" s="71"/>
      <c r="AI118" s="70"/>
      <c r="AJ118" s="88" t="s">
        <v>68</v>
      </c>
      <c r="AK118" s="198">
        <f t="shared" si="6"/>
        <v>2</v>
      </c>
      <c r="AL118" s="199">
        <f t="shared" si="7"/>
        <v>0</v>
      </c>
      <c r="AM118" s="72" t="str">
        <f t="shared" si="8"/>
        <v>CUMPLIDA</v>
      </c>
      <c r="AN118" s="72" t="str">
        <f t="shared" si="9"/>
        <v>CUMPLIDA</v>
      </c>
      <c r="AO118" s="70" t="s">
        <v>84</v>
      </c>
      <c r="AP118" s="91"/>
      <c r="AQ118" s="73"/>
      <c r="AR118" s="73"/>
      <c r="AS118" s="73"/>
      <c r="AT118" s="74" t="s">
        <v>105</v>
      </c>
      <c r="AU118" s="8" t="s">
        <v>110</v>
      </c>
      <c r="AV118" s="8" t="s">
        <v>132</v>
      </c>
      <c r="AW118" s="8" t="s">
        <v>299</v>
      </c>
      <c r="AX118" s="8"/>
      <c r="AY118" s="8"/>
      <c r="AZ118" s="8"/>
      <c r="BA118" s="8"/>
      <c r="BB118" s="316"/>
    </row>
    <row r="119" spans="1:54" s="96" customFormat="1" ht="315.75" customHeight="1" x14ac:dyDescent="0.25">
      <c r="A119" s="76">
        <v>903</v>
      </c>
      <c r="B119" s="76">
        <v>15</v>
      </c>
      <c r="C119" s="99" t="s">
        <v>1455</v>
      </c>
      <c r="D119" s="99" t="s">
        <v>1456</v>
      </c>
      <c r="E119" s="99" t="s">
        <v>1457</v>
      </c>
      <c r="F119" s="79" t="s">
        <v>1458</v>
      </c>
      <c r="G119" s="77" t="s">
        <v>1459</v>
      </c>
      <c r="H119" s="79" t="s">
        <v>1460</v>
      </c>
      <c r="I119" s="79" t="s">
        <v>1461</v>
      </c>
      <c r="J119" s="115">
        <v>4</v>
      </c>
      <c r="K119" s="82">
        <v>41820</v>
      </c>
      <c r="L119" s="82">
        <v>43008</v>
      </c>
      <c r="M119" s="83" t="s">
        <v>296</v>
      </c>
      <c r="N119" s="83" t="s">
        <v>296</v>
      </c>
      <c r="O119" s="105" t="s">
        <v>24</v>
      </c>
      <c r="P119" s="105" t="s">
        <v>24</v>
      </c>
      <c r="Q119" s="8" t="s">
        <v>3968</v>
      </c>
      <c r="R119" s="105" t="s">
        <v>3884</v>
      </c>
      <c r="S119" s="70" t="s">
        <v>84</v>
      </c>
      <c r="T119" s="128">
        <v>4</v>
      </c>
      <c r="U119" s="85">
        <f t="shared" si="5"/>
        <v>1</v>
      </c>
      <c r="V119" s="70"/>
      <c r="W119" s="70"/>
      <c r="X119" s="87"/>
      <c r="Y119" s="87" t="s">
        <v>1462</v>
      </c>
      <c r="Z119" s="87" t="s">
        <v>1463</v>
      </c>
      <c r="AA119" s="87"/>
      <c r="AB119" s="87"/>
      <c r="AC119" s="87"/>
      <c r="AD119" s="70"/>
      <c r="AE119" s="70"/>
      <c r="AF119" s="71"/>
      <c r="AG119" s="70"/>
      <c r="AH119" s="71"/>
      <c r="AI119" s="70"/>
      <c r="AJ119" s="88" t="s">
        <v>68</v>
      </c>
      <c r="AK119" s="198">
        <f t="shared" si="6"/>
        <v>2</v>
      </c>
      <c r="AL119" s="199">
        <f t="shared" si="7"/>
        <v>0</v>
      </c>
      <c r="AM119" s="72" t="str">
        <f t="shared" si="8"/>
        <v>CUMPLIDA</v>
      </c>
      <c r="AN119" s="72" t="str">
        <f t="shared" si="9"/>
        <v>CUMPLIDA</v>
      </c>
      <c r="AO119" s="70" t="s">
        <v>84</v>
      </c>
      <c r="AP119" s="91"/>
      <c r="AQ119" s="73"/>
      <c r="AR119" s="73"/>
      <c r="AS119" s="73"/>
      <c r="AT119" s="74" t="s">
        <v>105</v>
      </c>
      <c r="AU119" s="8" t="s">
        <v>108</v>
      </c>
      <c r="AV119" s="8" t="s">
        <v>174</v>
      </c>
      <c r="AW119" s="8" t="s">
        <v>296</v>
      </c>
      <c r="AX119" s="8"/>
      <c r="AY119" s="8"/>
      <c r="AZ119" s="8"/>
      <c r="BA119" s="8"/>
      <c r="BB119" s="316"/>
    </row>
    <row r="120" spans="1:54" ht="210.75" customHeight="1" x14ac:dyDescent="0.25">
      <c r="A120" s="76">
        <v>904</v>
      </c>
      <c r="B120" s="76">
        <v>16</v>
      </c>
      <c r="C120" s="99" t="s">
        <v>1464</v>
      </c>
      <c r="D120" s="99" t="s">
        <v>1465</v>
      </c>
      <c r="E120" s="99" t="s">
        <v>1466</v>
      </c>
      <c r="F120" s="79" t="s">
        <v>437</v>
      </c>
      <c r="G120" s="77" t="s">
        <v>1467</v>
      </c>
      <c r="H120" s="79" t="s">
        <v>1468</v>
      </c>
      <c r="I120" s="79" t="s">
        <v>1469</v>
      </c>
      <c r="J120" s="149">
        <v>5</v>
      </c>
      <c r="K120" s="82">
        <v>41820</v>
      </c>
      <c r="L120" s="82">
        <v>43008</v>
      </c>
      <c r="M120" s="83" t="s">
        <v>296</v>
      </c>
      <c r="N120" s="83" t="s">
        <v>296</v>
      </c>
      <c r="O120" s="105" t="s">
        <v>24</v>
      </c>
      <c r="P120" s="105" t="s">
        <v>24</v>
      </c>
      <c r="Q120" s="8" t="s">
        <v>3968</v>
      </c>
      <c r="R120" s="105" t="s">
        <v>3884</v>
      </c>
      <c r="S120" s="70" t="s">
        <v>84</v>
      </c>
      <c r="T120" s="128">
        <v>5</v>
      </c>
      <c r="U120" s="85">
        <f t="shared" si="5"/>
        <v>1</v>
      </c>
      <c r="V120" s="70"/>
      <c r="W120" s="70"/>
      <c r="X120" s="87" t="s">
        <v>1470</v>
      </c>
      <c r="Y120" s="87" t="s">
        <v>1471</v>
      </c>
      <c r="Z120" s="87" t="s">
        <v>1472</v>
      </c>
      <c r="AA120" s="87"/>
      <c r="AB120" s="87"/>
      <c r="AC120" s="87"/>
      <c r="AD120" s="70"/>
      <c r="AE120" s="70"/>
      <c r="AF120" s="71"/>
      <c r="AG120" s="70"/>
      <c r="AH120" s="71"/>
      <c r="AI120" s="70"/>
      <c r="AJ120" s="88" t="s">
        <v>68</v>
      </c>
      <c r="AK120" s="198">
        <f t="shared" si="6"/>
        <v>2</v>
      </c>
      <c r="AL120" s="199">
        <f t="shared" si="7"/>
        <v>0</v>
      </c>
      <c r="AM120" s="72" t="str">
        <f t="shared" si="8"/>
        <v>CUMPLIDA</v>
      </c>
      <c r="AN120" s="72" t="str">
        <f t="shared" si="9"/>
        <v>CUMPLIDA</v>
      </c>
      <c r="AO120" s="70" t="s">
        <v>84</v>
      </c>
      <c r="AP120" s="91"/>
      <c r="AQ120" s="73"/>
      <c r="AR120" s="73"/>
      <c r="AS120" s="73"/>
      <c r="AT120" s="74" t="s">
        <v>105</v>
      </c>
      <c r="AU120" s="8" t="s">
        <v>108</v>
      </c>
      <c r="AV120" s="8" t="s">
        <v>174</v>
      </c>
      <c r="AW120" s="8" t="s">
        <v>296</v>
      </c>
      <c r="AX120" s="8"/>
      <c r="AY120" s="8"/>
      <c r="AZ120" s="8"/>
      <c r="BA120" s="8"/>
      <c r="BB120" s="316"/>
    </row>
    <row r="121" spans="1:54" s="96" customFormat="1" ht="257.25" customHeight="1" x14ac:dyDescent="0.25">
      <c r="A121" s="76">
        <v>907</v>
      </c>
      <c r="B121" s="76">
        <v>19</v>
      </c>
      <c r="C121" s="78" t="s">
        <v>1474</v>
      </c>
      <c r="D121" s="78" t="s">
        <v>1475</v>
      </c>
      <c r="E121" s="78" t="s">
        <v>342</v>
      </c>
      <c r="F121" s="79" t="s">
        <v>1476</v>
      </c>
      <c r="G121" s="79" t="s">
        <v>1477</v>
      </c>
      <c r="H121" s="80" t="s">
        <v>1478</v>
      </c>
      <c r="I121" s="79" t="s">
        <v>1479</v>
      </c>
      <c r="J121" s="149">
        <v>7</v>
      </c>
      <c r="K121" s="82">
        <v>41640</v>
      </c>
      <c r="L121" s="82">
        <v>42916</v>
      </c>
      <c r="M121" s="83" t="s">
        <v>302</v>
      </c>
      <c r="N121" s="83" t="s">
        <v>302</v>
      </c>
      <c r="O121" s="8" t="s">
        <v>55</v>
      </c>
      <c r="P121" s="105" t="s">
        <v>1473</v>
      </c>
      <c r="Q121" s="8" t="s">
        <v>3967</v>
      </c>
      <c r="R121" s="8" t="s">
        <v>35</v>
      </c>
      <c r="S121" s="70" t="s">
        <v>84</v>
      </c>
      <c r="T121" s="128">
        <v>7</v>
      </c>
      <c r="U121" s="85">
        <f t="shared" si="5"/>
        <v>1</v>
      </c>
      <c r="V121" s="70"/>
      <c r="W121" s="70"/>
      <c r="X121" s="87" t="s">
        <v>1480</v>
      </c>
      <c r="Y121" s="87" t="s">
        <v>1481</v>
      </c>
      <c r="Z121" s="87"/>
      <c r="AA121" s="87"/>
      <c r="AB121" s="87"/>
      <c r="AC121" s="87"/>
      <c r="AD121" s="70"/>
      <c r="AE121" s="70"/>
      <c r="AF121" s="71"/>
      <c r="AG121" s="70"/>
      <c r="AH121" s="71"/>
      <c r="AI121" s="70"/>
      <c r="AJ121" s="88" t="s">
        <v>68</v>
      </c>
      <c r="AK121" s="198">
        <f t="shared" si="6"/>
        <v>2</v>
      </c>
      <c r="AL121" s="199">
        <f t="shared" si="7"/>
        <v>0</v>
      </c>
      <c r="AM121" s="72" t="str">
        <f t="shared" si="8"/>
        <v>CUMPLIDA</v>
      </c>
      <c r="AN121" s="72" t="str">
        <f t="shared" si="9"/>
        <v>CUMPLIDA</v>
      </c>
      <c r="AO121" s="70" t="s">
        <v>84</v>
      </c>
      <c r="AP121" s="91"/>
      <c r="AQ121" s="73"/>
      <c r="AR121" s="73"/>
      <c r="AS121" s="73"/>
      <c r="AT121" s="74" t="s">
        <v>105</v>
      </c>
      <c r="AU121" s="8" t="s">
        <v>111</v>
      </c>
      <c r="AV121" s="8" t="s">
        <v>155</v>
      </c>
      <c r="AW121" s="8" t="s">
        <v>303</v>
      </c>
      <c r="AX121" s="8"/>
      <c r="AY121" s="8"/>
      <c r="AZ121" s="8"/>
      <c r="BA121" s="8"/>
      <c r="BB121" s="316"/>
    </row>
    <row r="122" spans="1:54" s="96" customFormat="1" ht="261" customHeight="1" x14ac:dyDescent="0.25">
      <c r="A122" s="76">
        <v>911</v>
      </c>
      <c r="B122" s="76">
        <v>23</v>
      </c>
      <c r="C122" s="102" t="s">
        <v>1482</v>
      </c>
      <c r="D122" s="102" t="s">
        <v>1483</v>
      </c>
      <c r="E122" s="102" t="s">
        <v>1484</v>
      </c>
      <c r="F122" s="142" t="s">
        <v>961</v>
      </c>
      <c r="G122" s="142" t="s">
        <v>1485</v>
      </c>
      <c r="H122" s="103" t="s">
        <v>1486</v>
      </c>
      <c r="I122" s="103" t="s">
        <v>1486</v>
      </c>
      <c r="J122" s="143">
        <v>10</v>
      </c>
      <c r="K122" s="82">
        <v>41640</v>
      </c>
      <c r="L122" s="82">
        <v>42825</v>
      </c>
      <c r="M122" s="83" t="s">
        <v>302</v>
      </c>
      <c r="N122" s="83" t="s">
        <v>302</v>
      </c>
      <c r="O122" s="70" t="s">
        <v>21</v>
      </c>
      <c r="P122" s="8" t="s">
        <v>964</v>
      </c>
      <c r="Q122" s="94" t="s">
        <v>3965</v>
      </c>
      <c r="R122" s="94" t="s">
        <v>3860</v>
      </c>
      <c r="S122" s="70" t="s">
        <v>84</v>
      </c>
      <c r="T122" s="128">
        <v>10</v>
      </c>
      <c r="U122" s="85">
        <f t="shared" si="5"/>
        <v>1</v>
      </c>
      <c r="V122" s="70"/>
      <c r="W122" s="70" t="s">
        <v>965</v>
      </c>
      <c r="X122" s="87" t="s">
        <v>1487</v>
      </c>
      <c r="Y122" s="87" t="s">
        <v>1488</v>
      </c>
      <c r="Z122" s="87"/>
      <c r="AA122" s="87"/>
      <c r="AB122" s="87"/>
      <c r="AC122" s="87"/>
      <c r="AD122" s="70"/>
      <c r="AE122" s="70"/>
      <c r="AF122" s="71"/>
      <c r="AG122" s="70"/>
      <c r="AH122" s="71"/>
      <c r="AI122" s="70"/>
      <c r="AJ122" s="88" t="s">
        <v>68</v>
      </c>
      <c r="AK122" s="198">
        <f t="shared" si="6"/>
        <v>2</v>
      </c>
      <c r="AL122" s="199">
        <f t="shared" si="7"/>
        <v>0</v>
      </c>
      <c r="AM122" s="72" t="str">
        <f t="shared" si="8"/>
        <v>CUMPLIDA</v>
      </c>
      <c r="AN122" s="72" t="str">
        <f t="shared" si="9"/>
        <v>CUMPLIDA</v>
      </c>
      <c r="AO122" s="70" t="s">
        <v>84</v>
      </c>
      <c r="AP122" s="91"/>
      <c r="AQ122" s="73"/>
      <c r="AR122" s="73"/>
      <c r="AS122" s="73"/>
      <c r="AT122" s="74" t="s">
        <v>105</v>
      </c>
      <c r="AU122" s="8" t="s">
        <v>108</v>
      </c>
      <c r="AV122" s="8" t="s">
        <v>175</v>
      </c>
      <c r="AW122" s="8" t="s">
        <v>210</v>
      </c>
      <c r="AX122" s="8"/>
      <c r="AY122" s="8"/>
      <c r="AZ122" s="8"/>
      <c r="BA122" s="8"/>
      <c r="BB122" s="316"/>
    </row>
    <row r="123" spans="1:54" s="96" customFormat="1" ht="230.45" customHeight="1" x14ac:dyDescent="0.25">
      <c r="A123" s="76">
        <v>914</v>
      </c>
      <c r="B123" s="76">
        <v>2</v>
      </c>
      <c r="C123" s="77" t="s">
        <v>1490</v>
      </c>
      <c r="D123" s="77" t="s">
        <v>1491</v>
      </c>
      <c r="E123" s="77" t="s">
        <v>1492</v>
      </c>
      <c r="F123" s="80" t="s">
        <v>1493</v>
      </c>
      <c r="G123" s="80" t="s">
        <v>1494</v>
      </c>
      <c r="H123" s="80" t="s">
        <v>1495</v>
      </c>
      <c r="I123" s="80" t="s">
        <v>1496</v>
      </c>
      <c r="J123" s="159">
        <v>11</v>
      </c>
      <c r="K123" s="82">
        <v>41821</v>
      </c>
      <c r="L123" s="82">
        <v>42886</v>
      </c>
      <c r="M123" s="83" t="s">
        <v>299</v>
      </c>
      <c r="N123" s="83" t="s">
        <v>299</v>
      </c>
      <c r="O123" s="94" t="s">
        <v>41</v>
      </c>
      <c r="P123" s="94" t="s">
        <v>41</v>
      </c>
      <c r="Q123" s="94" t="s">
        <v>3968</v>
      </c>
      <c r="R123" s="94" t="s">
        <v>3861</v>
      </c>
      <c r="S123" s="70" t="s">
        <v>85</v>
      </c>
      <c r="T123" s="128">
        <v>11</v>
      </c>
      <c r="U123" s="85">
        <f t="shared" si="5"/>
        <v>1</v>
      </c>
      <c r="V123" s="70"/>
      <c r="W123" s="70"/>
      <c r="X123" s="87" t="s">
        <v>1497</v>
      </c>
      <c r="Y123" s="87" t="s">
        <v>1498</v>
      </c>
      <c r="Z123" s="87" t="s">
        <v>397</v>
      </c>
      <c r="AA123" s="87"/>
      <c r="AB123" s="87"/>
      <c r="AC123" s="87"/>
      <c r="AD123" s="70"/>
      <c r="AE123" s="70"/>
      <c r="AF123" s="71"/>
      <c r="AG123" s="70"/>
      <c r="AH123" s="71"/>
      <c r="AI123" s="70"/>
      <c r="AJ123" s="160" t="s">
        <v>66</v>
      </c>
      <c r="AK123" s="198">
        <f t="shared" si="6"/>
        <v>2</v>
      </c>
      <c r="AL123" s="199">
        <f t="shared" si="7"/>
        <v>0</v>
      </c>
      <c r="AM123" s="72" t="str">
        <f t="shared" si="8"/>
        <v>CUMPLIDA</v>
      </c>
      <c r="AN123" s="72" t="str">
        <f t="shared" si="9"/>
        <v>CUMPLIDA</v>
      </c>
      <c r="AO123" s="70" t="s">
        <v>85</v>
      </c>
      <c r="AP123" s="91"/>
      <c r="AQ123" s="73"/>
      <c r="AR123" s="73"/>
      <c r="AS123" s="73"/>
      <c r="AT123" s="74" t="s">
        <v>105</v>
      </c>
      <c r="AU123" s="8" t="s">
        <v>110</v>
      </c>
      <c r="AV123" s="8" t="s">
        <v>132</v>
      </c>
      <c r="AW123" s="8" t="s">
        <v>299</v>
      </c>
      <c r="AX123" s="8"/>
      <c r="AY123" s="8"/>
      <c r="AZ123" s="8"/>
      <c r="BA123" s="8"/>
      <c r="BB123" s="316"/>
    </row>
    <row r="124" spans="1:54" s="96" customFormat="1" ht="187.15" customHeight="1" x14ac:dyDescent="0.25">
      <c r="A124" s="76">
        <v>915</v>
      </c>
      <c r="B124" s="76">
        <v>3</v>
      </c>
      <c r="C124" s="77" t="s">
        <v>1499</v>
      </c>
      <c r="D124" s="75" t="s">
        <v>1500</v>
      </c>
      <c r="E124" s="75" t="s">
        <v>1501</v>
      </c>
      <c r="F124" s="80" t="s">
        <v>1502</v>
      </c>
      <c r="G124" s="80" t="s">
        <v>1494</v>
      </c>
      <c r="H124" s="80" t="s">
        <v>1495</v>
      </c>
      <c r="I124" s="80" t="s">
        <v>1496</v>
      </c>
      <c r="J124" s="159">
        <v>11</v>
      </c>
      <c r="K124" s="82">
        <v>41821</v>
      </c>
      <c r="L124" s="82">
        <v>42886</v>
      </c>
      <c r="M124" s="83" t="s">
        <v>299</v>
      </c>
      <c r="N124" s="8" t="s">
        <v>299</v>
      </c>
      <c r="O124" s="81" t="s">
        <v>41</v>
      </c>
      <c r="P124" s="81" t="s">
        <v>1503</v>
      </c>
      <c r="Q124" s="94" t="s">
        <v>3968</v>
      </c>
      <c r="R124" s="94" t="s">
        <v>3861</v>
      </c>
      <c r="S124" s="70" t="s">
        <v>85</v>
      </c>
      <c r="T124" s="128">
        <v>11</v>
      </c>
      <c r="U124" s="85">
        <f t="shared" si="5"/>
        <v>1</v>
      </c>
      <c r="V124" s="70"/>
      <c r="W124" s="70"/>
      <c r="X124" s="87" t="s">
        <v>1504</v>
      </c>
      <c r="Y124" s="87" t="s">
        <v>1505</v>
      </c>
      <c r="Z124" s="87" t="s">
        <v>397</v>
      </c>
      <c r="AA124" s="87"/>
      <c r="AB124" s="87"/>
      <c r="AC124" s="87"/>
      <c r="AD124" s="70"/>
      <c r="AE124" s="70"/>
      <c r="AF124" s="71"/>
      <c r="AG124" s="70"/>
      <c r="AH124" s="71"/>
      <c r="AI124" s="70"/>
      <c r="AJ124" s="160" t="s">
        <v>66</v>
      </c>
      <c r="AK124" s="198">
        <f t="shared" si="6"/>
        <v>2</v>
      </c>
      <c r="AL124" s="199">
        <f t="shared" si="7"/>
        <v>0</v>
      </c>
      <c r="AM124" s="72" t="str">
        <f t="shared" si="8"/>
        <v>CUMPLIDA</v>
      </c>
      <c r="AN124" s="72" t="str">
        <f t="shared" si="9"/>
        <v>CUMPLIDA</v>
      </c>
      <c r="AO124" s="70" t="s">
        <v>85</v>
      </c>
      <c r="AP124" s="91"/>
      <c r="AQ124" s="73"/>
      <c r="AR124" s="73"/>
      <c r="AS124" s="73"/>
      <c r="AT124" s="74" t="s">
        <v>105</v>
      </c>
      <c r="AU124" s="8" t="s">
        <v>110</v>
      </c>
      <c r="AV124" s="8" t="s">
        <v>132</v>
      </c>
      <c r="AW124" s="8" t="s">
        <v>299</v>
      </c>
      <c r="AX124" s="8"/>
      <c r="AY124" s="8"/>
      <c r="AZ124" s="8"/>
      <c r="BA124" s="8"/>
      <c r="BB124" s="316"/>
    </row>
    <row r="125" spans="1:54" s="96" customFormat="1" ht="253.5" customHeight="1" x14ac:dyDescent="0.25">
      <c r="A125" s="76">
        <v>917</v>
      </c>
      <c r="B125" s="76">
        <v>12</v>
      </c>
      <c r="C125" s="77" t="s">
        <v>1506</v>
      </c>
      <c r="D125" s="77" t="s">
        <v>342</v>
      </c>
      <c r="E125" s="77" t="s">
        <v>342</v>
      </c>
      <c r="F125" s="161" t="s">
        <v>1507</v>
      </c>
      <c r="G125" s="161" t="s">
        <v>1508</v>
      </c>
      <c r="H125" s="161" t="s">
        <v>1509</v>
      </c>
      <c r="I125" s="161" t="s">
        <v>1510</v>
      </c>
      <c r="J125" s="159">
        <v>10</v>
      </c>
      <c r="K125" s="82">
        <v>41821</v>
      </c>
      <c r="L125" s="82">
        <v>42886</v>
      </c>
      <c r="M125" s="83" t="s">
        <v>299</v>
      </c>
      <c r="N125" s="8" t="s">
        <v>299</v>
      </c>
      <c r="O125" s="8" t="s">
        <v>41</v>
      </c>
      <c r="P125" s="8" t="s">
        <v>1511</v>
      </c>
      <c r="Q125" s="94" t="s">
        <v>3968</v>
      </c>
      <c r="R125" s="94" t="s">
        <v>3861</v>
      </c>
      <c r="S125" s="70" t="s">
        <v>84</v>
      </c>
      <c r="T125" s="128">
        <v>10</v>
      </c>
      <c r="U125" s="85">
        <f t="shared" si="5"/>
        <v>1</v>
      </c>
      <c r="V125" s="70"/>
      <c r="W125" s="71"/>
      <c r="X125" s="87" t="s">
        <v>1512</v>
      </c>
      <c r="Y125" s="87" t="s">
        <v>1513</v>
      </c>
      <c r="Z125" s="87" t="s">
        <v>397</v>
      </c>
      <c r="AA125" s="87"/>
      <c r="AB125" s="87"/>
      <c r="AC125" s="87"/>
      <c r="AD125" s="70"/>
      <c r="AE125" s="70"/>
      <c r="AF125" s="71"/>
      <c r="AG125" s="70"/>
      <c r="AH125" s="71"/>
      <c r="AI125" s="70"/>
      <c r="AJ125" s="160" t="s">
        <v>66</v>
      </c>
      <c r="AK125" s="198">
        <f t="shared" si="6"/>
        <v>2</v>
      </c>
      <c r="AL125" s="199">
        <f t="shared" si="7"/>
        <v>0</v>
      </c>
      <c r="AM125" s="72" t="str">
        <f t="shared" si="8"/>
        <v>CUMPLIDA</v>
      </c>
      <c r="AN125" s="72" t="str">
        <f t="shared" si="9"/>
        <v>CUMPLIDA</v>
      </c>
      <c r="AO125" s="70" t="s">
        <v>84</v>
      </c>
      <c r="AP125" s="91"/>
      <c r="AQ125" s="73"/>
      <c r="AR125" s="73"/>
      <c r="AS125" s="73"/>
      <c r="AT125" s="74" t="s">
        <v>105</v>
      </c>
      <c r="AU125" s="8" t="s">
        <v>110</v>
      </c>
      <c r="AV125" s="8" t="s">
        <v>132</v>
      </c>
      <c r="AW125" s="8" t="s">
        <v>299</v>
      </c>
      <c r="AX125" s="8"/>
      <c r="AY125" s="8"/>
      <c r="AZ125" s="8"/>
      <c r="BA125" s="8"/>
      <c r="BB125" s="316"/>
    </row>
    <row r="126" spans="1:54" s="96" customFormat="1" ht="195" customHeight="1" x14ac:dyDescent="0.25">
      <c r="A126" s="76">
        <v>920</v>
      </c>
      <c r="B126" s="76">
        <v>15</v>
      </c>
      <c r="C126" s="77" t="s">
        <v>1514</v>
      </c>
      <c r="D126" s="77" t="s">
        <v>342</v>
      </c>
      <c r="E126" s="77" t="s">
        <v>342</v>
      </c>
      <c r="F126" s="161" t="s">
        <v>1515</v>
      </c>
      <c r="G126" s="161" t="s">
        <v>1516</v>
      </c>
      <c r="H126" s="161" t="s">
        <v>1517</v>
      </c>
      <c r="I126" s="161" t="s">
        <v>1518</v>
      </c>
      <c r="J126" s="159">
        <v>9</v>
      </c>
      <c r="K126" s="82">
        <v>41821</v>
      </c>
      <c r="L126" s="82">
        <v>42886</v>
      </c>
      <c r="M126" s="83" t="s">
        <v>299</v>
      </c>
      <c r="N126" s="8" t="s">
        <v>299</v>
      </c>
      <c r="O126" s="8" t="s">
        <v>41</v>
      </c>
      <c r="P126" s="8" t="s">
        <v>1511</v>
      </c>
      <c r="Q126" s="94" t="s">
        <v>3968</v>
      </c>
      <c r="R126" s="94" t="s">
        <v>3861</v>
      </c>
      <c r="S126" s="70" t="s">
        <v>85</v>
      </c>
      <c r="T126" s="128">
        <v>9</v>
      </c>
      <c r="U126" s="85">
        <f t="shared" si="5"/>
        <v>1</v>
      </c>
      <c r="V126" s="70"/>
      <c r="W126" s="71"/>
      <c r="X126" s="87" t="s">
        <v>1519</v>
      </c>
      <c r="Y126" s="87" t="s">
        <v>1520</v>
      </c>
      <c r="Z126" s="87" t="s">
        <v>397</v>
      </c>
      <c r="AA126" s="87"/>
      <c r="AB126" s="87"/>
      <c r="AC126" s="87"/>
      <c r="AD126" s="70"/>
      <c r="AE126" s="70"/>
      <c r="AF126" s="71"/>
      <c r="AG126" s="70"/>
      <c r="AH126" s="71"/>
      <c r="AI126" s="70"/>
      <c r="AJ126" s="160" t="s">
        <v>66</v>
      </c>
      <c r="AK126" s="198">
        <f t="shared" si="6"/>
        <v>2</v>
      </c>
      <c r="AL126" s="199">
        <f t="shared" si="7"/>
        <v>0</v>
      </c>
      <c r="AM126" s="72" t="str">
        <f t="shared" si="8"/>
        <v>CUMPLIDA</v>
      </c>
      <c r="AN126" s="72" t="str">
        <f t="shared" si="9"/>
        <v>CUMPLIDA</v>
      </c>
      <c r="AO126" s="70" t="s">
        <v>85</v>
      </c>
      <c r="AP126" s="91"/>
      <c r="AQ126" s="73"/>
      <c r="AR126" s="73"/>
      <c r="AS126" s="73"/>
      <c r="AT126" s="74" t="s">
        <v>105</v>
      </c>
      <c r="AU126" s="8" t="s">
        <v>110</v>
      </c>
      <c r="AV126" s="8" t="s">
        <v>132</v>
      </c>
      <c r="AW126" s="8" t="s">
        <v>299</v>
      </c>
      <c r="AX126" s="8"/>
      <c r="AY126" s="8"/>
      <c r="AZ126" s="8"/>
      <c r="BA126" s="8"/>
      <c r="BB126" s="316"/>
    </row>
    <row r="127" spans="1:54" s="96" customFormat="1" ht="409.6" customHeight="1" x14ac:dyDescent="0.25">
      <c r="A127" s="76">
        <v>922</v>
      </c>
      <c r="B127" s="76">
        <v>22</v>
      </c>
      <c r="C127" s="77" t="s">
        <v>1521</v>
      </c>
      <c r="D127" s="77" t="s">
        <v>1522</v>
      </c>
      <c r="E127" s="77" t="s">
        <v>342</v>
      </c>
      <c r="F127" s="161" t="s">
        <v>1449</v>
      </c>
      <c r="G127" s="161" t="s">
        <v>1523</v>
      </c>
      <c r="H127" s="80" t="s">
        <v>1451</v>
      </c>
      <c r="I127" s="80" t="s">
        <v>1452</v>
      </c>
      <c r="J127" s="159">
        <v>9</v>
      </c>
      <c r="K127" s="82">
        <v>41821</v>
      </c>
      <c r="L127" s="82">
        <v>42886</v>
      </c>
      <c r="M127" s="83" t="s">
        <v>299</v>
      </c>
      <c r="N127" s="83" t="s">
        <v>299</v>
      </c>
      <c r="O127" s="94" t="s">
        <v>41</v>
      </c>
      <c r="P127" s="94" t="s">
        <v>41</v>
      </c>
      <c r="Q127" s="94" t="s">
        <v>3968</v>
      </c>
      <c r="R127" s="94" t="s">
        <v>3861</v>
      </c>
      <c r="S127" s="70" t="s">
        <v>85</v>
      </c>
      <c r="T127" s="128">
        <v>9</v>
      </c>
      <c r="U127" s="85">
        <f t="shared" si="5"/>
        <v>1</v>
      </c>
      <c r="V127" s="70"/>
      <c r="W127" s="71"/>
      <c r="X127" s="87" t="s">
        <v>1524</v>
      </c>
      <c r="Y127" s="87" t="s">
        <v>1525</v>
      </c>
      <c r="Z127" s="87" t="s">
        <v>397</v>
      </c>
      <c r="AA127" s="87"/>
      <c r="AB127" s="87"/>
      <c r="AC127" s="87"/>
      <c r="AD127" s="70"/>
      <c r="AE127" s="70"/>
      <c r="AF127" s="71"/>
      <c r="AG127" s="70"/>
      <c r="AH127" s="71"/>
      <c r="AI127" s="70"/>
      <c r="AJ127" s="88" t="s">
        <v>66</v>
      </c>
      <c r="AK127" s="198">
        <f t="shared" si="6"/>
        <v>2</v>
      </c>
      <c r="AL127" s="199">
        <f t="shared" si="7"/>
        <v>0</v>
      </c>
      <c r="AM127" s="72" t="str">
        <f t="shared" si="8"/>
        <v>CUMPLIDA</v>
      </c>
      <c r="AN127" s="72" t="str">
        <f t="shared" si="9"/>
        <v>CUMPLIDA</v>
      </c>
      <c r="AO127" s="70" t="s">
        <v>85</v>
      </c>
      <c r="AP127" s="91"/>
      <c r="AQ127" s="73"/>
      <c r="AR127" s="73"/>
      <c r="AS127" s="73"/>
      <c r="AT127" s="74" t="s">
        <v>105</v>
      </c>
      <c r="AU127" s="8" t="s">
        <v>110</v>
      </c>
      <c r="AV127" s="8" t="s">
        <v>132</v>
      </c>
      <c r="AW127" s="8" t="s">
        <v>299</v>
      </c>
      <c r="AX127" s="8"/>
      <c r="AY127" s="8"/>
      <c r="AZ127" s="8"/>
      <c r="BA127" s="8"/>
      <c r="BB127" s="316"/>
    </row>
    <row r="128" spans="1:54" s="96" customFormat="1" ht="213.75" customHeight="1" x14ac:dyDescent="0.25">
      <c r="A128" s="76">
        <v>932</v>
      </c>
      <c r="B128" s="76">
        <v>1</v>
      </c>
      <c r="C128" s="75" t="s">
        <v>1528</v>
      </c>
      <c r="D128" s="78" t="s">
        <v>1529</v>
      </c>
      <c r="E128" s="162" t="s">
        <v>342</v>
      </c>
      <c r="F128" s="163" t="s">
        <v>1449</v>
      </c>
      <c r="G128" s="162"/>
      <c r="H128" s="95" t="s">
        <v>1530</v>
      </c>
      <c r="I128" s="95" t="s">
        <v>1531</v>
      </c>
      <c r="J128" s="74">
        <v>9</v>
      </c>
      <c r="K128" s="164">
        <v>42522</v>
      </c>
      <c r="L128" s="93">
        <v>42886</v>
      </c>
      <c r="M128" s="83" t="s">
        <v>299</v>
      </c>
      <c r="N128" s="83" t="s">
        <v>299</v>
      </c>
      <c r="O128" s="70" t="s">
        <v>41</v>
      </c>
      <c r="P128" s="70" t="s">
        <v>41</v>
      </c>
      <c r="Q128" s="94" t="s">
        <v>3968</v>
      </c>
      <c r="R128" s="94" t="s">
        <v>3861</v>
      </c>
      <c r="S128" s="70" t="s">
        <v>84</v>
      </c>
      <c r="T128" s="8">
        <v>9</v>
      </c>
      <c r="U128" s="85">
        <f t="shared" si="5"/>
        <v>1</v>
      </c>
      <c r="V128" s="71"/>
      <c r="W128" s="71"/>
      <c r="X128" s="75" t="s">
        <v>1532</v>
      </c>
      <c r="Y128" s="87" t="s">
        <v>1533</v>
      </c>
      <c r="Z128" s="87" t="s">
        <v>397</v>
      </c>
      <c r="AA128" s="87"/>
      <c r="AB128" s="87"/>
      <c r="AC128" s="87"/>
      <c r="AD128" s="71"/>
      <c r="AE128" s="71"/>
      <c r="AF128" s="71"/>
      <c r="AG128" s="71"/>
      <c r="AH128" s="71"/>
      <c r="AI128" s="71"/>
      <c r="AJ128" s="88" t="s">
        <v>96</v>
      </c>
      <c r="AK128" s="198">
        <f t="shared" si="6"/>
        <v>2</v>
      </c>
      <c r="AL128" s="199">
        <f t="shared" si="7"/>
        <v>0</v>
      </c>
      <c r="AM128" s="72" t="str">
        <f t="shared" si="8"/>
        <v>CUMPLIDA</v>
      </c>
      <c r="AN128" s="72" t="str">
        <f t="shared" si="9"/>
        <v>CUMPLIDA</v>
      </c>
      <c r="AO128" s="70" t="s">
        <v>84</v>
      </c>
      <c r="AP128" s="91"/>
      <c r="AQ128" s="73" t="s">
        <v>25</v>
      </c>
      <c r="AR128" s="73"/>
      <c r="AS128" s="73"/>
      <c r="AT128" s="8" t="s">
        <v>219</v>
      </c>
      <c r="AU128" s="8" t="s">
        <v>110</v>
      </c>
      <c r="AV128" s="8" t="s">
        <v>132</v>
      </c>
      <c r="AW128" s="8" t="s">
        <v>299</v>
      </c>
      <c r="AX128" s="8"/>
      <c r="AY128" s="8"/>
      <c r="AZ128" s="8"/>
      <c r="BA128" s="8"/>
      <c r="BB128" s="316"/>
    </row>
    <row r="129" spans="1:54" s="96" customFormat="1" ht="373.5" customHeight="1" x14ac:dyDescent="0.25">
      <c r="A129" s="76">
        <v>933</v>
      </c>
      <c r="B129" s="76">
        <v>2</v>
      </c>
      <c r="C129" s="165" t="s">
        <v>1534</v>
      </c>
      <c r="D129" s="77" t="s">
        <v>1535</v>
      </c>
      <c r="E129" s="162" t="s">
        <v>342</v>
      </c>
      <c r="F129" s="75" t="s">
        <v>1536</v>
      </c>
      <c r="G129" s="75" t="s">
        <v>1537</v>
      </c>
      <c r="H129" s="75" t="s">
        <v>1538</v>
      </c>
      <c r="I129" s="75" t="s">
        <v>1539</v>
      </c>
      <c r="J129" s="74">
        <v>17</v>
      </c>
      <c r="K129" s="83">
        <v>42522</v>
      </c>
      <c r="L129" s="82">
        <v>42947</v>
      </c>
      <c r="M129" s="83" t="s">
        <v>1540</v>
      </c>
      <c r="N129" s="8" t="s">
        <v>156</v>
      </c>
      <c r="O129" s="8" t="s">
        <v>55</v>
      </c>
      <c r="P129" s="81" t="s">
        <v>55</v>
      </c>
      <c r="Q129" s="8" t="s">
        <v>3967</v>
      </c>
      <c r="R129" s="8" t="s">
        <v>35</v>
      </c>
      <c r="S129" s="70" t="s">
        <v>1541</v>
      </c>
      <c r="T129" s="8">
        <v>17</v>
      </c>
      <c r="U129" s="85">
        <f t="shared" si="5"/>
        <v>1</v>
      </c>
      <c r="V129" s="71"/>
      <c r="W129" s="71"/>
      <c r="X129" s="75" t="s">
        <v>1542</v>
      </c>
      <c r="Y129" s="166" t="s">
        <v>1543</v>
      </c>
      <c r="Z129" s="87" t="s">
        <v>1544</v>
      </c>
      <c r="AA129" s="87"/>
      <c r="AB129" s="87"/>
      <c r="AC129" s="87"/>
      <c r="AD129" s="71"/>
      <c r="AE129" s="71"/>
      <c r="AF129" s="71"/>
      <c r="AG129" s="71"/>
      <c r="AH129" s="71"/>
      <c r="AI129" s="71"/>
      <c r="AJ129" s="88" t="s">
        <v>96</v>
      </c>
      <c r="AK129" s="198">
        <f t="shared" si="6"/>
        <v>2</v>
      </c>
      <c r="AL129" s="199">
        <f t="shared" si="7"/>
        <v>0</v>
      </c>
      <c r="AM129" s="72" t="str">
        <f t="shared" si="8"/>
        <v>CUMPLIDA</v>
      </c>
      <c r="AN129" s="72" t="str">
        <f t="shared" si="9"/>
        <v>CUMPLIDA</v>
      </c>
      <c r="AO129" s="70" t="s">
        <v>85</v>
      </c>
      <c r="AP129" s="91"/>
      <c r="AQ129" s="73" t="s">
        <v>25</v>
      </c>
      <c r="AR129" s="73"/>
      <c r="AS129" s="73"/>
      <c r="AT129" s="8" t="s">
        <v>219</v>
      </c>
      <c r="AU129" s="8" t="s">
        <v>111</v>
      </c>
      <c r="AV129" s="8" t="s">
        <v>200</v>
      </c>
      <c r="AW129" s="8" t="s">
        <v>208</v>
      </c>
      <c r="AX129" s="8"/>
      <c r="AY129" s="8"/>
      <c r="AZ129" s="8"/>
      <c r="BA129" s="8"/>
      <c r="BB129" s="316"/>
    </row>
    <row r="130" spans="1:54" s="96" customFormat="1" ht="360.75" customHeight="1" x14ac:dyDescent="0.25">
      <c r="A130" s="76">
        <v>934</v>
      </c>
      <c r="B130" s="76">
        <v>3</v>
      </c>
      <c r="C130" s="165" t="s">
        <v>1545</v>
      </c>
      <c r="D130" s="75" t="s">
        <v>1546</v>
      </c>
      <c r="E130" s="162" t="s">
        <v>342</v>
      </c>
      <c r="F130" s="77" t="s">
        <v>1547</v>
      </c>
      <c r="G130" s="77" t="s">
        <v>1548</v>
      </c>
      <c r="H130" s="77" t="s">
        <v>1549</v>
      </c>
      <c r="I130" s="77" t="s">
        <v>1550</v>
      </c>
      <c r="J130" s="74">
        <v>7</v>
      </c>
      <c r="K130" s="93">
        <v>42514</v>
      </c>
      <c r="L130" s="93">
        <v>42766</v>
      </c>
      <c r="M130" s="83" t="s">
        <v>1551</v>
      </c>
      <c r="N130" s="8" t="s">
        <v>89</v>
      </c>
      <c r="O130" s="8" t="s">
        <v>21</v>
      </c>
      <c r="P130" s="8" t="s">
        <v>21</v>
      </c>
      <c r="Q130" s="94" t="s">
        <v>3965</v>
      </c>
      <c r="R130" s="94" t="s">
        <v>3860</v>
      </c>
      <c r="S130" s="70" t="s">
        <v>84</v>
      </c>
      <c r="T130" s="74">
        <v>7</v>
      </c>
      <c r="U130" s="85">
        <f t="shared" si="5"/>
        <v>1</v>
      </c>
      <c r="V130" s="71"/>
      <c r="W130" s="71"/>
      <c r="X130" s="75" t="s">
        <v>1552</v>
      </c>
      <c r="Y130" s="87" t="s">
        <v>1553</v>
      </c>
      <c r="Z130" s="87"/>
      <c r="AA130" s="87"/>
      <c r="AB130" s="87"/>
      <c r="AC130" s="87"/>
      <c r="AD130" s="71"/>
      <c r="AE130" s="71"/>
      <c r="AF130" s="71"/>
      <c r="AG130" s="71"/>
      <c r="AH130" s="71"/>
      <c r="AI130" s="71"/>
      <c r="AJ130" s="88" t="s">
        <v>96</v>
      </c>
      <c r="AK130" s="198">
        <f t="shared" si="6"/>
        <v>2</v>
      </c>
      <c r="AL130" s="199">
        <f t="shared" si="7"/>
        <v>0</v>
      </c>
      <c r="AM130" s="72" t="str">
        <f t="shared" si="8"/>
        <v>CUMPLIDA</v>
      </c>
      <c r="AN130" s="72" t="str">
        <f t="shared" si="9"/>
        <v>CUMPLIDA</v>
      </c>
      <c r="AO130" s="70" t="s">
        <v>84</v>
      </c>
      <c r="AP130" s="91"/>
      <c r="AQ130" s="92" t="s">
        <v>1554</v>
      </c>
      <c r="AR130" s="73" t="s">
        <v>221</v>
      </c>
      <c r="AS130" s="73" t="s">
        <v>215</v>
      </c>
      <c r="AT130" s="8" t="s">
        <v>219</v>
      </c>
      <c r="AU130" s="8" t="s">
        <v>109</v>
      </c>
      <c r="AV130" s="8" t="s">
        <v>109</v>
      </c>
      <c r="AW130" s="8" t="s">
        <v>211</v>
      </c>
      <c r="AX130" s="8"/>
      <c r="AY130" s="8"/>
      <c r="AZ130" s="8"/>
      <c r="BA130" s="8"/>
      <c r="BB130" s="316"/>
    </row>
    <row r="131" spans="1:54" s="96" customFormat="1" ht="225" customHeight="1" x14ac:dyDescent="0.25">
      <c r="A131" s="76">
        <v>935</v>
      </c>
      <c r="B131" s="76">
        <v>4</v>
      </c>
      <c r="C131" s="75" t="s">
        <v>1555</v>
      </c>
      <c r="D131" s="75" t="s">
        <v>1556</v>
      </c>
      <c r="E131" s="162" t="s">
        <v>342</v>
      </c>
      <c r="F131" s="77" t="s">
        <v>1557</v>
      </c>
      <c r="G131" s="77" t="s">
        <v>1558</v>
      </c>
      <c r="H131" s="77" t="s">
        <v>1559</v>
      </c>
      <c r="I131" s="77" t="s">
        <v>1560</v>
      </c>
      <c r="J131" s="74">
        <v>7</v>
      </c>
      <c r="K131" s="93">
        <v>42522</v>
      </c>
      <c r="L131" s="93">
        <v>43100</v>
      </c>
      <c r="M131" s="83" t="s">
        <v>1551</v>
      </c>
      <c r="N131" s="8" t="s">
        <v>89</v>
      </c>
      <c r="O131" s="8" t="s">
        <v>21</v>
      </c>
      <c r="P131" s="8" t="s">
        <v>1561</v>
      </c>
      <c r="Q131" s="94" t="s">
        <v>3965</v>
      </c>
      <c r="R131" s="94" t="s">
        <v>3860</v>
      </c>
      <c r="S131" s="70" t="s">
        <v>84</v>
      </c>
      <c r="T131" s="74">
        <v>7</v>
      </c>
      <c r="U131" s="85">
        <f t="shared" ref="U131:U194" si="10">+T131/J131</f>
        <v>1</v>
      </c>
      <c r="V131" s="71"/>
      <c r="W131" s="71"/>
      <c r="X131" s="75" t="s">
        <v>1562</v>
      </c>
      <c r="Y131" s="87" t="s">
        <v>1563</v>
      </c>
      <c r="Z131" s="87" t="s">
        <v>3174</v>
      </c>
      <c r="AA131" s="87"/>
      <c r="AB131" s="87"/>
      <c r="AC131" s="87"/>
      <c r="AD131" s="71"/>
      <c r="AE131" s="71"/>
      <c r="AF131" s="71"/>
      <c r="AG131" s="71"/>
      <c r="AH131" s="71"/>
      <c r="AI131" s="71"/>
      <c r="AJ131" s="88" t="s">
        <v>96</v>
      </c>
      <c r="AK131" s="198">
        <f t="shared" ref="AK131:AK194" si="11">IF(U131=100%,2,0)</f>
        <v>2</v>
      </c>
      <c r="AL131" s="199">
        <f t="shared" ref="AL131:AL194" si="12">IF(L131&lt;$AM$1,0,1)</f>
        <v>0</v>
      </c>
      <c r="AM131" s="72" t="str">
        <f t="shared" ref="AM131:AM194" si="13">IF(AK131+AL131&gt;1,"CUMPLIDA",IF(AL131=1,"EN TERMINO","VENCIDA"))</f>
        <v>CUMPLIDA</v>
      </c>
      <c r="AN131" s="72" t="str">
        <f t="shared" ref="AN131:AN194" si="14">IF(AM131="CUMPLIDA","CUMPLIDA",IF(AM131="EN TERMINO","EN TERMINO","VENCIDA"))</f>
        <v>CUMPLIDA</v>
      </c>
      <c r="AO131" s="70" t="s">
        <v>84</v>
      </c>
      <c r="AP131" s="91"/>
      <c r="AQ131" s="92" t="s">
        <v>1564</v>
      </c>
      <c r="AR131" s="73" t="s">
        <v>221</v>
      </c>
      <c r="AS131" s="73" t="s">
        <v>215</v>
      </c>
      <c r="AT131" s="8" t="s">
        <v>219</v>
      </c>
      <c r="AU131" s="8" t="s">
        <v>108</v>
      </c>
      <c r="AV131" s="8" t="s">
        <v>136</v>
      </c>
      <c r="AW131" s="8" t="s">
        <v>211</v>
      </c>
      <c r="AX131" s="8"/>
      <c r="AY131" s="8"/>
      <c r="AZ131" s="8"/>
      <c r="BA131" s="8"/>
      <c r="BB131" s="316"/>
    </row>
    <row r="132" spans="1:54" s="96" customFormat="1" ht="234" customHeight="1" x14ac:dyDescent="0.25">
      <c r="A132" s="76">
        <v>936</v>
      </c>
      <c r="B132" s="76">
        <v>5</v>
      </c>
      <c r="C132" s="137" t="s">
        <v>1565</v>
      </c>
      <c r="D132" s="77" t="s">
        <v>1566</v>
      </c>
      <c r="E132" s="162" t="s">
        <v>342</v>
      </c>
      <c r="F132" s="75" t="s">
        <v>1567</v>
      </c>
      <c r="G132" s="95" t="s">
        <v>1568</v>
      </c>
      <c r="H132" s="95" t="s">
        <v>1569</v>
      </c>
      <c r="I132" s="79" t="s">
        <v>1570</v>
      </c>
      <c r="J132" s="8">
        <v>6</v>
      </c>
      <c r="K132" s="93">
        <v>42522</v>
      </c>
      <c r="L132" s="118">
        <v>43100</v>
      </c>
      <c r="M132" s="83" t="s">
        <v>1551</v>
      </c>
      <c r="N132" s="8" t="s">
        <v>89</v>
      </c>
      <c r="O132" s="8" t="s">
        <v>21</v>
      </c>
      <c r="P132" s="8" t="s">
        <v>21</v>
      </c>
      <c r="Q132" s="94" t="s">
        <v>3965</v>
      </c>
      <c r="R132" s="94" t="s">
        <v>3860</v>
      </c>
      <c r="S132" s="70" t="s">
        <v>1541</v>
      </c>
      <c r="T132" s="74">
        <v>6</v>
      </c>
      <c r="U132" s="85">
        <f t="shared" si="10"/>
        <v>1</v>
      </c>
      <c r="V132" s="71"/>
      <c r="W132" s="71"/>
      <c r="X132" s="75" t="s">
        <v>1571</v>
      </c>
      <c r="Y132" s="75" t="s">
        <v>1572</v>
      </c>
      <c r="Z132" s="75" t="s">
        <v>1573</v>
      </c>
      <c r="AA132" s="75"/>
      <c r="AB132" s="75"/>
      <c r="AC132" s="75"/>
      <c r="AD132" s="71"/>
      <c r="AE132" s="71"/>
      <c r="AF132" s="71"/>
      <c r="AG132" s="71"/>
      <c r="AH132" s="71"/>
      <c r="AI132" s="71"/>
      <c r="AJ132" s="88" t="s">
        <v>96</v>
      </c>
      <c r="AK132" s="198">
        <f t="shared" si="11"/>
        <v>2</v>
      </c>
      <c r="AL132" s="199">
        <f t="shared" si="12"/>
        <v>0</v>
      </c>
      <c r="AM132" s="72" t="str">
        <f t="shared" si="13"/>
        <v>CUMPLIDA</v>
      </c>
      <c r="AN132" s="72" t="str">
        <f t="shared" si="14"/>
        <v>CUMPLIDA</v>
      </c>
      <c r="AO132" s="70" t="s">
        <v>85</v>
      </c>
      <c r="AP132" s="91"/>
      <c r="AQ132" s="92" t="s">
        <v>1574</v>
      </c>
      <c r="AR132" s="73" t="s">
        <v>25</v>
      </c>
      <c r="AS132" s="92" t="s">
        <v>217</v>
      </c>
      <c r="AT132" s="74" t="s">
        <v>105</v>
      </c>
      <c r="AU132" s="8" t="s">
        <v>111</v>
      </c>
      <c r="AV132" s="8" t="s">
        <v>137</v>
      </c>
      <c r="AW132" s="8" t="s">
        <v>211</v>
      </c>
      <c r="AX132" s="8"/>
      <c r="AY132" s="8"/>
      <c r="AZ132" s="8"/>
      <c r="BA132" s="8"/>
      <c r="BB132" s="316"/>
    </row>
    <row r="133" spans="1:54" s="96" customFormat="1" ht="234.75" customHeight="1" x14ac:dyDescent="0.25">
      <c r="A133" s="76">
        <v>937</v>
      </c>
      <c r="B133" s="76">
        <v>6</v>
      </c>
      <c r="C133" s="137" t="s">
        <v>1575</v>
      </c>
      <c r="D133" s="77" t="s">
        <v>1576</v>
      </c>
      <c r="E133" s="162" t="s">
        <v>342</v>
      </c>
      <c r="F133" s="95" t="s">
        <v>1577</v>
      </c>
      <c r="G133" s="95" t="s">
        <v>1578</v>
      </c>
      <c r="H133" s="95" t="s">
        <v>1579</v>
      </c>
      <c r="I133" s="95" t="s">
        <v>1580</v>
      </c>
      <c r="J133" s="8">
        <v>7</v>
      </c>
      <c r="K133" s="93">
        <v>42522</v>
      </c>
      <c r="L133" s="118">
        <v>43069</v>
      </c>
      <c r="M133" s="83" t="s">
        <v>1551</v>
      </c>
      <c r="N133" s="8" t="s">
        <v>89</v>
      </c>
      <c r="O133" s="8" t="s">
        <v>21</v>
      </c>
      <c r="P133" s="8" t="s">
        <v>21</v>
      </c>
      <c r="Q133" s="94" t="s">
        <v>3965</v>
      </c>
      <c r="R133" s="94" t="s">
        <v>3860</v>
      </c>
      <c r="S133" s="70" t="s">
        <v>84</v>
      </c>
      <c r="T133" s="74">
        <v>7</v>
      </c>
      <c r="U133" s="85">
        <f t="shared" si="10"/>
        <v>1</v>
      </c>
      <c r="V133" s="71"/>
      <c r="W133" s="71"/>
      <c r="X133" s="75" t="s">
        <v>1581</v>
      </c>
      <c r="Y133" s="75" t="s">
        <v>611</v>
      </c>
      <c r="Z133" s="75" t="s">
        <v>1582</v>
      </c>
      <c r="AA133" s="75"/>
      <c r="AB133" s="75"/>
      <c r="AC133" s="75"/>
      <c r="AD133" s="71"/>
      <c r="AE133" s="71"/>
      <c r="AF133" s="71"/>
      <c r="AG133" s="71"/>
      <c r="AH133" s="71"/>
      <c r="AI133" s="71"/>
      <c r="AJ133" s="88" t="s">
        <v>96</v>
      </c>
      <c r="AK133" s="198">
        <f t="shared" si="11"/>
        <v>2</v>
      </c>
      <c r="AL133" s="199">
        <f t="shared" si="12"/>
        <v>0</v>
      </c>
      <c r="AM133" s="72" t="str">
        <f t="shared" si="13"/>
        <v>CUMPLIDA</v>
      </c>
      <c r="AN133" s="72" t="str">
        <f t="shared" si="14"/>
        <v>CUMPLIDA</v>
      </c>
      <c r="AO133" s="70" t="s">
        <v>84</v>
      </c>
      <c r="AP133" s="91"/>
      <c r="AQ133" s="92" t="s">
        <v>1583</v>
      </c>
      <c r="AR133" s="73" t="s">
        <v>221</v>
      </c>
      <c r="AS133" s="73" t="s">
        <v>215</v>
      </c>
      <c r="AT133" s="74" t="s">
        <v>105</v>
      </c>
      <c r="AU133" s="8" t="s">
        <v>108</v>
      </c>
      <c r="AV133" s="8" t="s">
        <v>138</v>
      </c>
      <c r="AW133" s="8" t="s">
        <v>211</v>
      </c>
      <c r="AX133" s="8"/>
      <c r="AY133" s="8"/>
      <c r="AZ133" s="8"/>
      <c r="BA133" s="8"/>
      <c r="BB133" s="316"/>
    </row>
    <row r="134" spans="1:54" s="96" customFormat="1" ht="250.5" customHeight="1" x14ac:dyDescent="0.25">
      <c r="A134" s="76">
        <v>938</v>
      </c>
      <c r="B134" s="76">
        <v>7</v>
      </c>
      <c r="C134" s="165" t="s">
        <v>1584</v>
      </c>
      <c r="D134" s="77" t="s">
        <v>1585</v>
      </c>
      <c r="E134" s="162" t="s">
        <v>342</v>
      </c>
      <c r="F134" s="95" t="s">
        <v>1586</v>
      </c>
      <c r="G134" s="95" t="s">
        <v>1587</v>
      </c>
      <c r="H134" s="95" t="s">
        <v>1588</v>
      </c>
      <c r="I134" s="95" t="s">
        <v>1589</v>
      </c>
      <c r="J134" s="8">
        <v>6</v>
      </c>
      <c r="K134" s="93">
        <v>42522</v>
      </c>
      <c r="L134" s="118">
        <v>43069</v>
      </c>
      <c r="M134" s="83" t="s">
        <v>1551</v>
      </c>
      <c r="N134" s="8" t="s">
        <v>89</v>
      </c>
      <c r="O134" s="8" t="s">
        <v>21</v>
      </c>
      <c r="P134" s="8" t="s">
        <v>21</v>
      </c>
      <c r="Q134" s="94" t="s">
        <v>3965</v>
      </c>
      <c r="R134" s="94" t="s">
        <v>3860</v>
      </c>
      <c r="S134" s="70" t="s">
        <v>84</v>
      </c>
      <c r="T134" s="74">
        <v>6</v>
      </c>
      <c r="U134" s="85">
        <f t="shared" si="10"/>
        <v>1</v>
      </c>
      <c r="V134" s="71"/>
      <c r="W134" s="71"/>
      <c r="X134" s="75" t="s">
        <v>1590</v>
      </c>
      <c r="Y134" s="75" t="s">
        <v>611</v>
      </c>
      <c r="Z134" s="75" t="s">
        <v>1591</v>
      </c>
      <c r="AA134" s="75"/>
      <c r="AB134" s="75"/>
      <c r="AC134" s="75"/>
      <c r="AD134" s="71"/>
      <c r="AE134" s="71"/>
      <c r="AF134" s="71"/>
      <c r="AG134" s="71"/>
      <c r="AH134" s="71"/>
      <c r="AI134" s="71"/>
      <c r="AJ134" s="88" t="s">
        <v>96</v>
      </c>
      <c r="AK134" s="198">
        <f t="shared" si="11"/>
        <v>2</v>
      </c>
      <c r="AL134" s="199">
        <f t="shared" si="12"/>
        <v>0</v>
      </c>
      <c r="AM134" s="72" t="str">
        <f t="shared" si="13"/>
        <v>CUMPLIDA</v>
      </c>
      <c r="AN134" s="72" t="str">
        <f t="shared" si="14"/>
        <v>CUMPLIDA</v>
      </c>
      <c r="AO134" s="70" t="s">
        <v>84</v>
      </c>
      <c r="AP134" s="91"/>
      <c r="AQ134" s="92" t="s">
        <v>1592</v>
      </c>
      <c r="AR134" s="73" t="s">
        <v>221</v>
      </c>
      <c r="AS134" s="73" t="s">
        <v>215</v>
      </c>
      <c r="AT134" s="74" t="s">
        <v>105</v>
      </c>
      <c r="AU134" s="8" t="s">
        <v>108</v>
      </c>
      <c r="AV134" s="8" t="s">
        <v>753</v>
      </c>
      <c r="AW134" s="8" t="s">
        <v>211</v>
      </c>
      <c r="AX134" s="8"/>
      <c r="AY134" s="8"/>
      <c r="AZ134" s="8"/>
      <c r="BA134" s="8"/>
      <c r="BB134" s="316"/>
    </row>
    <row r="135" spans="1:54" s="96" customFormat="1" ht="184.5" customHeight="1" x14ac:dyDescent="0.25">
      <c r="A135" s="76">
        <v>940</v>
      </c>
      <c r="B135" s="76">
        <v>9</v>
      </c>
      <c r="C135" s="137" t="s">
        <v>1593</v>
      </c>
      <c r="D135" s="77" t="s">
        <v>1594</v>
      </c>
      <c r="E135" s="162" t="s">
        <v>342</v>
      </c>
      <c r="F135" s="77" t="s">
        <v>1547</v>
      </c>
      <c r="G135" s="77" t="s">
        <v>1548</v>
      </c>
      <c r="H135" s="77" t="s">
        <v>1549</v>
      </c>
      <c r="I135" s="77" t="s">
        <v>1595</v>
      </c>
      <c r="J135" s="74">
        <v>7</v>
      </c>
      <c r="K135" s="93">
        <v>42522</v>
      </c>
      <c r="L135" s="93">
        <v>42766</v>
      </c>
      <c r="M135" s="83" t="s">
        <v>1551</v>
      </c>
      <c r="N135" s="8" t="s">
        <v>89</v>
      </c>
      <c r="O135" s="8" t="s">
        <v>21</v>
      </c>
      <c r="P135" s="8" t="s">
        <v>21</v>
      </c>
      <c r="Q135" s="94" t="s">
        <v>3965</v>
      </c>
      <c r="R135" s="94" t="s">
        <v>3860</v>
      </c>
      <c r="S135" s="70" t="s">
        <v>84</v>
      </c>
      <c r="T135" s="74">
        <v>7</v>
      </c>
      <c r="U135" s="85">
        <f t="shared" si="10"/>
        <v>1</v>
      </c>
      <c r="V135" s="71"/>
      <c r="W135" s="71"/>
      <c r="X135" s="75" t="s">
        <v>1596</v>
      </c>
      <c r="Y135" s="87" t="s">
        <v>1597</v>
      </c>
      <c r="Z135" s="87"/>
      <c r="AA135" s="87"/>
      <c r="AB135" s="87"/>
      <c r="AC135" s="87"/>
      <c r="AD135" s="71"/>
      <c r="AE135" s="71"/>
      <c r="AF135" s="71"/>
      <c r="AG135" s="71"/>
      <c r="AH135" s="71"/>
      <c r="AI135" s="71"/>
      <c r="AJ135" s="88" t="s">
        <v>96</v>
      </c>
      <c r="AK135" s="198">
        <f t="shared" si="11"/>
        <v>2</v>
      </c>
      <c r="AL135" s="199">
        <f t="shared" si="12"/>
        <v>0</v>
      </c>
      <c r="AM135" s="72" t="str">
        <f t="shared" si="13"/>
        <v>CUMPLIDA</v>
      </c>
      <c r="AN135" s="72" t="str">
        <f t="shared" si="14"/>
        <v>CUMPLIDA</v>
      </c>
      <c r="AO135" s="70" t="s">
        <v>84</v>
      </c>
      <c r="AP135" s="91"/>
      <c r="AQ135" s="92" t="s">
        <v>1598</v>
      </c>
      <c r="AR135" s="73" t="s">
        <v>221</v>
      </c>
      <c r="AS135" s="92" t="s">
        <v>215</v>
      </c>
      <c r="AT135" s="8" t="s">
        <v>219</v>
      </c>
      <c r="AU135" s="8" t="s">
        <v>108</v>
      </c>
      <c r="AV135" s="8" t="s">
        <v>139</v>
      </c>
      <c r="AW135" s="8" t="s">
        <v>211</v>
      </c>
      <c r="AX135" s="8"/>
      <c r="AY135" s="8"/>
      <c r="AZ135" s="8"/>
      <c r="BA135" s="8"/>
      <c r="BB135" s="316"/>
    </row>
    <row r="136" spans="1:54" s="96" customFormat="1" ht="262.5" customHeight="1" x14ac:dyDescent="0.25">
      <c r="A136" s="76">
        <v>941</v>
      </c>
      <c r="B136" s="76">
        <v>10</v>
      </c>
      <c r="C136" s="77" t="s">
        <v>1599</v>
      </c>
      <c r="D136" s="140" t="s">
        <v>1600</v>
      </c>
      <c r="E136" s="162" t="s">
        <v>342</v>
      </c>
      <c r="F136" s="95" t="s">
        <v>1601</v>
      </c>
      <c r="G136" s="95" t="s">
        <v>1602</v>
      </c>
      <c r="H136" s="95" t="s">
        <v>1603</v>
      </c>
      <c r="I136" s="95" t="s">
        <v>1604</v>
      </c>
      <c r="J136" s="8">
        <v>7</v>
      </c>
      <c r="K136" s="93">
        <v>42522</v>
      </c>
      <c r="L136" s="118">
        <v>43100</v>
      </c>
      <c r="M136" s="83" t="s">
        <v>1551</v>
      </c>
      <c r="N136" s="8" t="s">
        <v>89</v>
      </c>
      <c r="O136" s="8" t="s">
        <v>21</v>
      </c>
      <c r="P136" s="8" t="s">
        <v>21</v>
      </c>
      <c r="Q136" s="94" t="s">
        <v>3965</v>
      </c>
      <c r="R136" s="94" t="s">
        <v>3860</v>
      </c>
      <c r="S136" s="70" t="s">
        <v>84</v>
      </c>
      <c r="T136" s="74">
        <v>7</v>
      </c>
      <c r="U136" s="85">
        <f t="shared" si="10"/>
        <v>1</v>
      </c>
      <c r="V136" s="71"/>
      <c r="W136" s="71"/>
      <c r="X136" s="75" t="s">
        <v>1605</v>
      </c>
      <c r="Y136" s="75" t="s">
        <v>611</v>
      </c>
      <c r="Z136" s="75" t="s">
        <v>1606</v>
      </c>
      <c r="AA136" s="75"/>
      <c r="AB136" s="75"/>
      <c r="AC136" s="75"/>
      <c r="AD136" s="71"/>
      <c r="AE136" s="71"/>
      <c r="AF136" s="71"/>
      <c r="AG136" s="71"/>
      <c r="AH136" s="71"/>
      <c r="AI136" s="71"/>
      <c r="AJ136" s="88" t="s">
        <v>96</v>
      </c>
      <c r="AK136" s="198">
        <f t="shared" si="11"/>
        <v>2</v>
      </c>
      <c r="AL136" s="199">
        <f t="shared" si="12"/>
        <v>0</v>
      </c>
      <c r="AM136" s="72" t="str">
        <f t="shared" si="13"/>
        <v>CUMPLIDA</v>
      </c>
      <c r="AN136" s="72" t="str">
        <f t="shared" si="14"/>
        <v>CUMPLIDA</v>
      </c>
      <c r="AO136" s="70" t="s">
        <v>84</v>
      </c>
      <c r="AP136" s="91"/>
      <c r="AQ136" s="92" t="s">
        <v>1607</v>
      </c>
      <c r="AR136" s="73" t="s">
        <v>221</v>
      </c>
      <c r="AS136" s="92" t="s">
        <v>215</v>
      </c>
      <c r="AT136" s="74" t="s">
        <v>105</v>
      </c>
      <c r="AU136" s="8" t="s">
        <v>108</v>
      </c>
      <c r="AV136" s="8" t="s">
        <v>140</v>
      </c>
      <c r="AW136" s="8" t="s">
        <v>211</v>
      </c>
      <c r="AX136" s="8"/>
      <c r="AY136" s="8"/>
      <c r="AZ136" s="8"/>
      <c r="BA136" s="8"/>
      <c r="BB136" s="316"/>
    </row>
    <row r="137" spans="1:54" s="96" customFormat="1" ht="213" customHeight="1" x14ac:dyDescent="0.25">
      <c r="A137" s="76">
        <v>942</v>
      </c>
      <c r="B137" s="76">
        <v>11</v>
      </c>
      <c r="C137" s="165" t="s">
        <v>1608</v>
      </c>
      <c r="D137" s="77" t="s">
        <v>1609</v>
      </c>
      <c r="E137" s="162" t="s">
        <v>342</v>
      </c>
      <c r="F137" s="77" t="s">
        <v>1610</v>
      </c>
      <c r="G137" s="77" t="s">
        <v>1611</v>
      </c>
      <c r="H137" s="77" t="s">
        <v>1612</v>
      </c>
      <c r="I137" s="77" t="s">
        <v>1613</v>
      </c>
      <c r="J137" s="74">
        <v>3</v>
      </c>
      <c r="K137" s="93">
        <v>42522</v>
      </c>
      <c r="L137" s="93">
        <v>42916</v>
      </c>
      <c r="M137" s="83" t="s">
        <v>1551</v>
      </c>
      <c r="N137" s="8" t="s">
        <v>89</v>
      </c>
      <c r="O137" s="8" t="s">
        <v>21</v>
      </c>
      <c r="P137" s="8" t="s">
        <v>21</v>
      </c>
      <c r="Q137" s="94" t="s">
        <v>3965</v>
      </c>
      <c r="R137" s="94" t="s">
        <v>3860</v>
      </c>
      <c r="S137" s="70" t="s">
        <v>84</v>
      </c>
      <c r="T137" s="74">
        <v>3</v>
      </c>
      <c r="U137" s="85">
        <f t="shared" si="10"/>
        <v>1</v>
      </c>
      <c r="V137" s="71"/>
      <c r="W137" s="71"/>
      <c r="X137" s="75" t="s">
        <v>1614</v>
      </c>
      <c r="Y137" s="87" t="s">
        <v>1615</v>
      </c>
      <c r="Z137" s="87"/>
      <c r="AA137" s="87"/>
      <c r="AB137" s="87"/>
      <c r="AC137" s="87"/>
      <c r="AD137" s="71"/>
      <c r="AE137" s="71"/>
      <c r="AF137" s="71"/>
      <c r="AG137" s="71"/>
      <c r="AH137" s="71"/>
      <c r="AI137" s="71"/>
      <c r="AJ137" s="88" t="s">
        <v>96</v>
      </c>
      <c r="AK137" s="198">
        <f t="shared" si="11"/>
        <v>2</v>
      </c>
      <c r="AL137" s="199">
        <f t="shared" si="12"/>
        <v>0</v>
      </c>
      <c r="AM137" s="72" t="str">
        <f t="shared" si="13"/>
        <v>CUMPLIDA</v>
      </c>
      <c r="AN137" s="72" t="str">
        <f t="shared" si="14"/>
        <v>CUMPLIDA</v>
      </c>
      <c r="AO137" s="70" t="s">
        <v>84</v>
      </c>
      <c r="AP137" s="91"/>
      <c r="AQ137" s="92" t="s">
        <v>1616</v>
      </c>
      <c r="AR137" s="73" t="s">
        <v>221</v>
      </c>
      <c r="AS137" s="92" t="s">
        <v>215</v>
      </c>
      <c r="AT137" s="8" t="s">
        <v>219</v>
      </c>
      <c r="AU137" s="8" t="s">
        <v>108</v>
      </c>
      <c r="AV137" s="8" t="s">
        <v>138</v>
      </c>
      <c r="AW137" s="8" t="s">
        <v>211</v>
      </c>
      <c r="AX137" s="8"/>
      <c r="AY137" s="8"/>
      <c r="AZ137" s="8"/>
      <c r="BA137" s="8"/>
      <c r="BB137" s="316"/>
    </row>
    <row r="138" spans="1:54" s="96" customFormat="1" ht="360" customHeight="1" x14ac:dyDescent="0.25">
      <c r="A138" s="76">
        <v>943</v>
      </c>
      <c r="B138" s="76">
        <v>12</v>
      </c>
      <c r="C138" s="137" t="s">
        <v>1617</v>
      </c>
      <c r="D138" s="77" t="s">
        <v>1618</v>
      </c>
      <c r="E138" s="162" t="s">
        <v>342</v>
      </c>
      <c r="F138" s="95" t="s">
        <v>1619</v>
      </c>
      <c r="G138" s="95" t="s">
        <v>1620</v>
      </c>
      <c r="H138" s="95" t="s">
        <v>1621</v>
      </c>
      <c r="I138" s="95" t="s">
        <v>1622</v>
      </c>
      <c r="J138" s="8">
        <v>9</v>
      </c>
      <c r="K138" s="93">
        <v>42522</v>
      </c>
      <c r="L138" s="118">
        <v>43100</v>
      </c>
      <c r="M138" s="83" t="s">
        <v>1551</v>
      </c>
      <c r="N138" s="8" t="s">
        <v>89</v>
      </c>
      <c r="O138" s="8" t="s">
        <v>21</v>
      </c>
      <c r="P138" s="8" t="s">
        <v>21</v>
      </c>
      <c r="Q138" s="94" t="s">
        <v>3965</v>
      </c>
      <c r="R138" s="94" t="s">
        <v>3860</v>
      </c>
      <c r="S138" s="70" t="s">
        <v>84</v>
      </c>
      <c r="T138" s="74">
        <v>9</v>
      </c>
      <c r="U138" s="85">
        <f t="shared" si="10"/>
        <v>1</v>
      </c>
      <c r="V138" s="71"/>
      <c r="W138" s="71"/>
      <c r="X138" s="75" t="s">
        <v>1623</v>
      </c>
      <c r="Y138" s="75" t="s">
        <v>611</v>
      </c>
      <c r="Z138" s="75" t="s">
        <v>1624</v>
      </c>
      <c r="AA138" s="75"/>
      <c r="AB138" s="75"/>
      <c r="AC138" s="75"/>
      <c r="AD138" s="71"/>
      <c r="AE138" s="71"/>
      <c r="AF138" s="71"/>
      <c r="AG138" s="71"/>
      <c r="AH138" s="71"/>
      <c r="AI138" s="71"/>
      <c r="AJ138" s="88" t="s">
        <v>96</v>
      </c>
      <c r="AK138" s="198">
        <f t="shared" si="11"/>
        <v>2</v>
      </c>
      <c r="AL138" s="199">
        <f t="shared" si="12"/>
        <v>0</v>
      </c>
      <c r="AM138" s="72" t="str">
        <f t="shared" si="13"/>
        <v>CUMPLIDA</v>
      </c>
      <c r="AN138" s="72" t="str">
        <f t="shared" si="14"/>
        <v>CUMPLIDA</v>
      </c>
      <c r="AO138" s="70" t="s">
        <v>84</v>
      </c>
      <c r="AP138" s="91"/>
      <c r="AQ138" s="92" t="s">
        <v>1625</v>
      </c>
      <c r="AR138" s="73" t="s">
        <v>221</v>
      </c>
      <c r="AS138" s="92" t="s">
        <v>215</v>
      </c>
      <c r="AT138" s="74" t="s">
        <v>105</v>
      </c>
      <c r="AU138" s="8" t="s">
        <v>108</v>
      </c>
      <c r="AV138" s="8" t="s">
        <v>753</v>
      </c>
      <c r="AW138" s="8" t="s">
        <v>211</v>
      </c>
      <c r="AX138" s="8"/>
      <c r="AY138" s="8"/>
      <c r="AZ138" s="8"/>
      <c r="BA138" s="8"/>
      <c r="BB138" s="316"/>
    </row>
    <row r="139" spans="1:54" s="96" customFormat="1" ht="276.75" customHeight="1" x14ac:dyDescent="0.25">
      <c r="A139" s="76">
        <v>944</v>
      </c>
      <c r="B139" s="76">
        <v>13</v>
      </c>
      <c r="C139" s="75" t="s">
        <v>1626</v>
      </c>
      <c r="D139" s="95" t="s">
        <v>1627</v>
      </c>
      <c r="E139" s="162" t="s">
        <v>342</v>
      </c>
      <c r="F139" s="77" t="s">
        <v>1628</v>
      </c>
      <c r="G139" s="77" t="s">
        <v>1629</v>
      </c>
      <c r="H139" s="77" t="s">
        <v>1630</v>
      </c>
      <c r="I139" s="77" t="s">
        <v>1631</v>
      </c>
      <c r="J139" s="74">
        <v>5</v>
      </c>
      <c r="K139" s="93">
        <v>42522</v>
      </c>
      <c r="L139" s="93">
        <v>43100</v>
      </c>
      <c r="M139" s="83" t="s">
        <v>1551</v>
      </c>
      <c r="N139" s="8" t="s">
        <v>89</v>
      </c>
      <c r="O139" s="8" t="s">
        <v>21</v>
      </c>
      <c r="P139" s="8" t="s">
        <v>1561</v>
      </c>
      <c r="Q139" s="94" t="s">
        <v>3965</v>
      </c>
      <c r="R139" s="94" t="s">
        <v>3860</v>
      </c>
      <c r="S139" s="70" t="s">
        <v>1541</v>
      </c>
      <c r="T139" s="74">
        <v>5</v>
      </c>
      <c r="U139" s="85">
        <f t="shared" si="10"/>
        <v>1</v>
      </c>
      <c r="V139" s="71"/>
      <c r="W139" s="71"/>
      <c r="X139" s="75" t="s">
        <v>1632</v>
      </c>
      <c r="Y139" s="87" t="s">
        <v>1633</v>
      </c>
      <c r="Z139" s="87" t="s">
        <v>3175</v>
      </c>
      <c r="AA139" s="87"/>
      <c r="AB139" s="87"/>
      <c r="AC139" s="87"/>
      <c r="AD139" s="71"/>
      <c r="AE139" s="71"/>
      <c r="AF139" s="71"/>
      <c r="AG139" s="71"/>
      <c r="AH139" s="71"/>
      <c r="AI139" s="71"/>
      <c r="AJ139" s="88" t="s">
        <v>96</v>
      </c>
      <c r="AK139" s="198">
        <f t="shared" si="11"/>
        <v>2</v>
      </c>
      <c r="AL139" s="199">
        <f t="shared" si="12"/>
        <v>0</v>
      </c>
      <c r="AM139" s="72" t="str">
        <f t="shared" si="13"/>
        <v>CUMPLIDA</v>
      </c>
      <c r="AN139" s="72" t="str">
        <f t="shared" si="14"/>
        <v>CUMPLIDA</v>
      </c>
      <c r="AO139" s="70" t="s">
        <v>85</v>
      </c>
      <c r="AP139" s="91"/>
      <c r="AQ139" s="92" t="s">
        <v>1634</v>
      </c>
      <c r="AR139" s="73" t="s">
        <v>221</v>
      </c>
      <c r="AS139" s="73" t="s">
        <v>215</v>
      </c>
      <c r="AT139" s="8" t="s">
        <v>219</v>
      </c>
      <c r="AU139" s="8" t="s">
        <v>111</v>
      </c>
      <c r="AV139" s="8" t="s">
        <v>200</v>
      </c>
      <c r="AW139" s="8" t="s">
        <v>211</v>
      </c>
      <c r="AX139" s="8"/>
      <c r="AY139" s="8"/>
      <c r="AZ139" s="8"/>
      <c r="BA139" s="8"/>
      <c r="BB139" s="316"/>
    </row>
    <row r="140" spans="1:54" s="96" customFormat="1" ht="292.5" customHeight="1" x14ac:dyDescent="0.25">
      <c r="A140" s="76">
        <v>945</v>
      </c>
      <c r="B140" s="76">
        <v>14</v>
      </c>
      <c r="C140" s="77" t="s">
        <v>1635</v>
      </c>
      <c r="D140" s="77" t="s">
        <v>1636</v>
      </c>
      <c r="E140" s="95" t="s">
        <v>342</v>
      </c>
      <c r="F140" s="95" t="s">
        <v>1637</v>
      </c>
      <c r="G140" s="95" t="s">
        <v>1638</v>
      </c>
      <c r="H140" s="95" t="s">
        <v>1639</v>
      </c>
      <c r="I140" s="79" t="s">
        <v>1640</v>
      </c>
      <c r="J140" s="8">
        <v>6</v>
      </c>
      <c r="K140" s="93">
        <v>42522</v>
      </c>
      <c r="L140" s="118">
        <v>43100</v>
      </c>
      <c r="M140" s="83" t="s">
        <v>1551</v>
      </c>
      <c r="N140" s="8" t="s">
        <v>89</v>
      </c>
      <c r="O140" s="8" t="s">
        <v>21</v>
      </c>
      <c r="P140" s="8" t="s">
        <v>21</v>
      </c>
      <c r="Q140" s="94" t="s">
        <v>3965</v>
      </c>
      <c r="R140" s="94" t="s">
        <v>3860</v>
      </c>
      <c r="S140" s="70" t="s">
        <v>1641</v>
      </c>
      <c r="T140" s="74">
        <v>6</v>
      </c>
      <c r="U140" s="85">
        <f t="shared" si="10"/>
        <v>1</v>
      </c>
      <c r="V140" s="71"/>
      <c r="W140" s="71"/>
      <c r="X140" s="75" t="s">
        <v>1642</v>
      </c>
      <c r="Y140" s="75" t="s">
        <v>1643</v>
      </c>
      <c r="Z140" s="75" t="s">
        <v>1644</v>
      </c>
      <c r="AA140" s="75"/>
      <c r="AB140" s="75"/>
      <c r="AC140" s="75"/>
      <c r="AD140" s="71"/>
      <c r="AE140" s="71"/>
      <c r="AF140" s="8" t="s">
        <v>346</v>
      </c>
      <c r="AG140" s="70"/>
      <c r="AH140" s="71"/>
      <c r="AI140" s="70" t="s">
        <v>347</v>
      </c>
      <c r="AJ140" s="88" t="s">
        <v>96</v>
      </c>
      <c r="AK140" s="198">
        <f t="shared" si="11"/>
        <v>2</v>
      </c>
      <c r="AL140" s="199">
        <f t="shared" si="12"/>
        <v>0</v>
      </c>
      <c r="AM140" s="72" t="str">
        <f t="shared" si="13"/>
        <v>CUMPLIDA</v>
      </c>
      <c r="AN140" s="72" t="str">
        <f t="shared" si="14"/>
        <v>CUMPLIDA</v>
      </c>
      <c r="AO140" s="70" t="s">
        <v>30</v>
      </c>
      <c r="AP140" s="91"/>
      <c r="AQ140" s="92" t="s">
        <v>1645</v>
      </c>
      <c r="AR140" s="73" t="s">
        <v>25</v>
      </c>
      <c r="AS140" s="92" t="s">
        <v>216</v>
      </c>
      <c r="AT140" s="74" t="s">
        <v>105</v>
      </c>
      <c r="AU140" s="8" t="s">
        <v>112</v>
      </c>
      <c r="AV140" s="8" t="s">
        <v>116</v>
      </c>
      <c r="AW140" s="8" t="s">
        <v>211</v>
      </c>
      <c r="AX140" s="8"/>
      <c r="AY140" s="8"/>
      <c r="AZ140" s="8"/>
      <c r="BA140" s="8"/>
      <c r="BB140" s="316"/>
    </row>
    <row r="141" spans="1:54" s="96" customFormat="1" ht="281.25" customHeight="1" x14ac:dyDescent="0.25">
      <c r="A141" s="76">
        <v>947</v>
      </c>
      <c r="B141" s="76">
        <v>16</v>
      </c>
      <c r="C141" s="137" t="s">
        <v>1646</v>
      </c>
      <c r="D141" s="77" t="s">
        <v>1647</v>
      </c>
      <c r="E141" s="162" t="s">
        <v>342</v>
      </c>
      <c r="F141" s="75" t="s">
        <v>1648</v>
      </c>
      <c r="G141" s="75" t="s">
        <v>1649</v>
      </c>
      <c r="H141" s="167" t="s">
        <v>1650</v>
      </c>
      <c r="I141" s="75" t="s">
        <v>1651</v>
      </c>
      <c r="J141" s="74">
        <v>6</v>
      </c>
      <c r="K141" s="93">
        <v>42309</v>
      </c>
      <c r="L141" s="93">
        <v>42916</v>
      </c>
      <c r="M141" s="83" t="s">
        <v>1652</v>
      </c>
      <c r="N141" s="8" t="s">
        <v>90</v>
      </c>
      <c r="O141" s="8" t="s">
        <v>21</v>
      </c>
      <c r="P141" s="8" t="s">
        <v>21</v>
      </c>
      <c r="Q141" s="94" t="s">
        <v>3965</v>
      </c>
      <c r="R141" s="94" t="s">
        <v>3860</v>
      </c>
      <c r="S141" s="70" t="s">
        <v>1541</v>
      </c>
      <c r="T141" s="74">
        <v>6</v>
      </c>
      <c r="U141" s="85">
        <f t="shared" si="10"/>
        <v>1</v>
      </c>
      <c r="V141" s="71"/>
      <c r="W141" s="71"/>
      <c r="X141" s="75" t="s">
        <v>1653</v>
      </c>
      <c r="Y141" s="87" t="s">
        <v>1654</v>
      </c>
      <c r="Z141" s="87"/>
      <c r="AA141" s="87"/>
      <c r="AB141" s="87"/>
      <c r="AC141" s="87"/>
      <c r="AD141" s="71"/>
      <c r="AE141" s="71"/>
      <c r="AF141" s="71"/>
      <c r="AG141" s="71"/>
      <c r="AH141" s="71"/>
      <c r="AI141" s="71"/>
      <c r="AJ141" s="88" t="s">
        <v>96</v>
      </c>
      <c r="AK141" s="198">
        <f t="shared" si="11"/>
        <v>2</v>
      </c>
      <c r="AL141" s="199">
        <f t="shared" si="12"/>
        <v>0</v>
      </c>
      <c r="AM141" s="72" t="str">
        <f t="shared" si="13"/>
        <v>CUMPLIDA</v>
      </c>
      <c r="AN141" s="72" t="str">
        <f t="shared" si="14"/>
        <v>CUMPLIDA</v>
      </c>
      <c r="AO141" s="70" t="s">
        <v>85</v>
      </c>
      <c r="AP141" s="91"/>
      <c r="AQ141" s="92" t="s">
        <v>1655</v>
      </c>
      <c r="AR141" s="73" t="s">
        <v>25</v>
      </c>
      <c r="AS141" s="92" t="s">
        <v>217</v>
      </c>
      <c r="AT141" s="8" t="s">
        <v>219</v>
      </c>
      <c r="AU141" s="8" t="s">
        <v>109</v>
      </c>
      <c r="AV141" s="8" t="s">
        <v>109</v>
      </c>
      <c r="AW141" s="8" t="s">
        <v>208</v>
      </c>
      <c r="AX141" s="8"/>
      <c r="AY141" s="8"/>
      <c r="AZ141" s="8"/>
      <c r="BA141" s="8"/>
      <c r="BB141" s="316"/>
    </row>
    <row r="142" spans="1:54" s="96" customFormat="1" ht="234.75" customHeight="1" x14ac:dyDescent="0.25">
      <c r="A142" s="76">
        <v>948</v>
      </c>
      <c r="B142" s="76">
        <v>17</v>
      </c>
      <c r="C142" s="95" t="s">
        <v>1656</v>
      </c>
      <c r="D142" s="8" t="s">
        <v>1657</v>
      </c>
      <c r="E142" s="162" t="s">
        <v>342</v>
      </c>
      <c r="F142" s="75" t="s">
        <v>1658</v>
      </c>
      <c r="G142" s="75" t="s">
        <v>1659</v>
      </c>
      <c r="H142" s="167" t="s">
        <v>1660</v>
      </c>
      <c r="I142" s="75" t="s">
        <v>1661</v>
      </c>
      <c r="J142" s="74">
        <v>7</v>
      </c>
      <c r="K142" s="93">
        <v>42522</v>
      </c>
      <c r="L142" s="93">
        <v>43008</v>
      </c>
      <c r="M142" s="83" t="s">
        <v>1652</v>
      </c>
      <c r="N142" s="8" t="s">
        <v>90</v>
      </c>
      <c r="O142" s="8" t="s">
        <v>21</v>
      </c>
      <c r="P142" s="8" t="s">
        <v>21</v>
      </c>
      <c r="Q142" s="94" t="s">
        <v>3965</v>
      </c>
      <c r="R142" s="94" t="s">
        <v>3860</v>
      </c>
      <c r="S142" s="70" t="s">
        <v>84</v>
      </c>
      <c r="T142" s="74">
        <v>7</v>
      </c>
      <c r="U142" s="85">
        <f t="shared" si="10"/>
        <v>1</v>
      </c>
      <c r="V142" s="71"/>
      <c r="W142" s="71"/>
      <c r="X142" s="75" t="s">
        <v>1662</v>
      </c>
      <c r="Y142" s="87" t="s">
        <v>1663</v>
      </c>
      <c r="Z142" s="87" t="s">
        <v>1664</v>
      </c>
      <c r="AA142" s="87" t="s">
        <v>3480</v>
      </c>
      <c r="AB142" s="87"/>
      <c r="AC142" s="87"/>
      <c r="AD142" s="71"/>
      <c r="AE142" s="71"/>
      <c r="AF142" s="71"/>
      <c r="AG142" s="71"/>
      <c r="AH142" s="71"/>
      <c r="AI142" s="71"/>
      <c r="AJ142" s="88" t="s">
        <v>96</v>
      </c>
      <c r="AK142" s="198">
        <f t="shared" si="11"/>
        <v>2</v>
      </c>
      <c r="AL142" s="199">
        <f t="shared" si="12"/>
        <v>0</v>
      </c>
      <c r="AM142" s="72" t="str">
        <f t="shared" si="13"/>
        <v>CUMPLIDA</v>
      </c>
      <c r="AN142" s="72" t="str">
        <f t="shared" si="14"/>
        <v>CUMPLIDA</v>
      </c>
      <c r="AO142" s="70" t="s">
        <v>84</v>
      </c>
      <c r="AP142" s="91"/>
      <c r="AQ142" s="92" t="s">
        <v>1665</v>
      </c>
      <c r="AR142" s="73" t="s">
        <v>18</v>
      </c>
      <c r="AS142" s="92" t="s">
        <v>217</v>
      </c>
      <c r="AT142" s="8" t="s">
        <v>219</v>
      </c>
      <c r="AU142" s="8" t="s">
        <v>113</v>
      </c>
      <c r="AV142" s="8" t="s">
        <v>143</v>
      </c>
      <c r="AW142" s="8" t="s">
        <v>208</v>
      </c>
      <c r="AX142" s="8"/>
      <c r="AY142" s="8"/>
      <c r="AZ142" s="8"/>
      <c r="BA142" s="8"/>
      <c r="BB142" s="316"/>
    </row>
    <row r="143" spans="1:54" s="96" customFormat="1" ht="227.25" customHeight="1" x14ac:dyDescent="0.25">
      <c r="A143" s="76">
        <v>949</v>
      </c>
      <c r="B143" s="76">
        <v>18</v>
      </c>
      <c r="C143" s="168" t="s">
        <v>1666</v>
      </c>
      <c r="D143" s="169" t="s">
        <v>1667</v>
      </c>
      <c r="E143" s="169" t="s">
        <v>1668</v>
      </c>
      <c r="F143" s="170" t="s">
        <v>1669</v>
      </c>
      <c r="G143" s="75" t="s">
        <v>1670</v>
      </c>
      <c r="H143" s="75" t="s">
        <v>1671</v>
      </c>
      <c r="I143" s="75" t="s">
        <v>1672</v>
      </c>
      <c r="J143" s="74">
        <v>4</v>
      </c>
      <c r="K143" s="93">
        <v>42522</v>
      </c>
      <c r="L143" s="93">
        <v>42916</v>
      </c>
      <c r="M143" s="83" t="s">
        <v>1652</v>
      </c>
      <c r="N143" s="8" t="s">
        <v>90</v>
      </c>
      <c r="O143" s="8" t="s">
        <v>21</v>
      </c>
      <c r="P143" s="8" t="s">
        <v>1134</v>
      </c>
      <c r="Q143" s="94" t="s">
        <v>3965</v>
      </c>
      <c r="R143" s="94" t="s">
        <v>3860</v>
      </c>
      <c r="S143" s="70" t="s">
        <v>1541</v>
      </c>
      <c r="T143" s="74">
        <v>4</v>
      </c>
      <c r="U143" s="85">
        <f t="shared" si="10"/>
        <v>1</v>
      </c>
      <c r="V143" s="71"/>
      <c r="W143" s="71"/>
      <c r="X143" s="75" t="s">
        <v>1673</v>
      </c>
      <c r="Y143" s="95" t="s">
        <v>1674</v>
      </c>
      <c r="Z143" s="95"/>
      <c r="AA143" s="95"/>
      <c r="AB143" s="95"/>
      <c r="AC143" s="95"/>
      <c r="AD143" s="71"/>
      <c r="AE143" s="71"/>
      <c r="AF143" s="71"/>
      <c r="AG143" s="71"/>
      <c r="AH143" s="71"/>
      <c r="AI143" s="71"/>
      <c r="AJ143" s="88" t="s">
        <v>96</v>
      </c>
      <c r="AK143" s="198">
        <f t="shared" si="11"/>
        <v>2</v>
      </c>
      <c r="AL143" s="199">
        <f t="shared" si="12"/>
        <v>0</v>
      </c>
      <c r="AM143" s="72" t="str">
        <f t="shared" si="13"/>
        <v>CUMPLIDA</v>
      </c>
      <c r="AN143" s="72" t="str">
        <f t="shared" si="14"/>
        <v>CUMPLIDA</v>
      </c>
      <c r="AO143" s="70" t="s">
        <v>85</v>
      </c>
      <c r="AP143" s="91"/>
      <c r="AQ143" s="92" t="s">
        <v>1675</v>
      </c>
      <c r="AR143" s="73" t="s">
        <v>18</v>
      </c>
      <c r="AS143" s="92" t="s">
        <v>217</v>
      </c>
      <c r="AT143" s="8" t="s">
        <v>219</v>
      </c>
      <c r="AU143" s="8" t="s">
        <v>113</v>
      </c>
      <c r="AV143" s="8" t="s">
        <v>131</v>
      </c>
      <c r="AW143" s="8" t="s">
        <v>208</v>
      </c>
      <c r="AX143" s="8"/>
      <c r="AY143" s="8"/>
      <c r="AZ143" s="8"/>
      <c r="BA143" s="8"/>
      <c r="BB143" s="316"/>
    </row>
    <row r="144" spans="1:54" s="96" customFormat="1" ht="333" customHeight="1" x14ac:dyDescent="0.25">
      <c r="A144" s="76">
        <v>950</v>
      </c>
      <c r="B144" s="76">
        <v>19</v>
      </c>
      <c r="C144" s="168" t="s">
        <v>1676</v>
      </c>
      <c r="D144" s="169" t="s">
        <v>1677</v>
      </c>
      <c r="E144" s="170" t="s">
        <v>1678</v>
      </c>
      <c r="F144" s="170" t="s">
        <v>1679</v>
      </c>
      <c r="G144" s="75" t="s">
        <v>1680</v>
      </c>
      <c r="H144" s="170" t="s">
        <v>1681</v>
      </c>
      <c r="I144" s="170" t="s">
        <v>1682</v>
      </c>
      <c r="J144" s="74">
        <v>4</v>
      </c>
      <c r="K144" s="93">
        <v>42522</v>
      </c>
      <c r="L144" s="93">
        <v>42886</v>
      </c>
      <c r="M144" s="83" t="s">
        <v>1652</v>
      </c>
      <c r="N144" s="8" t="s">
        <v>90</v>
      </c>
      <c r="O144" s="8" t="s">
        <v>21</v>
      </c>
      <c r="P144" s="8" t="s">
        <v>1134</v>
      </c>
      <c r="Q144" s="94" t="s">
        <v>3965</v>
      </c>
      <c r="R144" s="94" t="s">
        <v>3860</v>
      </c>
      <c r="S144" s="70" t="s">
        <v>84</v>
      </c>
      <c r="T144" s="74">
        <v>4</v>
      </c>
      <c r="U144" s="85">
        <f t="shared" si="10"/>
        <v>1</v>
      </c>
      <c r="V144" s="71"/>
      <c r="W144" s="71"/>
      <c r="X144" s="75" t="s">
        <v>1683</v>
      </c>
      <c r="Y144" s="95" t="s">
        <v>1684</v>
      </c>
      <c r="Z144" s="95"/>
      <c r="AA144" s="95"/>
      <c r="AB144" s="95"/>
      <c r="AC144" s="95"/>
      <c r="AD144" s="71"/>
      <c r="AE144" s="71"/>
      <c r="AF144" s="71"/>
      <c r="AG144" s="71"/>
      <c r="AH144" s="71"/>
      <c r="AI144" s="71"/>
      <c r="AJ144" s="88" t="s">
        <v>96</v>
      </c>
      <c r="AK144" s="198">
        <f t="shared" si="11"/>
        <v>2</v>
      </c>
      <c r="AL144" s="199">
        <f t="shared" si="12"/>
        <v>0</v>
      </c>
      <c r="AM144" s="72" t="str">
        <f t="shared" si="13"/>
        <v>CUMPLIDA</v>
      </c>
      <c r="AN144" s="72" t="str">
        <f t="shared" si="14"/>
        <v>CUMPLIDA</v>
      </c>
      <c r="AO144" s="70" t="s">
        <v>84</v>
      </c>
      <c r="AP144" s="91"/>
      <c r="AQ144" s="92" t="s">
        <v>1685</v>
      </c>
      <c r="AR144" s="73" t="s">
        <v>25</v>
      </c>
      <c r="AS144" s="92" t="s">
        <v>217</v>
      </c>
      <c r="AT144" s="8" t="s">
        <v>219</v>
      </c>
      <c r="AU144" s="8" t="s">
        <v>113</v>
      </c>
      <c r="AV144" s="8" t="s">
        <v>123</v>
      </c>
      <c r="AW144" s="8" t="s">
        <v>208</v>
      </c>
      <c r="AX144" s="8"/>
      <c r="AY144" s="8"/>
      <c r="AZ144" s="8"/>
      <c r="BA144" s="8"/>
      <c r="BB144" s="316"/>
    </row>
    <row r="145" spans="1:54" s="96" customFormat="1" ht="216.75" customHeight="1" x14ac:dyDescent="0.25">
      <c r="A145" s="76">
        <v>951</v>
      </c>
      <c r="B145" s="76">
        <v>20</v>
      </c>
      <c r="C145" s="95" t="s">
        <v>1686</v>
      </c>
      <c r="D145" s="169" t="s">
        <v>1687</v>
      </c>
      <c r="E145" s="95" t="s">
        <v>1688</v>
      </c>
      <c r="F145" s="75" t="s">
        <v>1689</v>
      </c>
      <c r="G145" s="75" t="s">
        <v>1690</v>
      </c>
      <c r="H145" s="170" t="s">
        <v>1691</v>
      </c>
      <c r="I145" s="75" t="s">
        <v>1692</v>
      </c>
      <c r="J145" s="74">
        <v>4</v>
      </c>
      <c r="K145" s="93">
        <v>42522</v>
      </c>
      <c r="L145" s="93">
        <v>43281</v>
      </c>
      <c r="M145" s="83" t="s">
        <v>1652</v>
      </c>
      <c r="N145" s="8" t="s">
        <v>90</v>
      </c>
      <c r="O145" s="8" t="s">
        <v>21</v>
      </c>
      <c r="P145" s="8" t="s">
        <v>1134</v>
      </c>
      <c r="Q145" s="94" t="s">
        <v>3965</v>
      </c>
      <c r="R145" s="94" t="s">
        <v>3860</v>
      </c>
      <c r="S145" s="70" t="s">
        <v>84</v>
      </c>
      <c r="T145" s="74">
        <v>4</v>
      </c>
      <c r="U145" s="85">
        <f t="shared" si="10"/>
        <v>1</v>
      </c>
      <c r="V145" s="71"/>
      <c r="W145" s="75"/>
      <c r="X145" s="75" t="s">
        <v>1693</v>
      </c>
      <c r="Y145" s="95" t="s">
        <v>1694</v>
      </c>
      <c r="Z145" s="95" t="s">
        <v>1695</v>
      </c>
      <c r="AA145" s="95" t="s">
        <v>3602</v>
      </c>
      <c r="AB145" s="95"/>
      <c r="AC145" s="95"/>
      <c r="AD145" s="71"/>
      <c r="AE145" s="71"/>
      <c r="AF145" s="71"/>
      <c r="AG145" s="71"/>
      <c r="AH145" s="71"/>
      <c r="AI145" s="71"/>
      <c r="AJ145" s="88" t="s">
        <v>96</v>
      </c>
      <c r="AK145" s="198">
        <f t="shared" si="11"/>
        <v>2</v>
      </c>
      <c r="AL145" s="199">
        <f t="shared" si="12"/>
        <v>0</v>
      </c>
      <c r="AM145" s="72" t="str">
        <f t="shared" si="13"/>
        <v>CUMPLIDA</v>
      </c>
      <c r="AN145" s="72" t="str">
        <f t="shared" si="14"/>
        <v>CUMPLIDA</v>
      </c>
      <c r="AO145" s="70" t="s">
        <v>84</v>
      </c>
      <c r="AP145" s="91"/>
      <c r="AQ145" s="92" t="s">
        <v>1696</v>
      </c>
      <c r="AR145" s="73" t="s">
        <v>18</v>
      </c>
      <c r="AS145" s="92" t="s">
        <v>217</v>
      </c>
      <c r="AT145" s="8" t="s">
        <v>219</v>
      </c>
      <c r="AU145" s="8" t="s">
        <v>113</v>
      </c>
      <c r="AV145" s="8" t="s">
        <v>129</v>
      </c>
      <c r="AW145" s="8" t="s">
        <v>208</v>
      </c>
      <c r="AX145" s="8"/>
      <c r="AY145" s="8"/>
      <c r="AZ145" s="8"/>
      <c r="BA145" s="8"/>
      <c r="BB145" s="316"/>
    </row>
    <row r="146" spans="1:54" s="96" customFormat="1" ht="187.15" customHeight="1" x14ac:dyDescent="0.25">
      <c r="A146" s="76">
        <v>952</v>
      </c>
      <c r="B146" s="76">
        <v>21</v>
      </c>
      <c r="C146" s="77" t="s">
        <v>1697</v>
      </c>
      <c r="D146" s="77" t="s">
        <v>1698</v>
      </c>
      <c r="E146" s="171" t="s">
        <v>1699</v>
      </c>
      <c r="F146" s="75" t="s">
        <v>1700</v>
      </c>
      <c r="G146" s="75" t="s">
        <v>1701</v>
      </c>
      <c r="H146" s="75" t="s">
        <v>1702</v>
      </c>
      <c r="I146" s="75" t="s">
        <v>1703</v>
      </c>
      <c r="J146" s="74">
        <v>6</v>
      </c>
      <c r="K146" s="93">
        <v>42522</v>
      </c>
      <c r="L146" s="93">
        <v>42886</v>
      </c>
      <c r="M146" s="83" t="s">
        <v>1652</v>
      </c>
      <c r="N146" s="81" t="s">
        <v>90</v>
      </c>
      <c r="O146" s="8" t="s">
        <v>21</v>
      </c>
      <c r="P146" s="8" t="s">
        <v>1134</v>
      </c>
      <c r="Q146" s="94" t="s">
        <v>3965</v>
      </c>
      <c r="R146" s="94" t="s">
        <v>3860</v>
      </c>
      <c r="S146" s="70" t="s">
        <v>1541</v>
      </c>
      <c r="T146" s="74">
        <v>6</v>
      </c>
      <c r="U146" s="85">
        <f t="shared" si="10"/>
        <v>1</v>
      </c>
      <c r="V146" s="71"/>
      <c r="W146" s="71"/>
      <c r="X146" s="75" t="s">
        <v>1704</v>
      </c>
      <c r="Y146" s="95" t="s">
        <v>1705</v>
      </c>
      <c r="Z146" s="95"/>
      <c r="AA146" s="95"/>
      <c r="AB146" s="95"/>
      <c r="AC146" s="95"/>
      <c r="AD146" s="71"/>
      <c r="AE146" s="71"/>
      <c r="AF146" s="71"/>
      <c r="AG146" s="71"/>
      <c r="AH146" s="71"/>
      <c r="AI146" s="71"/>
      <c r="AJ146" s="88" t="s">
        <v>96</v>
      </c>
      <c r="AK146" s="198">
        <f t="shared" si="11"/>
        <v>2</v>
      </c>
      <c r="AL146" s="199">
        <f t="shared" si="12"/>
        <v>0</v>
      </c>
      <c r="AM146" s="72" t="str">
        <f t="shared" si="13"/>
        <v>CUMPLIDA</v>
      </c>
      <c r="AN146" s="72" t="str">
        <f t="shared" si="14"/>
        <v>CUMPLIDA</v>
      </c>
      <c r="AO146" s="70" t="s">
        <v>85</v>
      </c>
      <c r="AP146" s="91"/>
      <c r="AQ146" s="92" t="s">
        <v>1706</v>
      </c>
      <c r="AR146" s="73" t="s">
        <v>25</v>
      </c>
      <c r="AS146" s="92" t="s">
        <v>217</v>
      </c>
      <c r="AT146" s="8" t="s">
        <v>219</v>
      </c>
      <c r="AU146" s="8" t="s">
        <v>113</v>
      </c>
      <c r="AV146" s="8" t="s">
        <v>122</v>
      </c>
      <c r="AW146" s="8" t="s">
        <v>208</v>
      </c>
      <c r="AX146" s="8"/>
      <c r="AY146" s="8"/>
      <c r="AZ146" s="8"/>
      <c r="BA146" s="8"/>
      <c r="BB146" s="316"/>
    </row>
    <row r="147" spans="1:54" s="96" customFormat="1" ht="348.75" customHeight="1" x14ac:dyDescent="0.25">
      <c r="A147" s="76">
        <v>953</v>
      </c>
      <c r="B147" s="76">
        <v>22</v>
      </c>
      <c r="C147" s="77" t="s">
        <v>1707</v>
      </c>
      <c r="D147" s="77" t="s">
        <v>1708</v>
      </c>
      <c r="E147" s="170" t="s">
        <v>1709</v>
      </c>
      <c r="F147" s="75" t="s">
        <v>1710</v>
      </c>
      <c r="G147" s="75" t="s">
        <v>1711</v>
      </c>
      <c r="H147" s="75" t="s">
        <v>1712</v>
      </c>
      <c r="I147" s="75" t="s">
        <v>1713</v>
      </c>
      <c r="J147" s="74">
        <v>7</v>
      </c>
      <c r="K147" s="93">
        <v>42522</v>
      </c>
      <c r="L147" s="93">
        <v>42886</v>
      </c>
      <c r="M147" s="83" t="s">
        <v>1652</v>
      </c>
      <c r="N147" s="81" t="s">
        <v>90</v>
      </c>
      <c r="O147" s="8" t="s">
        <v>21</v>
      </c>
      <c r="P147" s="8" t="s">
        <v>1134</v>
      </c>
      <c r="Q147" s="94" t="s">
        <v>3965</v>
      </c>
      <c r="R147" s="94" t="s">
        <v>3860</v>
      </c>
      <c r="S147" s="70" t="s">
        <v>1541</v>
      </c>
      <c r="T147" s="74">
        <v>7</v>
      </c>
      <c r="U147" s="85">
        <f t="shared" si="10"/>
        <v>1</v>
      </c>
      <c r="V147" s="71"/>
      <c r="W147" s="71"/>
      <c r="X147" s="75" t="s">
        <v>1714</v>
      </c>
      <c r="Y147" s="95" t="s">
        <v>1715</v>
      </c>
      <c r="Z147" s="95"/>
      <c r="AA147" s="95"/>
      <c r="AB147" s="95"/>
      <c r="AC147" s="95"/>
      <c r="AD147" s="71"/>
      <c r="AE147" s="71"/>
      <c r="AF147" s="71"/>
      <c r="AG147" s="71"/>
      <c r="AH147" s="71"/>
      <c r="AI147" s="71"/>
      <c r="AJ147" s="88" t="s">
        <v>96</v>
      </c>
      <c r="AK147" s="198">
        <f t="shared" si="11"/>
        <v>2</v>
      </c>
      <c r="AL147" s="199">
        <f t="shared" si="12"/>
        <v>0</v>
      </c>
      <c r="AM147" s="72" t="str">
        <f t="shared" si="13"/>
        <v>CUMPLIDA</v>
      </c>
      <c r="AN147" s="72" t="str">
        <f t="shared" si="14"/>
        <v>CUMPLIDA</v>
      </c>
      <c r="AO147" s="70" t="s">
        <v>85</v>
      </c>
      <c r="AP147" s="91"/>
      <c r="AQ147" s="92" t="s">
        <v>1716</v>
      </c>
      <c r="AR147" s="73" t="s">
        <v>25</v>
      </c>
      <c r="AS147" s="92" t="s">
        <v>217</v>
      </c>
      <c r="AT147" s="8" t="s">
        <v>219</v>
      </c>
      <c r="AU147" s="8" t="s">
        <v>111</v>
      </c>
      <c r="AV147" s="8" t="s">
        <v>200</v>
      </c>
      <c r="AW147" s="8" t="s">
        <v>208</v>
      </c>
      <c r="AX147" s="8"/>
      <c r="AY147" s="8"/>
      <c r="AZ147" s="8"/>
      <c r="BA147" s="8"/>
      <c r="BB147" s="316"/>
    </row>
    <row r="148" spans="1:54" s="96" customFormat="1" ht="256.5" customHeight="1" x14ac:dyDescent="0.25">
      <c r="A148" s="76">
        <v>954</v>
      </c>
      <c r="B148" s="76">
        <v>23</v>
      </c>
      <c r="C148" s="77" t="s">
        <v>1717</v>
      </c>
      <c r="D148" s="77" t="s">
        <v>1718</v>
      </c>
      <c r="E148" s="171" t="s">
        <v>1719</v>
      </c>
      <c r="F148" s="75" t="s">
        <v>1720</v>
      </c>
      <c r="G148" s="75" t="s">
        <v>1721</v>
      </c>
      <c r="H148" s="75" t="s">
        <v>1722</v>
      </c>
      <c r="I148" s="75" t="s">
        <v>1723</v>
      </c>
      <c r="J148" s="74">
        <v>5</v>
      </c>
      <c r="K148" s="93">
        <v>42522</v>
      </c>
      <c r="L148" s="93">
        <v>43585</v>
      </c>
      <c r="M148" s="83" t="s">
        <v>1652</v>
      </c>
      <c r="N148" s="81" t="s">
        <v>90</v>
      </c>
      <c r="O148" s="8" t="s">
        <v>21</v>
      </c>
      <c r="P148" s="8" t="s">
        <v>1134</v>
      </c>
      <c r="Q148" s="94" t="s">
        <v>3965</v>
      </c>
      <c r="R148" s="94" t="s">
        <v>3860</v>
      </c>
      <c r="S148" s="70" t="s">
        <v>84</v>
      </c>
      <c r="T148" s="74">
        <v>2</v>
      </c>
      <c r="U148" s="85">
        <f t="shared" si="10"/>
        <v>0.4</v>
      </c>
      <c r="V148" s="71"/>
      <c r="W148" s="71"/>
      <c r="X148" s="75" t="s">
        <v>1724</v>
      </c>
      <c r="Y148" s="95" t="s">
        <v>1725</v>
      </c>
      <c r="Z148" s="95" t="s">
        <v>1726</v>
      </c>
      <c r="AA148" s="95" t="s">
        <v>3576</v>
      </c>
      <c r="AB148" s="95" t="s">
        <v>3976</v>
      </c>
      <c r="AC148" s="95"/>
      <c r="AD148" s="71"/>
      <c r="AE148" s="71"/>
      <c r="AF148" s="71"/>
      <c r="AG148" s="71"/>
      <c r="AH148" s="71"/>
      <c r="AI148" s="71"/>
      <c r="AJ148" s="88" t="s">
        <v>96</v>
      </c>
      <c r="AK148" s="198">
        <f t="shared" si="11"/>
        <v>0</v>
      </c>
      <c r="AL148" s="199">
        <f t="shared" si="12"/>
        <v>1</v>
      </c>
      <c r="AM148" s="72" t="str">
        <f t="shared" si="13"/>
        <v>EN TERMINO</v>
      </c>
      <c r="AN148" s="72" t="str">
        <f t="shared" si="14"/>
        <v>EN TERMINO</v>
      </c>
      <c r="AO148" s="70" t="s">
        <v>84</v>
      </c>
      <c r="AP148" s="91"/>
      <c r="AQ148" s="92" t="s">
        <v>1727</v>
      </c>
      <c r="AR148" s="73" t="s">
        <v>25</v>
      </c>
      <c r="AS148" s="92" t="s">
        <v>217</v>
      </c>
      <c r="AT148" s="8" t="s">
        <v>219</v>
      </c>
      <c r="AU148" s="8" t="s">
        <v>113</v>
      </c>
      <c r="AV148" s="8" t="s">
        <v>131</v>
      </c>
      <c r="AW148" s="8" t="s">
        <v>208</v>
      </c>
      <c r="AX148" s="8" t="s">
        <v>3919</v>
      </c>
      <c r="AY148" s="8"/>
      <c r="AZ148" s="8"/>
      <c r="BA148" s="8"/>
      <c r="BB148" s="316"/>
    </row>
    <row r="149" spans="1:54" s="96" customFormat="1" ht="308.25" customHeight="1" x14ac:dyDescent="0.25">
      <c r="A149" s="76">
        <v>955</v>
      </c>
      <c r="B149" s="76">
        <v>24</v>
      </c>
      <c r="C149" s="77" t="s">
        <v>1728</v>
      </c>
      <c r="D149" s="77" t="s">
        <v>1729</v>
      </c>
      <c r="E149" s="162" t="s">
        <v>342</v>
      </c>
      <c r="F149" s="75" t="s">
        <v>1730</v>
      </c>
      <c r="G149" s="75" t="s">
        <v>1731</v>
      </c>
      <c r="H149" s="75" t="s">
        <v>1732</v>
      </c>
      <c r="I149" s="75" t="s">
        <v>1733</v>
      </c>
      <c r="J149" s="74">
        <v>5</v>
      </c>
      <c r="K149" s="93">
        <v>42522</v>
      </c>
      <c r="L149" s="93">
        <v>42886</v>
      </c>
      <c r="M149" s="83" t="s">
        <v>1652</v>
      </c>
      <c r="N149" s="8" t="s">
        <v>90</v>
      </c>
      <c r="O149" s="8" t="s">
        <v>21</v>
      </c>
      <c r="P149" s="8" t="s">
        <v>21</v>
      </c>
      <c r="Q149" s="94" t="s">
        <v>3965</v>
      </c>
      <c r="R149" s="94" t="s">
        <v>3860</v>
      </c>
      <c r="S149" s="70" t="s">
        <v>84</v>
      </c>
      <c r="T149" s="74">
        <v>5</v>
      </c>
      <c r="U149" s="85">
        <f t="shared" si="10"/>
        <v>1</v>
      </c>
      <c r="V149" s="71"/>
      <c r="W149" s="71"/>
      <c r="X149" s="75" t="s">
        <v>1734</v>
      </c>
      <c r="Y149" s="95" t="s">
        <v>1735</v>
      </c>
      <c r="Z149" s="95"/>
      <c r="AA149" s="95"/>
      <c r="AB149" s="95"/>
      <c r="AC149" s="95"/>
      <c r="AD149" s="71"/>
      <c r="AE149" s="71"/>
      <c r="AF149" s="71"/>
      <c r="AG149" s="71"/>
      <c r="AH149" s="71"/>
      <c r="AI149" s="71"/>
      <c r="AJ149" s="88" t="s">
        <v>96</v>
      </c>
      <c r="AK149" s="198">
        <f t="shared" si="11"/>
        <v>2</v>
      </c>
      <c r="AL149" s="199">
        <f t="shared" si="12"/>
        <v>0</v>
      </c>
      <c r="AM149" s="72" t="str">
        <f t="shared" si="13"/>
        <v>CUMPLIDA</v>
      </c>
      <c r="AN149" s="72" t="str">
        <f t="shared" si="14"/>
        <v>CUMPLIDA</v>
      </c>
      <c r="AO149" s="70" t="s">
        <v>84</v>
      </c>
      <c r="AP149" s="91"/>
      <c r="AQ149" s="92" t="s">
        <v>1736</v>
      </c>
      <c r="AR149" s="73" t="s">
        <v>18</v>
      </c>
      <c r="AS149" s="92" t="s">
        <v>217</v>
      </c>
      <c r="AT149" s="8" t="s">
        <v>219</v>
      </c>
      <c r="AU149" s="8" t="s">
        <v>108</v>
      </c>
      <c r="AV149" s="8" t="s">
        <v>753</v>
      </c>
      <c r="AW149" s="8" t="s">
        <v>208</v>
      </c>
      <c r="AX149" s="8"/>
      <c r="AY149" s="8"/>
      <c r="AZ149" s="8"/>
      <c r="BA149" s="8"/>
      <c r="BB149" s="316"/>
    </row>
    <row r="150" spans="1:54" s="96" customFormat="1" ht="252" customHeight="1" x14ac:dyDescent="0.25">
      <c r="A150" s="76">
        <v>956</v>
      </c>
      <c r="B150" s="76">
        <v>25</v>
      </c>
      <c r="C150" s="77" t="s">
        <v>1737</v>
      </c>
      <c r="D150" s="77" t="s">
        <v>1738</v>
      </c>
      <c r="E150" s="162" t="s">
        <v>342</v>
      </c>
      <c r="F150" s="75" t="s">
        <v>1739</v>
      </c>
      <c r="G150" s="75" t="s">
        <v>1740</v>
      </c>
      <c r="H150" s="75" t="s">
        <v>1741</v>
      </c>
      <c r="I150" s="75" t="s">
        <v>1742</v>
      </c>
      <c r="J150" s="74">
        <v>2</v>
      </c>
      <c r="K150" s="93">
        <v>42522</v>
      </c>
      <c r="L150" s="93">
        <v>42916</v>
      </c>
      <c r="M150" s="83" t="s">
        <v>1652</v>
      </c>
      <c r="N150" s="8" t="s">
        <v>90</v>
      </c>
      <c r="O150" s="8" t="s">
        <v>21</v>
      </c>
      <c r="P150" s="8" t="s">
        <v>21</v>
      </c>
      <c r="Q150" s="94" t="s">
        <v>3965</v>
      </c>
      <c r="R150" s="94" t="s">
        <v>3860</v>
      </c>
      <c r="S150" s="70" t="s">
        <v>84</v>
      </c>
      <c r="T150" s="74">
        <v>2</v>
      </c>
      <c r="U150" s="85">
        <f t="shared" si="10"/>
        <v>1</v>
      </c>
      <c r="V150" s="71"/>
      <c r="W150" s="71"/>
      <c r="X150" s="75" t="s">
        <v>1743</v>
      </c>
      <c r="Y150" s="95" t="s">
        <v>1744</v>
      </c>
      <c r="Z150" s="95"/>
      <c r="AA150" s="95"/>
      <c r="AB150" s="95"/>
      <c r="AC150" s="95"/>
      <c r="AD150" s="71"/>
      <c r="AE150" s="71"/>
      <c r="AF150" s="71"/>
      <c r="AG150" s="71"/>
      <c r="AH150" s="71"/>
      <c r="AI150" s="71"/>
      <c r="AJ150" s="88" t="s">
        <v>96</v>
      </c>
      <c r="AK150" s="198">
        <f t="shared" si="11"/>
        <v>2</v>
      </c>
      <c r="AL150" s="199">
        <f t="shared" si="12"/>
        <v>0</v>
      </c>
      <c r="AM150" s="72" t="str">
        <f t="shared" si="13"/>
        <v>CUMPLIDA</v>
      </c>
      <c r="AN150" s="72" t="str">
        <f t="shared" si="14"/>
        <v>CUMPLIDA</v>
      </c>
      <c r="AO150" s="70" t="s">
        <v>84</v>
      </c>
      <c r="AP150" s="91"/>
      <c r="AQ150" s="92" t="s">
        <v>1745</v>
      </c>
      <c r="AR150" s="73" t="s">
        <v>18</v>
      </c>
      <c r="AS150" s="92" t="s">
        <v>217</v>
      </c>
      <c r="AT150" s="8" t="s">
        <v>219</v>
      </c>
      <c r="AU150" s="8" t="s">
        <v>108</v>
      </c>
      <c r="AV150" s="8" t="s">
        <v>153</v>
      </c>
      <c r="AW150" s="8" t="s">
        <v>208</v>
      </c>
      <c r="AX150" s="8"/>
      <c r="AY150" s="8"/>
      <c r="AZ150" s="8"/>
      <c r="BA150" s="8"/>
      <c r="BB150" s="316"/>
    </row>
    <row r="151" spans="1:54" s="96" customFormat="1" ht="255" customHeight="1" x14ac:dyDescent="0.25">
      <c r="A151" s="76">
        <v>957</v>
      </c>
      <c r="B151" s="76">
        <v>26</v>
      </c>
      <c r="C151" s="77" t="s">
        <v>1746</v>
      </c>
      <c r="D151" s="77" t="s">
        <v>1747</v>
      </c>
      <c r="E151" s="75" t="s">
        <v>1748</v>
      </c>
      <c r="F151" s="77" t="s">
        <v>1749</v>
      </c>
      <c r="G151" s="75" t="s">
        <v>1750</v>
      </c>
      <c r="H151" s="75" t="s">
        <v>1751</v>
      </c>
      <c r="I151" s="75" t="s">
        <v>1752</v>
      </c>
      <c r="J151" s="74">
        <v>5</v>
      </c>
      <c r="K151" s="93">
        <v>42522</v>
      </c>
      <c r="L151" s="93">
        <v>42916</v>
      </c>
      <c r="M151" s="83" t="s">
        <v>1753</v>
      </c>
      <c r="N151" s="8" t="s">
        <v>91</v>
      </c>
      <c r="O151" s="8" t="s">
        <v>21</v>
      </c>
      <c r="P151" s="8" t="s">
        <v>21</v>
      </c>
      <c r="Q151" s="94" t="s">
        <v>3965</v>
      </c>
      <c r="R151" s="94" t="s">
        <v>3860</v>
      </c>
      <c r="S151" s="70" t="s">
        <v>1641</v>
      </c>
      <c r="T151" s="74">
        <v>5</v>
      </c>
      <c r="U151" s="85">
        <f t="shared" si="10"/>
        <v>1</v>
      </c>
      <c r="V151" s="71"/>
      <c r="W151" s="104" t="s">
        <v>1754</v>
      </c>
      <c r="X151" s="75" t="s">
        <v>1755</v>
      </c>
      <c r="Y151" s="95" t="s">
        <v>1756</v>
      </c>
      <c r="Z151" s="95"/>
      <c r="AA151" s="95"/>
      <c r="AB151" s="95"/>
      <c r="AC151" s="95"/>
      <c r="AD151" s="71"/>
      <c r="AE151" s="71"/>
      <c r="AF151" s="71"/>
      <c r="AG151" s="71"/>
      <c r="AH151" s="71"/>
      <c r="AI151" s="71"/>
      <c r="AJ151" s="88" t="s">
        <v>96</v>
      </c>
      <c r="AK151" s="198">
        <f t="shared" si="11"/>
        <v>2</v>
      </c>
      <c r="AL151" s="199">
        <f t="shared" si="12"/>
        <v>0</v>
      </c>
      <c r="AM151" s="72" t="str">
        <f t="shared" si="13"/>
        <v>CUMPLIDA</v>
      </c>
      <c r="AN151" s="72" t="str">
        <f t="shared" si="14"/>
        <v>CUMPLIDA</v>
      </c>
      <c r="AO151" s="70" t="s">
        <v>30</v>
      </c>
      <c r="AP151" s="91"/>
      <c r="AQ151" s="92" t="s">
        <v>1757</v>
      </c>
      <c r="AR151" s="73" t="s">
        <v>25</v>
      </c>
      <c r="AS151" s="92" t="s">
        <v>215</v>
      </c>
      <c r="AT151" s="8" t="s">
        <v>219</v>
      </c>
      <c r="AU151" s="8" t="s">
        <v>108</v>
      </c>
      <c r="AV151" s="8" t="s">
        <v>147</v>
      </c>
      <c r="AW151" s="8" t="s">
        <v>208</v>
      </c>
      <c r="AX151" s="8"/>
      <c r="AY151" s="8"/>
      <c r="AZ151" s="8"/>
      <c r="BA151" s="8"/>
      <c r="BB151" s="316"/>
    </row>
    <row r="152" spans="1:54" s="96" customFormat="1" ht="243.75" customHeight="1" x14ac:dyDescent="0.25">
      <c r="A152" s="76">
        <v>958</v>
      </c>
      <c r="B152" s="76">
        <v>27</v>
      </c>
      <c r="C152" s="137" t="s">
        <v>1758</v>
      </c>
      <c r="D152" s="77" t="s">
        <v>1759</v>
      </c>
      <c r="E152" s="77" t="s">
        <v>1760</v>
      </c>
      <c r="F152" s="77" t="s">
        <v>1761</v>
      </c>
      <c r="G152" s="75" t="s">
        <v>1750</v>
      </c>
      <c r="H152" s="75" t="s">
        <v>1762</v>
      </c>
      <c r="I152" s="75" t="s">
        <v>1752</v>
      </c>
      <c r="J152" s="74">
        <v>5</v>
      </c>
      <c r="K152" s="93">
        <v>42522</v>
      </c>
      <c r="L152" s="93">
        <v>42916</v>
      </c>
      <c r="M152" s="83" t="s">
        <v>1753</v>
      </c>
      <c r="N152" s="8" t="s">
        <v>91</v>
      </c>
      <c r="O152" s="8" t="s">
        <v>21</v>
      </c>
      <c r="P152" s="8" t="s">
        <v>21</v>
      </c>
      <c r="Q152" s="94" t="s">
        <v>3965</v>
      </c>
      <c r="R152" s="94" t="s">
        <v>3860</v>
      </c>
      <c r="S152" s="70" t="s">
        <v>1641</v>
      </c>
      <c r="T152" s="74">
        <v>5</v>
      </c>
      <c r="U152" s="85">
        <f t="shared" si="10"/>
        <v>1</v>
      </c>
      <c r="V152" s="71"/>
      <c r="W152" s="71"/>
      <c r="X152" s="75" t="s">
        <v>1763</v>
      </c>
      <c r="Y152" s="95" t="s">
        <v>1764</v>
      </c>
      <c r="Z152" s="95"/>
      <c r="AA152" s="95"/>
      <c r="AB152" s="95"/>
      <c r="AC152" s="95"/>
      <c r="AD152" s="71"/>
      <c r="AE152" s="71"/>
      <c r="AF152" s="71"/>
      <c r="AG152" s="71"/>
      <c r="AH152" s="71"/>
      <c r="AI152" s="71"/>
      <c r="AJ152" s="88" t="s">
        <v>96</v>
      </c>
      <c r="AK152" s="198">
        <f t="shared" si="11"/>
        <v>2</v>
      </c>
      <c r="AL152" s="199">
        <f t="shared" si="12"/>
        <v>0</v>
      </c>
      <c r="AM152" s="72" t="str">
        <f t="shared" si="13"/>
        <v>CUMPLIDA</v>
      </c>
      <c r="AN152" s="72" t="str">
        <f t="shared" si="14"/>
        <v>CUMPLIDA</v>
      </c>
      <c r="AO152" s="70" t="s">
        <v>30</v>
      </c>
      <c r="AP152" s="91"/>
      <c r="AQ152" s="92" t="s">
        <v>1765</v>
      </c>
      <c r="AR152" s="73" t="s">
        <v>221</v>
      </c>
      <c r="AS152" s="92" t="s">
        <v>215</v>
      </c>
      <c r="AT152" s="8" t="s">
        <v>219</v>
      </c>
      <c r="AU152" s="8" t="s">
        <v>111</v>
      </c>
      <c r="AV152" s="8" t="s">
        <v>200</v>
      </c>
      <c r="AW152" s="8" t="s">
        <v>208</v>
      </c>
      <c r="AX152" s="8"/>
      <c r="AY152" s="8"/>
      <c r="AZ152" s="8"/>
      <c r="BA152" s="8"/>
      <c r="BB152" s="316"/>
    </row>
    <row r="153" spans="1:54" s="96" customFormat="1" ht="178.5" customHeight="1" x14ac:dyDescent="0.25">
      <c r="A153" s="76">
        <v>959</v>
      </c>
      <c r="B153" s="76">
        <v>28</v>
      </c>
      <c r="C153" s="137" t="s">
        <v>1766</v>
      </c>
      <c r="D153" s="77" t="s">
        <v>1767</v>
      </c>
      <c r="E153" s="77" t="s">
        <v>1768</v>
      </c>
      <c r="F153" s="77" t="s">
        <v>1769</v>
      </c>
      <c r="G153" s="77" t="s">
        <v>1770</v>
      </c>
      <c r="H153" s="75" t="s">
        <v>1771</v>
      </c>
      <c r="I153" s="75" t="s">
        <v>1772</v>
      </c>
      <c r="J153" s="74">
        <v>4</v>
      </c>
      <c r="K153" s="93">
        <v>42522</v>
      </c>
      <c r="L153" s="93">
        <v>43039</v>
      </c>
      <c r="M153" s="83" t="s">
        <v>1753</v>
      </c>
      <c r="N153" s="8" t="s">
        <v>91</v>
      </c>
      <c r="O153" s="8" t="s">
        <v>21</v>
      </c>
      <c r="P153" s="8" t="s">
        <v>21</v>
      </c>
      <c r="Q153" s="94" t="s">
        <v>3965</v>
      </c>
      <c r="R153" s="94" t="s">
        <v>3860</v>
      </c>
      <c r="S153" s="70" t="s">
        <v>1541</v>
      </c>
      <c r="T153" s="74">
        <v>4</v>
      </c>
      <c r="U153" s="85">
        <f t="shared" si="10"/>
        <v>1</v>
      </c>
      <c r="V153" s="71"/>
      <c r="W153" s="71"/>
      <c r="X153" s="75" t="s">
        <v>1773</v>
      </c>
      <c r="Y153" s="95" t="s">
        <v>1774</v>
      </c>
      <c r="Z153" s="95" t="s">
        <v>1775</v>
      </c>
      <c r="AA153" s="95"/>
      <c r="AB153" s="95"/>
      <c r="AC153" s="95"/>
      <c r="AD153" s="71"/>
      <c r="AE153" s="71"/>
      <c r="AF153" s="71"/>
      <c r="AG153" s="71"/>
      <c r="AH153" s="71"/>
      <c r="AI153" s="71"/>
      <c r="AJ153" s="88" t="s">
        <v>96</v>
      </c>
      <c r="AK153" s="198">
        <f t="shared" si="11"/>
        <v>2</v>
      </c>
      <c r="AL153" s="199">
        <f t="shared" si="12"/>
        <v>0</v>
      </c>
      <c r="AM153" s="72" t="str">
        <f t="shared" si="13"/>
        <v>CUMPLIDA</v>
      </c>
      <c r="AN153" s="72" t="str">
        <f t="shared" si="14"/>
        <v>CUMPLIDA</v>
      </c>
      <c r="AO153" s="70" t="s">
        <v>85</v>
      </c>
      <c r="AP153" s="91"/>
      <c r="AQ153" s="92" t="s">
        <v>1776</v>
      </c>
      <c r="AR153" s="73" t="s">
        <v>25</v>
      </c>
      <c r="AS153" s="92" t="s">
        <v>217</v>
      </c>
      <c r="AT153" s="8" t="s">
        <v>219</v>
      </c>
      <c r="AU153" s="8" t="s">
        <v>111</v>
      </c>
      <c r="AV153" s="8" t="s">
        <v>172</v>
      </c>
      <c r="AW153" s="8" t="s">
        <v>208</v>
      </c>
      <c r="AX153" s="8"/>
      <c r="AY153" s="8"/>
      <c r="AZ153" s="8"/>
      <c r="BA153" s="8"/>
      <c r="BB153" s="316"/>
    </row>
    <row r="154" spans="1:54" s="96" customFormat="1" ht="335.25" customHeight="1" x14ac:dyDescent="0.25">
      <c r="A154" s="76">
        <v>962</v>
      </c>
      <c r="B154" s="76">
        <v>31</v>
      </c>
      <c r="C154" s="77" t="s">
        <v>1777</v>
      </c>
      <c r="D154" s="140" t="s">
        <v>1778</v>
      </c>
      <c r="E154" s="95" t="s">
        <v>1779</v>
      </c>
      <c r="F154" s="131" t="s">
        <v>1780</v>
      </c>
      <c r="G154" s="75" t="s">
        <v>1781</v>
      </c>
      <c r="H154" s="75" t="s">
        <v>1782</v>
      </c>
      <c r="I154" s="75" t="s">
        <v>1782</v>
      </c>
      <c r="J154" s="74">
        <v>8</v>
      </c>
      <c r="K154" s="93">
        <v>42522</v>
      </c>
      <c r="L154" s="93">
        <v>43190</v>
      </c>
      <c r="M154" s="83" t="s">
        <v>381</v>
      </c>
      <c r="N154" s="70" t="s">
        <v>33</v>
      </c>
      <c r="O154" s="70" t="s">
        <v>28</v>
      </c>
      <c r="P154" s="70" t="s">
        <v>28</v>
      </c>
      <c r="Q154" s="8" t="s">
        <v>3966</v>
      </c>
      <c r="R154" s="8" t="s">
        <v>3883</v>
      </c>
      <c r="S154" s="70" t="s">
        <v>1641</v>
      </c>
      <c r="T154" s="74">
        <v>8</v>
      </c>
      <c r="U154" s="85">
        <f t="shared" si="10"/>
        <v>1</v>
      </c>
      <c r="V154" s="71"/>
      <c r="W154" s="71"/>
      <c r="X154" s="75" t="s">
        <v>1783</v>
      </c>
      <c r="Y154" s="75" t="s">
        <v>1784</v>
      </c>
      <c r="Z154" s="75"/>
      <c r="AA154" s="87" t="s">
        <v>3486</v>
      </c>
      <c r="AB154" s="87"/>
      <c r="AC154" s="87"/>
      <c r="AD154" s="71"/>
      <c r="AE154" s="71"/>
      <c r="AF154" s="71"/>
      <c r="AG154" s="71"/>
      <c r="AH154" s="71"/>
      <c r="AI154" s="71"/>
      <c r="AJ154" s="88" t="s">
        <v>96</v>
      </c>
      <c r="AK154" s="198">
        <f t="shared" si="11"/>
        <v>2</v>
      </c>
      <c r="AL154" s="199">
        <f t="shared" si="12"/>
        <v>0</v>
      </c>
      <c r="AM154" s="72" t="str">
        <f t="shared" si="13"/>
        <v>CUMPLIDA</v>
      </c>
      <c r="AN154" s="72" t="str">
        <f t="shared" si="14"/>
        <v>CUMPLIDA</v>
      </c>
      <c r="AO154" s="70" t="s">
        <v>30</v>
      </c>
      <c r="AP154" s="91"/>
      <c r="AQ154" s="92" t="s">
        <v>1785</v>
      </c>
      <c r="AR154" s="73" t="s">
        <v>18</v>
      </c>
      <c r="AS154" s="92" t="s">
        <v>217</v>
      </c>
      <c r="AT154" s="74" t="s">
        <v>105</v>
      </c>
      <c r="AU154" s="8" t="s">
        <v>110</v>
      </c>
      <c r="AV154" s="8" t="s">
        <v>126</v>
      </c>
      <c r="AW154" s="8" t="s">
        <v>208</v>
      </c>
      <c r="AX154" s="8"/>
      <c r="AY154" s="8"/>
      <c r="AZ154" s="8"/>
      <c r="BA154" s="8"/>
      <c r="BB154" s="316"/>
    </row>
    <row r="155" spans="1:54" s="96" customFormat="1" ht="188.25" customHeight="1" x14ac:dyDescent="0.25">
      <c r="A155" s="76">
        <v>963</v>
      </c>
      <c r="B155" s="76">
        <v>32</v>
      </c>
      <c r="C155" s="137" t="s">
        <v>1786</v>
      </c>
      <c r="D155" s="140" t="s">
        <v>1787</v>
      </c>
      <c r="E155" s="162" t="s">
        <v>342</v>
      </c>
      <c r="F155" s="131" t="s">
        <v>1780</v>
      </c>
      <c r="G155" s="75" t="s">
        <v>1781</v>
      </c>
      <c r="H155" s="75" t="s">
        <v>1782</v>
      </c>
      <c r="I155" s="75" t="s">
        <v>1782</v>
      </c>
      <c r="J155" s="74">
        <v>8</v>
      </c>
      <c r="K155" s="93">
        <v>42522</v>
      </c>
      <c r="L155" s="93">
        <v>43190</v>
      </c>
      <c r="M155" s="83" t="s">
        <v>381</v>
      </c>
      <c r="N155" s="70" t="s">
        <v>33</v>
      </c>
      <c r="O155" s="8" t="s">
        <v>28</v>
      </c>
      <c r="P155" s="8" t="s">
        <v>28</v>
      </c>
      <c r="Q155" s="8" t="s">
        <v>3966</v>
      </c>
      <c r="R155" s="8" t="s">
        <v>3883</v>
      </c>
      <c r="S155" s="70" t="s">
        <v>84</v>
      </c>
      <c r="T155" s="74">
        <v>8</v>
      </c>
      <c r="U155" s="85">
        <f t="shared" si="10"/>
        <v>1</v>
      </c>
      <c r="V155" s="71"/>
      <c r="W155" s="71"/>
      <c r="X155" s="75" t="s">
        <v>1788</v>
      </c>
      <c r="Y155" s="75"/>
      <c r="Z155" s="75"/>
      <c r="AA155" s="87" t="s">
        <v>3510</v>
      </c>
      <c r="AB155" s="87"/>
      <c r="AC155" s="87"/>
      <c r="AD155" s="71"/>
      <c r="AE155" s="71"/>
      <c r="AF155" s="71"/>
      <c r="AG155" s="71"/>
      <c r="AH155" s="71"/>
      <c r="AI155" s="71"/>
      <c r="AJ155" s="88" t="s">
        <v>96</v>
      </c>
      <c r="AK155" s="198">
        <f t="shared" si="11"/>
        <v>2</v>
      </c>
      <c r="AL155" s="199">
        <f t="shared" si="12"/>
        <v>0</v>
      </c>
      <c r="AM155" s="72" t="str">
        <f t="shared" si="13"/>
        <v>CUMPLIDA</v>
      </c>
      <c r="AN155" s="72" t="str">
        <f t="shared" si="14"/>
        <v>CUMPLIDA</v>
      </c>
      <c r="AO155" s="70" t="s">
        <v>84</v>
      </c>
      <c r="AP155" s="91"/>
      <c r="AQ155" s="92" t="s">
        <v>1789</v>
      </c>
      <c r="AR155" s="73" t="s">
        <v>18</v>
      </c>
      <c r="AS155" s="92" t="s">
        <v>217</v>
      </c>
      <c r="AT155" s="74" t="s">
        <v>105</v>
      </c>
      <c r="AU155" s="8" t="s">
        <v>108</v>
      </c>
      <c r="AV155" s="8" t="s">
        <v>168</v>
      </c>
      <c r="AW155" s="8" t="s">
        <v>208</v>
      </c>
      <c r="AX155" s="8"/>
      <c r="AY155" s="8"/>
      <c r="AZ155" s="8"/>
      <c r="BA155" s="8"/>
      <c r="BB155" s="316"/>
    </row>
    <row r="156" spans="1:54" s="96" customFormat="1" ht="179.25" customHeight="1" x14ac:dyDescent="0.25">
      <c r="A156" s="76">
        <v>964</v>
      </c>
      <c r="B156" s="76">
        <v>33</v>
      </c>
      <c r="C156" s="137" t="s">
        <v>1790</v>
      </c>
      <c r="D156" s="140" t="s">
        <v>1791</v>
      </c>
      <c r="E156" s="162" t="s">
        <v>342</v>
      </c>
      <c r="F156" s="131" t="s">
        <v>1792</v>
      </c>
      <c r="G156" s="75" t="s">
        <v>1793</v>
      </c>
      <c r="H156" s="75" t="s">
        <v>3552</v>
      </c>
      <c r="I156" s="75" t="s">
        <v>3552</v>
      </c>
      <c r="J156" s="74">
        <v>8</v>
      </c>
      <c r="K156" s="93">
        <v>42522</v>
      </c>
      <c r="L156" s="93">
        <v>43434</v>
      </c>
      <c r="M156" s="83" t="s">
        <v>381</v>
      </c>
      <c r="N156" s="70" t="s">
        <v>33</v>
      </c>
      <c r="O156" s="8" t="s">
        <v>28</v>
      </c>
      <c r="P156" s="8" t="s">
        <v>28</v>
      </c>
      <c r="Q156" s="8" t="s">
        <v>3966</v>
      </c>
      <c r="R156" s="8" t="s">
        <v>3883</v>
      </c>
      <c r="S156" s="70" t="s">
        <v>1541</v>
      </c>
      <c r="T156" s="74">
        <v>8</v>
      </c>
      <c r="U156" s="85">
        <f t="shared" si="10"/>
        <v>1</v>
      </c>
      <c r="V156" s="71"/>
      <c r="W156" s="71"/>
      <c r="X156" s="75" t="s">
        <v>1794</v>
      </c>
      <c r="Y156" s="75" t="s">
        <v>1795</v>
      </c>
      <c r="Z156" s="75"/>
      <c r="AA156" s="87" t="s">
        <v>3538</v>
      </c>
      <c r="AB156" s="87" t="s">
        <v>4004</v>
      </c>
      <c r="AC156" s="87"/>
      <c r="AD156" s="71"/>
      <c r="AE156" s="71"/>
      <c r="AF156" s="71"/>
      <c r="AG156" s="71"/>
      <c r="AH156" s="71"/>
      <c r="AI156" s="71"/>
      <c r="AJ156" s="88" t="s">
        <v>96</v>
      </c>
      <c r="AK156" s="198">
        <f t="shared" si="11"/>
        <v>2</v>
      </c>
      <c r="AL156" s="199">
        <f t="shared" si="12"/>
        <v>1</v>
      </c>
      <c r="AM156" s="72" t="str">
        <f t="shared" si="13"/>
        <v>CUMPLIDA</v>
      </c>
      <c r="AN156" s="72" t="str">
        <f t="shared" si="14"/>
        <v>CUMPLIDA</v>
      </c>
      <c r="AO156" s="70" t="s">
        <v>85</v>
      </c>
      <c r="AP156" s="91"/>
      <c r="AQ156" s="92" t="s">
        <v>1796</v>
      </c>
      <c r="AR156" s="73" t="s">
        <v>18</v>
      </c>
      <c r="AS156" s="92" t="s">
        <v>217</v>
      </c>
      <c r="AT156" s="74" t="s">
        <v>105</v>
      </c>
      <c r="AU156" s="8" t="s">
        <v>113</v>
      </c>
      <c r="AV156" s="8" t="s">
        <v>198</v>
      </c>
      <c r="AW156" s="8" t="s">
        <v>208</v>
      </c>
      <c r="AX156" s="8" t="s">
        <v>3919</v>
      </c>
      <c r="AY156" s="8"/>
      <c r="AZ156" s="8"/>
      <c r="BA156" s="8"/>
      <c r="BB156" s="316"/>
    </row>
    <row r="157" spans="1:54" s="96" customFormat="1" ht="167.25" customHeight="1" x14ac:dyDescent="0.25">
      <c r="A157" s="76">
        <v>965</v>
      </c>
      <c r="B157" s="76">
        <v>34</v>
      </c>
      <c r="C157" s="137" t="s">
        <v>1797</v>
      </c>
      <c r="D157" s="140" t="s">
        <v>1798</v>
      </c>
      <c r="E157" s="162" t="s">
        <v>342</v>
      </c>
      <c r="F157" s="75" t="s">
        <v>1799</v>
      </c>
      <c r="G157" s="162"/>
      <c r="H157" s="131" t="s">
        <v>1800</v>
      </c>
      <c r="I157" s="131" t="s">
        <v>1800</v>
      </c>
      <c r="J157" s="8">
        <v>6</v>
      </c>
      <c r="K157" s="93">
        <v>42522</v>
      </c>
      <c r="L157" s="93">
        <v>42825</v>
      </c>
      <c r="M157" s="83" t="s">
        <v>381</v>
      </c>
      <c r="N157" s="70" t="s">
        <v>33</v>
      </c>
      <c r="O157" s="8" t="s">
        <v>28</v>
      </c>
      <c r="P157" s="8" t="s">
        <v>28</v>
      </c>
      <c r="Q157" s="8" t="s">
        <v>3966</v>
      </c>
      <c r="R157" s="8" t="s">
        <v>3883</v>
      </c>
      <c r="S157" s="70" t="s">
        <v>1641</v>
      </c>
      <c r="T157" s="74">
        <v>6</v>
      </c>
      <c r="U157" s="85">
        <f t="shared" si="10"/>
        <v>1</v>
      </c>
      <c r="V157" s="71"/>
      <c r="W157" s="95" t="s">
        <v>1801</v>
      </c>
      <c r="X157" s="75" t="s">
        <v>1802</v>
      </c>
      <c r="Y157" s="95" t="s">
        <v>1803</v>
      </c>
      <c r="Z157" s="95"/>
      <c r="AA157" s="95"/>
      <c r="AB157" s="95"/>
      <c r="AC157" s="95"/>
      <c r="AD157" s="71"/>
      <c r="AE157" s="71"/>
      <c r="AF157" s="71"/>
      <c r="AG157" s="71"/>
      <c r="AH157" s="71"/>
      <c r="AI157" s="71"/>
      <c r="AJ157" s="88" t="s">
        <v>96</v>
      </c>
      <c r="AK157" s="198">
        <f t="shared" si="11"/>
        <v>2</v>
      </c>
      <c r="AL157" s="199">
        <f t="shared" si="12"/>
        <v>0</v>
      </c>
      <c r="AM157" s="72" t="str">
        <f t="shared" si="13"/>
        <v>CUMPLIDA</v>
      </c>
      <c r="AN157" s="72" t="str">
        <f t="shared" si="14"/>
        <v>CUMPLIDA</v>
      </c>
      <c r="AO157" s="70" t="s">
        <v>30</v>
      </c>
      <c r="AP157" s="91"/>
      <c r="AQ157" s="92" t="s">
        <v>1804</v>
      </c>
      <c r="AR157" s="73" t="s">
        <v>18</v>
      </c>
      <c r="AS157" s="92" t="s">
        <v>217</v>
      </c>
      <c r="AT157" s="8" t="s">
        <v>219</v>
      </c>
      <c r="AU157" s="8" t="s">
        <v>108</v>
      </c>
      <c r="AV157" s="8" t="s">
        <v>1805</v>
      </c>
      <c r="AW157" s="8" t="s">
        <v>208</v>
      </c>
      <c r="AX157" s="8"/>
      <c r="AY157" s="8"/>
      <c r="AZ157" s="8"/>
      <c r="BA157" s="8"/>
      <c r="BB157" s="316"/>
    </row>
    <row r="158" spans="1:54" s="96" customFormat="1" ht="188.25" customHeight="1" x14ac:dyDescent="0.25">
      <c r="A158" s="76">
        <v>967</v>
      </c>
      <c r="B158" s="76">
        <v>36</v>
      </c>
      <c r="C158" s="77" t="s">
        <v>1806</v>
      </c>
      <c r="D158" s="140" t="s">
        <v>1807</v>
      </c>
      <c r="E158" s="162" t="s">
        <v>342</v>
      </c>
      <c r="F158" s="75" t="s">
        <v>1799</v>
      </c>
      <c r="G158" s="75" t="s">
        <v>1808</v>
      </c>
      <c r="H158" s="80" t="s">
        <v>1809</v>
      </c>
      <c r="I158" s="80" t="s">
        <v>1809</v>
      </c>
      <c r="J158" s="8">
        <v>7</v>
      </c>
      <c r="K158" s="93">
        <v>42522</v>
      </c>
      <c r="L158" s="93">
        <v>42825</v>
      </c>
      <c r="M158" s="83" t="s">
        <v>381</v>
      </c>
      <c r="N158" s="70" t="s">
        <v>33</v>
      </c>
      <c r="O158" s="8" t="s">
        <v>28</v>
      </c>
      <c r="P158" s="8" t="s">
        <v>28</v>
      </c>
      <c r="Q158" s="8" t="s">
        <v>3966</v>
      </c>
      <c r="R158" s="8" t="s">
        <v>3883</v>
      </c>
      <c r="S158" s="70" t="s">
        <v>1541</v>
      </c>
      <c r="T158" s="74">
        <v>7</v>
      </c>
      <c r="U158" s="85">
        <f t="shared" si="10"/>
        <v>1</v>
      </c>
      <c r="V158" s="71"/>
      <c r="W158" s="71"/>
      <c r="X158" s="75" t="s">
        <v>1810</v>
      </c>
      <c r="Y158" s="95" t="s">
        <v>1811</v>
      </c>
      <c r="Z158" s="95"/>
      <c r="AA158" s="95"/>
      <c r="AB158" s="95"/>
      <c r="AC158" s="95"/>
      <c r="AD158" s="71"/>
      <c r="AE158" s="71"/>
      <c r="AF158" s="8" t="s">
        <v>346</v>
      </c>
      <c r="AG158" s="70"/>
      <c r="AH158" s="71"/>
      <c r="AI158" s="70" t="s">
        <v>347</v>
      </c>
      <c r="AJ158" s="88" t="s">
        <v>96</v>
      </c>
      <c r="AK158" s="198">
        <f t="shared" si="11"/>
        <v>2</v>
      </c>
      <c r="AL158" s="199">
        <f t="shared" si="12"/>
        <v>0</v>
      </c>
      <c r="AM158" s="72" t="str">
        <f t="shared" si="13"/>
        <v>CUMPLIDA</v>
      </c>
      <c r="AN158" s="72" t="str">
        <f t="shared" si="14"/>
        <v>CUMPLIDA</v>
      </c>
      <c r="AO158" s="70" t="s">
        <v>85</v>
      </c>
      <c r="AP158" s="91"/>
      <c r="AQ158" s="92" t="s">
        <v>1812</v>
      </c>
      <c r="AR158" s="73" t="s">
        <v>25</v>
      </c>
      <c r="AS158" s="92" t="s">
        <v>217</v>
      </c>
      <c r="AT158" s="8" t="s">
        <v>219</v>
      </c>
      <c r="AU158" s="8" t="s">
        <v>112</v>
      </c>
      <c r="AV158" s="8" t="s">
        <v>382</v>
      </c>
      <c r="AW158" s="8" t="s">
        <v>208</v>
      </c>
      <c r="AX158" s="8"/>
      <c r="AY158" s="8"/>
      <c r="AZ158" s="8"/>
      <c r="BA158" s="8"/>
      <c r="BB158" s="316"/>
    </row>
    <row r="159" spans="1:54" s="96" customFormat="1" ht="175.5" customHeight="1" x14ac:dyDescent="0.25">
      <c r="A159" s="76">
        <v>968</v>
      </c>
      <c r="B159" s="76">
        <v>37</v>
      </c>
      <c r="C159" s="77" t="s">
        <v>1813</v>
      </c>
      <c r="D159" s="140" t="s">
        <v>1814</v>
      </c>
      <c r="E159" s="162" t="s">
        <v>342</v>
      </c>
      <c r="F159" s="131" t="s">
        <v>1815</v>
      </c>
      <c r="G159" s="75" t="s">
        <v>1816</v>
      </c>
      <c r="H159" s="75" t="s">
        <v>1817</v>
      </c>
      <c r="I159" s="75" t="s">
        <v>1818</v>
      </c>
      <c r="J159" s="74">
        <v>7</v>
      </c>
      <c r="K159" s="93">
        <v>42522</v>
      </c>
      <c r="L159" s="93">
        <v>43190</v>
      </c>
      <c r="M159" s="83" t="s">
        <v>381</v>
      </c>
      <c r="N159" s="70" t="s">
        <v>33</v>
      </c>
      <c r="O159" s="8" t="s">
        <v>28</v>
      </c>
      <c r="P159" s="8" t="s">
        <v>28</v>
      </c>
      <c r="Q159" s="8" t="s">
        <v>3966</v>
      </c>
      <c r="R159" s="8" t="s">
        <v>3883</v>
      </c>
      <c r="S159" s="70" t="s">
        <v>84</v>
      </c>
      <c r="T159" s="74">
        <v>7</v>
      </c>
      <c r="U159" s="85">
        <f t="shared" si="10"/>
        <v>1</v>
      </c>
      <c r="V159" s="71"/>
      <c r="W159" s="71"/>
      <c r="X159" s="75" t="s">
        <v>1819</v>
      </c>
      <c r="Y159" s="75"/>
      <c r="Z159" s="75"/>
      <c r="AA159" s="87" t="s">
        <v>3487</v>
      </c>
      <c r="AB159" s="87"/>
      <c r="AC159" s="87"/>
      <c r="AD159" s="71"/>
      <c r="AE159" s="71"/>
      <c r="AF159" s="71"/>
      <c r="AG159" s="71"/>
      <c r="AH159" s="71"/>
      <c r="AI159" s="71"/>
      <c r="AJ159" s="88" t="s">
        <v>96</v>
      </c>
      <c r="AK159" s="198">
        <f t="shared" si="11"/>
        <v>2</v>
      </c>
      <c r="AL159" s="199">
        <f t="shared" si="12"/>
        <v>0</v>
      </c>
      <c r="AM159" s="72" t="str">
        <f t="shared" si="13"/>
        <v>CUMPLIDA</v>
      </c>
      <c r="AN159" s="72" t="str">
        <f t="shared" si="14"/>
        <v>CUMPLIDA</v>
      </c>
      <c r="AO159" s="70" t="s">
        <v>84</v>
      </c>
      <c r="AP159" s="91"/>
      <c r="AQ159" s="92" t="s">
        <v>1820</v>
      </c>
      <c r="AR159" s="73" t="s">
        <v>221</v>
      </c>
      <c r="AS159" s="92" t="s">
        <v>215</v>
      </c>
      <c r="AT159" s="74" t="s">
        <v>105</v>
      </c>
      <c r="AU159" s="8" t="s">
        <v>108</v>
      </c>
      <c r="AV159" s="8" t="s">
        <v>168</v>
      </c>
      <c r="AW159" s="8" t="s">
        <v>208</v>
      </c>
      <c r="AX159" s="8"/>
      <c r="AY159" s="8"/>
      <c r="AZ159" s="8"/>
      <c r="BA159" s="8"/>
      <c r="BB159" s="316"/>
    </row>
    <row r="160" spans="1:54" s="96" customFormat="1" ht="201" customHeight="1" x14ac:dyDescent="0.25">
      <c r="A160" s="76">
        <v>969</v>
      </c>
      <c r="B160" s="76">
        <v>38</v>
      </c>
      <c r="C160" s="75" t="s">
        <v>1821</v>
      </c>
      <c r="D160" s="140" t="s">
        <v>1822</v>
      </c>
      <c r="E160" s="162" t="s">
        <v>342</v>
      </c>
      <c r="F160" s="75" t="s">
        <v>1823</v>
      </c>
      <c r="G160" s="162"/>
      <c r="H160" s="131" t="s">
        <v>1800</v>
      </c>
      <c r="I160" s="131" t="s">
        <v>1800</v>
      </c>
      <c r="J160" s="8">
        <v>6</v>
      </c>
      <c r="K160" s="93">
        <v>42522</v>
      </c>
      <c r="L160" s="93">
        <v>42825</v>
      </c>
      <c r="M160" s="83" t="s">
        <v>381</v>
      </c>
      <c r="N160" s="70" t="s">
        <v>33</v>
      </c>
      <c r="O160" s="8" t="s">
        <v>28</v>
      </c>
      <c r="P160" s="8" t="s">
        <v>28</v>
      </c>
      <c r="Q160" s="8" t="s">
        <v>3966</v>
      </c>
      <c r="R160" s="8" t="s">
        <v>3883</v>
      </c>
      <c r="S160" s="70" t="s">
        <v>84</v>
      </c>
      <c r="T160" s="74">
        <v>6</v>
      </c>
      <c r="U160" s="85">
        <f t="shared" si="10"/>
        <v>1</v>
      </c>
      <c r="V160" s="71"/>
      <c r="W160" s="71"/>
      <c r="X160" s="75" t="s">
        <v>1824</v>
      </c>
      <c r="Y160" s="95" t="s">
        <v>1825</v>
      </c>
      <c r="Z160" s="95"/>
      <c r="AA160" s="95"/>
      <c r="AB160" s="95"/>
      <c r="AC160" s="95"/>
      <c r="AD160" s="71"/>
      <c r="AE160" s="71"/>
      <c r="AF160" s="8" t="s">
        <v>346</v>
      </c>
      <c r="AG160" s="70"/>
      <c r="AH160" s="71"/>
      <c r="AI160" s="70" t="s">
        <v>347</v>
      </c>
      <c r="AJ160" s="88" t="s">
        <v>96</v>
      </c>
      <c r="AK160" s="198">
        <f t="shared" si="11"/>
        <v>2</v>
      </c>
      <c r="AL160" s="199">
        <f t="shared" si="12"/>
        <v>0</v>
      </c>
      <c r="AM160" s="72" t="str">
        <f t="shared" si="13"/>
        <v>CUMPLIDA</v>
      </c>
      <c r="AN160" s="72" t="str">
        <f t="shared" si="14"/>
        <v>CUMPLIDA</v>
      </c>
      <c r="AO160" s="70" t="s">
        <v>84</v>
      </c>
      <c r="AP160" s="91"/>
      <c r="AQ160" s="92" t="s">
        <v>1826</v>
      </c>
      <c r="AR160" s="73" t="s">
        <v>18</v>
      </c>
      <c r="AS160" s="92" t="s">
        <v>217</v>
      </c>
      <c r="AT160" s="8" t="s">
        <v>219</v>
      </c>
      <c r="AU160" s="8" t="s">
        <v>112</v>
      </c>
      <c r="AV160" s="8" t="s">
        <v>382</v>
      </c>
      <c r="AW160" s="8" t="s">
        <v>208</v>
      </c>
      <c r="AX160" s="8"/>
      <c r="AY160" s="8"/>
      <c r="AZ160" s="8"/>
      <c r="BA160" s="8"/>
      <c r="BB160" s="316"/>
    </row>
    <row r="161" spans="1:54" s="96" customFormat="1" ht="243" customHeight="1" x14ac:dyDescent="0.25">
      <c r="A161" s="76">
        <v>972</v>
      </c>
      <c r="B161" s="76">
        <v>41</v>
      </c>
      <c r="C161" s="77" t="s">
        <v>1827</v>
      </c>
      <c r="D161" s="78" t="s">
        <v>1828</v>
      </c>
      <c r="E161" s="162" t="s">
        <v>342</v>
      </c>
      <c r="F161" s="75" t="s">
        <v>1829</v>
      </c>
      <c r="G161" s="162"/>
      <c r="H161" s="80" t="s">
        <v>1830</v>
      </c>
      <c r="I161" s="80" t="s">
        <v>1831</v>
      </c>
      <c r="J161" s="8">
        <v>7</v>
      </c>
      <c r="K161" s="93">
        <v>42522</v>
      </c>
      <c r="L161" s="93">
        <v>42825</v>
      </c>
      <c r="M161" s="83" t="s">
        <v>381</v>
      </c>
      <c r="N161" s="70" t="s">
        <v>33</v>
      </c>
      <c r="O161" s="70" t="s">
        <v>28</v>
      </c>
      <c r="P161" s="70" t="s">
        <v>28</v>
      </c>
      <c r="Q161" s="8" t="s">
        <v>3966</v>
      </c>
      <c r="R161" s="8" t="s">
        <v>3883</v>
      </c>
      <c r="S161" s="70" t="s">
        <v>1541</v>
      </c>
      <c r="T161" s="74">
        <v>7</v>
      </c>
      <c r="U161" s="85">
        <f t="shared" si="10"/>
        <v>1</v>
      </c>
      <c r="V161" s="71"/>
      <c r="W161" s="71"/>
      <c r="X161" s="75" t="s">
        <v>1832</v>
      </c>
      <c r="Y161" s="95" t="s">
        <v>1833</v>
      </c>
      <c r="Z161" s="95"/>
      <c r="AA161" s="95"/>
      <c r="AB161" s="95"/>
      <c r="AC161" s="95"/>
      <c r="AD161" s="71"/>
      <c r="AE161" s="71"/>
      <c r="AF161" s="8" t="s">
        <v>346</v>
      </c>
      <c r="AG161" s="70"/>
      <c r="AH161" s="71"/>
      <c r="AI161" s="70" t="s">
        <v>347</v>
      </c>
      <c r="AJ161" s="88" t="s">
        <v>96</v>
      </c>
      <c r="AK161" s="198">
        <f t="shared" si="11"/>
        <v>2</v>
      </c>
      <c r="AL161" s="199">
        <f t="shared" si="12"/>
        <v>0</v>
      </c>
      <c r="AM161" s="72" t="str">
        <f t="shared" si="13"/>
        <v>CUMPLIDA</v>
      </c>
      <c r="AN161" s="72" t="str">
        <f t="shared" si="14"/>
        <v>CUMPLIDA</v>
      </c>
      <c r="AO161" s="70" t="s">
        <v>85</v>
      </c>
      <c r="AP161" s="91"/>
      <c r="AQ161" s="92" t="s">
        <v>1834</v>
      </c>
      <c r="AR161" s="73" t="s">
        <v>18</v>
      </c>
      <c r="AS161" s="92" t="s">
        <v>217</v>
      </c>
      <c r="AT161" s="8" t="s">
        <v>219</v>
      </c>
      <c r="AU161" s="8" t="s">
        <v>112</v>
      </c>
      <c r="AV161" s="8" t="s">
        <v>382</v>
      </c>
      <c r="AW161" s="8" t="s">
        <v>208</v>
      </c>
      <c r="AX161" s="8"/>
      <c r="AY161" s="8"/>
      <c r="AZ161" s="8"/>
      <c r="BA161" s="8"/>
      <c r="BB161" s="316"/>
    </row>
    <row r="162" spans="1:54" s="96" customFormat="1" ht="288" customHeight="1" x14ac:dyDescent="0.25">
      <c r="A162" s="76">
        <v>973</v>
      </c>
      <c r="B162" s="76">
        <v>42</v>
      </c>
      <c r="C162" s="77" t="s">
        <v>1835</v>
      </c>
      <c r="D162" s="77" t="s">
        <v>1836</v>
      </c>
      <c r="E162" s="162" t="s">
        <v>342</v>
      </c>
      <c r="F162" s="140" t="s">
        <v>1837</v>
      </c>
      <c r="G162" s="75" t="s">
        <v>1808</v>
      </c>
      <c r="H162" s="80" t="s">
        <v>1838</v>
      </c>
      <c r="I162" s="80" t="s">
        <v>1838</v>
      </c>
      <c r="J162" s="8">
        <v>6</v>
      </c>
      <c r="K162" s="93">
        <v>42522</v>
      </c>
      <c r="L162" s="93">
        <v>42825</v>
      </c>
      <c r="M162" s="83" t="s">
        <v>381</v>
      </c>
      <c r="N162" s="70" t="s">
        <v>33</v>
      </c>
      <c r="O162" s="70" t="s">
        <v>28</v>
      </c>
      <c r="P162" s="70" t="s">
        <v>28</v>
      </c>
      <c r="Q162" s="8" t="s">
        <v>3966</v>
      </c>
      <c r="R162" s="8" t="s">
        <v>3883</v>
      </c>
      <c r="S162" s="70" t="s">
        <v>1641</v>
      </c>
      <c r="T162" s="74">
        <v>6</v>
      </c>
      <c r="U162" s="85">
        <f t="shared" si="10"/>
        <v>1</v>
      </c>
      <c r="V162" s="71"/>
      <c r="W162" s="71"/>
      <c r="X162" s="75" t="s">
        <v>1839</v>
      </c>
      <c r="Y162" s="95" t="s">
        <v>1840</v>
      </c>
      <c r="Z162" s="95"/>
      <c r="AA162" s="95"/>
      <c r="AB162" s="95"/>
      <c r="AC162" s="95"/>
      <c r="AD162" s="71"/>
      <c r="AE162" s="71"/>
      <c r="AF162" s="71"/>
      <c r="AG162" s="71"/>
      <c r="AH162" s="71"/>
      <c r="AI162" s="71"/>
      <c r="AJ162" s="88" t="s">
        <v>96</v>
      </c>
      <c r="AK162" s="198">
        <f t="shared" si="11"/>
        <v>2</v>
      </c>
      <c r="AL162" s="199">
        <f t="shared" si="12"/>
        <v>0</v>
      </c>
      <c r="AM162" s="72" t="str">
        <f t="shared" si="13"/>
        <v>CUMPLIDA</v>
      </c>
      <c r="AN162" s="72" t="str">
        <f t="shared" si="14"/>
        <v>CUMPLIDA</v>
      </c>
      <c r="AO162" s="70" t="s">
        <v>30</v>
      </c>
      <c r="AP162" s="91"/>
      <c r="AQ162" s="92" t="s">
        <v>1841</v>
      </c>
      <c r="AR162" s="73" t="s">
        <v>221</v>
      </c>
      <c r="AS162" s="92" t="s">
        <v>215</v>
      </c>
      <c r="AT162" s="8" t="s">
        <v>219</v>
      </c>
      <c r="AU162" s="8" t="s">
        <v>109</v>
      </c>
      <c r="AV162" s="8" t="s">
        <v>109</v>
      </c>
      <c r="AW162" s="8" t="s">
        <v>208</v>
      </c>
      <c r="AX162" s="8"/>
      <c r="AY162" s="8"/>
      <c r="AZ162" s="8"/>
      <c r="BA162" s="8"/>
      <c r="BB162" s="316"/>
    </row>
    <row r="163" spans="1:54" s="96" customFormat="1" ht="187.5" customHeight="1" x14ac:dyDescent="0.25">
      <c r="A163" s="76">
        <v>975</v>
      </c>
      <c r="B163" s="76">
        <v>44</v>
      </c>
      <c r="C163" s="77" t="s">
        <v>1843</v>
      </c>
      <c r="D163" s="77" t="s">
        <v>1844</v>
      </c>
      <c r="E163" s="162" t="s">
        <v>342</v>
      </c>
      <c r="F163" s="75" t="s">
        <v>1845</v>
      </c>
      <c r="G163" s="75" t="s">
        <v>1846</v>
      </c>
      <c r="H163" s="95" t="s">
        <v>1847</v>
      </c>
      <c r="I163" s="95" t="s">
        <v>1848</v>
      </c>
      <c r="J163" s="8">
        <v>9</v>
      </c>
      <c r="K163" s="93">
        <v>42522</v>
      </c>
      <c r="L163" s="93">
        <v>43100</v>
      </c>
      <c r="M163" s="83" t="s">
        <v>1842</v>
      </c>
      <c r="N163" s="8" t="s">
        <v>92</v>
      </c>
      <c r="O163" s="8" t="s">
        <v>21</v>
      </c>
      <c r="P163" s="8" t="s">
        <v>21</v>
      </c>
      <c r="Q163" s="94" t="s">
        <v>3965</v>
      </c>
      <c r="R163" s="94" t="s">
        <v>3860</v>
      </c>
      <c r="S163" s="70" t="s">
        <v>1541</v>
      </c>
      <c r="T163" s="74">
        <v>9</v>
      </c>
      <c r="U163" s="85">
        <f t="shared" si="10"/>
        <v>1</v>
      </c>
      <c r="V163" s="71"/>
      <c r="W163" s="95" t="s">
        <v>1849</v>
      </c>
      <c r="X163" s="75" t="s">
        <v>1850</v>
      </c>
      <c r="Y163" s="75"/>
      <c r="Z163" s="75" t="s">
        <v>3202</v>
      </c>
      <c r="AA163" s="75"/>
      <c r="AB163" s="75"/>
      <c r="AC163" s="75"/>
      <c r="AD163" s="71"/>
      <c r="AE163" s="71"/>
      <c r="AF163" s="71"/>
      <c r="AG163" s="71"/>
      <c r="AH163" s="71"/>
      <c r="AI163" s="71"/>
      <c r="AJ163" s="88" t="s">
        <v>96</v>
      </c>
      <c r="AK163" s="198">
        <f t="shared" si="11"/>
        <v>2</v>
      </c>
      <c r="AL163" s="199">
        <f t="shared" si="12"/>
        <v>0</v>
      </c>
      <c r="AM163" s="72" t="str">
        <f t="shared" si="13"/>
        <v>CUMPLIDA</v>
      </c>
      <c r="AN163" s="72" t="str">
        <f t="shared" si="14"/>
        <v>CUMPLIDA</v>
      </c>
      <c r="AO163" s="70" t="s">
        <v>85</v>
      </c>
      <c r="AP163" s="91"/>
      <c r="AQ163" s="92" t="s">
        <v>1851</v>
      </c>
      <c r="AR163" s="73" t="s">
        <v>25</v>
      </c>
      <c r="AS163" s="92" t="s">
        <v>217</v>
      </c>
      <c r="AT163" s="74" t="s">
        <v>105</v>
      </c>
      <c r="AU163" s="8" t="s">
        <v>111</v>
      </c>
      <c r="AV163" s="8" t="s">
        <v>200</v>
      </c>
      <c r="AW163" s="8" t="s">
        <v>208</v>
      </c>
      <c r="AX163" s="8"/>
      <c r="AY163" s="8"/>
      <c r="AZ163" s="8"/>
      <c r="BA163" s="8"/>
      <c r="BB163" s="316"/>
    </row>
    <row r="164" spans="1:54" s="96" customFormat="1" ht="172.9" customHeight="1" x14ac:dyDescent="0.25">
      <c r="A164" s="76">
        <v>977</v>
      </c>
      <c r="B164" s="76">
        <v>46</v>
      </c>
      <c r="C164" s="77" t="s">
        <v>1852</v>
      </c>
      <c r="D164" s="77" t="s">
        <v>1853</v>
      </c>
      <c r="E164" s="172" t="s">
        <v>1854</v>
      </c>
      <c r="F164" s="77" t="s">
        <v>1855</v>
      </c>
      <c r="G164" s="75" t="s">
        <v>1856</v>
      </c>
      <c r="H164" s="95" t="s">
        <v>1857</v>
      </c>
      <c r="I164" s="95" t="s">
        <v>1858</v>
      </c>
      <c r="J164" s="74">
        <v>9</v>
      </c>
      <c r="K164" s="93">
        <v>42522</v>
      </c>
      <c r="L164" s="93">
        <v>43100</v>
      </c>
      <c r="M164" s="83" t="s">
        <v>1842</v>
      </c>
      <c r="N164" s="8" t="s">
        <v>92</v>
      </c>
      <c r="O164" s="8" t="s">
        <v>21</v>
      </c>
      <c r="P164" s="8" t="s">
        <v>21</v>
      </c>
      <c r="Q164" s="94" t="s">
        <v>3965</v>
      </c>
      <c r="R164" s="94" t="s">
        <v>3860</v>
      </c>
      <c r="S164" s="70" t="s">
        <v>1541</v>
      </c>
      <c r="T164" s="74">
        <v>9</v>
      </c>
      <c r="U164" s="85">
        <f t="shared" si="10"/>
        <v>1</v>
      </c>
      <c r="V164" s="71"/>
      <c r="W164" s="95" t="s">
        <v>1859</v>
      </c>
      <c r="X164" s="75" t="s">
        <v>1860</v>
      </c>
      <c r="Y164" s="75" t="s">
        <v>1861</v>
      </c>
      <c r="Z164" s="75" t="s">
        <v>3203</v>
      </c>
      <c r="AA164" s="75"/>
      <c r="AB164" s="75"/>
      <c r="AC164" s="75"/>
      <c r="AD164" s="71"/>
      <c r="AE164" s="71"/>
      <c r="AF164" s="71"/>
      <c r="AG164" s="71"/>
      <c r="AH164" s="71"/>
      <c r="AI164" s="71"/>
      <c r="AJ164" s="88" t="s">
        <v>96</v>
      </c>
      <c r="AK164" s="198">
        <f t="shared" si="11"/>
        <v>2</v>
      </c>
      <c r="AL164" s="199">
        <f t="shared" si="12"/>
        <v>0</v>
      </c>
      <c r="AM164" s="72" t="str">
        <f t="shared" si="13"/>
        <v>CUMPLIDA</v>
      </c>
      <c r="AN164" s="72" t="str">
        <f t="shared" si="14"/>
        <v>CUMPLIDA</v>
      </c>
      <c r="AO164" s="70" t="s">
        <v>85</v>
      </c>
      <c r="AP164" s="91"/>
      <c r="AQ164" s="92" t="s">
        <v>1862</v>
      </c>
      <c r="AR164" s="73" t="s">
        <v>25</v>
      </c>
      <c r="AS164" s="92" t="s">
        <v>217</v>
      </c>
      <c r="AT164" s="74" t="s">
        <v>105</v>
      </c>
      <c r="AU164" s="8" t="s">
        <v>113</v>
      </c>
      <c r="AV164" s="8" t="s">
        <v>198</v>
      </c>
      <c r="AW164" s="8" t="s">
        <v>208</v>
      </c>
      <c r="AX164" s="8"/>
      <c r="AY164" s="8"/>
      <c r="AZ164" s="8"/>
      <c r="BA164" s="8"/>
      <c r="BB164" s="316"/>
    </row>
    <row r="165" spans="1:54" s="96" customFormat="1" ht="409.6" customHeight="1" x14ac:dyDescent="0.25">
      <c r="A165" s="76">
        <v>981</v>
      </c>
      <c r="B165" s="76">
        <v>50</v>
      </c>
      <c r="C165" s="77" t="s">
        <v>1863</v>
      </c>
      <c r="D165" s="140" t="s">
        <v>1864</v>
      </c>
      <c r="E165" s="162" t="s">
        <v>342</v>
      </c>
      <c r="F165" s="95" t="s">
        <v>1865</v>
      </c>
      <c r="G165" s="75" t="s">
        <v>1866</v>
      </c>
      <c r="H165" s="95" t="s">
        <v>1867</v>
      </c>
      <c r="I165" s="95" t="s">
        <v>1868</v>
      </c>
      <c r="J165" s="74">
        <v>6</v>
      </c>
      <c r="K165" s="93">
        <v>42522</v>
      </c>
      <c r="L165" s="93">
        <v>43190</v>
      </c>
      <c r="M165" s="83" t="s">
        <v>1842</v>
      </c>
      <c r="N165" s="8" t="s">
        <v>92</v>
      </c>
      <c r="O165" s="8" t="s">
        <v>21</v>
      </c>
      <c r="P165" s="8" t="s">
        <v>21</v>
      </c>
      <c r="Q165" s="94" t="s">
        <v>3965</v>
      </c>
      <c r="R165" s="94" t="s">
        <v>3860</v>
      </c>
      <c r="S165" s="70" t="s">
        <v>84</v>
      </c>
      <c r="T165" s="74">
        <v>6</v>
      </c>
      <c r="U165" s="85">
        <f t="shared" si="10"/>
        <v>1</v>
      </c>
      <c r="V165" s="71"/>
      <c r="W165" s="71"/>
      <c r="X165" s="75" t="s">
        <v>1869</v>
      </c>
      <c r="Y165" s="75"/>
      <c r="Z165" s="75"/>
      <c r="AA165" s="87" t="s">
        <v>3526</v>
      </c>
      <c r="AB165" s="87"/>
      <c r="AC165" s="87"/>
      <c r="AD165" s="71"/>
      <c r="AE165" s="71"/>
      <c r="AF165" s="71"/>
      <c r="AG165" s="71"/>
      <c r="AH165" s="71"/>
      <c r="AI165" s="71"/>
      <c r="AJ165" s="88" t="s">
        <v>96</v>
      </c>
      <c r="AK165" s="198">
        <f t="shared" si="11"/>
        <v>2</v>
      </c>
      <c r="AL165" s="199">
        <f t="shared" si="12"/>
        <v>0</v>
      </c>
      <c r="AM165" s="72" t="str">
        <f t="shared" si="13"/>
        <v>CUMPLIDA</v>
      </c>
      <c r="AN165" s="72" t="str">
        <f t="shared" si="14"/>
        <v>CUMPLIDA</v>
      </c>
      <c r="AO165" s="70" t="s">
        <v>84</v>
      </c>
      <c r="AP165" s="91"/>
      <c r="AQ165" s="92" t="s">
        <v>1870</v>
      </c>
      <c r="AR165" s="73" t="s">
        <v>25</v>
      </c>
      <c r="AS165" s="92" t="s">
        <v>217</v>
      </c>
      <c r="AT165" s="74" t="s">
        <v>105</v>
      </c>
      <c r="AU165" s="8" t="s">
        <v>108</v>
      </c>
      <c r="AV165" s="8" t="s">
        <v>753</v>
      </c>
      <c r="AW165" s="8" t="s">
        <v>208</v>
      </c>
      <c r="AX165" s="8"/>
      <c r="AY165" s="8"/>
      <c r="AZ165" s="8"/>
      <c r="BA165" s="8"/>
      <c r="BB165" s="316"/>
    </row>
    <row r="166" spans="1:54" s="96" customFormat="1" ht="293.25" customHeight="1" x14ac:dyDescent="0.25">
      <c r="A166" s="76">
        <v>982</v>
      </c>
      <c r="B166" s="76">
        <v>51</v>
      </c>
      <c r="C166" s="77" t="s">
        <v>1871</v>
      </c>
      <c r="D166" s="140" t="s">
        <v>1872</v>
      </c>
      <c r="E166" s="162" t="s">
        <v>342</v>
      </c>
      <c r="F166" s="77" t="s">
        <v>1873</v>
      </c>
      <c r="G166" s="75" t="s">
        <v>1874</v>
      </c>
      <c r="H166" s="75" t="s">
        <v>1875</v>
      </c>
      <c r="I166" s="75" t="s">
        <v>1876</v>
      </c>
      <c r="J166" s="74">
        <v>2</v>
      </c>
      <c r="K166" s="93">
        <v>42522</v>
      </c>
      <c r="L166" s="118">
        <v>42643</v>
      </c>
      <c r="M166" s="83" t="s">
        <v>1842</v>
      </c>
      <c r="N166" s="8" t="s">
        <v>92</v>
      </c>
      <c r="O166" s="8" t="s">
        <v>21</v>
      </c>
      <c r="P166" s="8" t="s">
        <v>21</v>
      </c>
      <c r="Q166" s="94" t="s">
        <v>3965</v>
      </c>
      <c r="R166" s="94" t="s">
        <v>3860</v>
      </c>
      <c r="S166" s="70" t="s">
        <v>1541</v>
      </c>
      <c r="T166" s="8">
        <v>2</v>
      </c>
      <c r="U166" s="85">
        <f t="shared" si="10"/>
        <v>1</v>
      </c>
      <c r="V166" s="71"/>
      <c r="W166" s="104" t="s">
        <v>1877</v>
      </c>
      <c r="X166" s="75" t="s">
        <v>1878</v>
      </c>
      <c r="Y166" s="75"/>
      <c r="Z166" s="75"/>
      <c r="AA166" s="75"/>
      <c r="AB166" s="75"/>
      <c r="AC166" s="75"/>
      <c r="AD166" s="71"/>
      <c r="AE166" s="71"/>
      <c r="AF166" s="71"/>
      <c r="AG166" s="71"/>
      <c r="AH166" s="71"/>
      <c r="AI166" s="71"/>
      <c r="AJ166" s="88" t="s">
        <v>96</v>
      </c>
      <c r="AK166" s="198">
        <f t="shared" si="11"/>
        <v>2</v>
      </c>
      <c r="AL166" s="199">
        <f t="shared" si="12"/>
        <v>0</v>
      </c>
      <c r="AM166" s="72" t="str">
        <f t="shared" si="13"/>
        <v>CUMPLIDA</v>
      </c>
      <c r="AN166" s="72" t="str">
        <f t="shared" si="14"/>
        <v>CUMPLIDA</v>
      </c>
      <c r="AO166" s="70" t="s">
        <v>85</v>
      </c>
      <c r="AP166" s="91"/>
      <c r="AQ166" s="92" t="s">
        <v>1879</v>
      </c>
      <c r="AR166" s="73" t="s">
        <v>18</v>
      </c>
      <c r="AS166" s="92" t="s">
        <v>217</v>
      </c>
      <c r="AT166" s="74" t="s">
        <v>105</v>
      </c>
      <c r="AU166" s="8" t="s">
        <v>108</v>
      </c>
      <c r="AV166" s="8" t="s">
        <v>154</v>
      </c>
      <c r="AW166" s="8" t="s">
        <v>208</v>
      </c>
      <c r="AX166" s="8"/>
      <c r="AY166" s="8"/>
      <c r="AZ166" s="8"/>
      <c r="BA166" s="8"/>
      <c r="BB166" s="316"/>
    </row>
    <row r="167" spans="1:54" s="96" customFormat="1" ht="198.75" customHeight="1" x14ac:dyDescent="0.25">
      <c r="A167" s="76">
        <v>984</v>
      </c>
      <c r="B167" s="76">
        <v>53</v>
      </c>
      <c r="C167" s="77" t="s">
        <v>1880</v>
      </c>
      <c r="D167" s="140" t="s">
        <v>342</v>
      </c>
      <c r="E167" s="162" t="s">
        <v>342</v>
      </c>
      <c r="F167" s="79" t="s">
        <v>1881</v>
      </c>
      <c r="G167" s="95" t="s">
        <v>1638</v>
      </c>
      <c r="H167" s="80" t="s">
        <v>1882</v>
      </c>
      <c r="I167" s="80" t="s">
        <v>1883</v>
      </c>
      <c r="J167" s="8">
        <v>5</v>
      </c>
      <c r="K167" s="93">
        <v>42522</v>
      </c>
      <c r="L167" s="93">
        <v>42916</v>
      </c>
      <c r="M167" s="83" t="s">
        <v>1096</v>
      </c>
      <c r="N167" s="8" t="s">
        <v>61</v>
      </c>
      <c r="O167" s="8" t="s">
        <v>28</v>
      </c>
      <c r="P167" s="8" t="s">
        <v>28</v>
      </c>
      <c r="Q167" s="8" t="s">
        <v>3966</v>
      </c>
      <c r="R167" s="8" t="s">
        <v>3883</v>
      </c>
      <c r="S167" s="70" t="s">
        <v>1641</v>
      </c>
      <c r="T167" s="74">
        <v>5</v>
      </c>
      <c r="U167" s="85">
        <f t="shared" si="10"/>
        <v>1</v>
      </c>
      <c r="V167" s="71"/>
      <c r="W167" s="71"/>
      <c r="X167" s="75" t="s">
        <v>1884</v>
      </c>
      <c r="Y167" s="95" t="s">
        <v>1885</v>
      </c>
      <c r="Z167" s="95"/>
      <c r="AA167" s="95"/>
      <c r="AB167" s="95"/>
      <c r="AC167" s="95"/>
      <c r="AD167" s="70" t="s">
        <v>30</v>
      </c>
      <c r="AE167" s="70" t="s">
        <v>25</v>
      </c>
      <c r="AF167" s="8" t="s">
        <v>883</v>
      </c>
      <c r="AG167" s="70" t="s">
        <v>1886</v>
      </c>
      <c r="AH167" s="8" t="s">
        <v>1887</v>
      </c>
      <c r="AI167" s="70" t="s">
        <v>846</v>
      </c>
      <c r="AJ167" s="88" t="s">
        <v>96</v>
      </c>
      <c r="AK167" s="198">
        <f t="shared" si="11"/>
        <v>2</v>
      </c>
      <c r="AL167" s="199">
        <f t="shared" si="12"/>
        <v>0</v>
      </c>
      <c r="AM167" s="72" t="str">
        <f t="shared" si="13"/>
        <v>CUMPLIDA</v>
      </c>
      <c r="AN167" s="72" t="str">
        <f t="shared" si="14"/>
        <v>CUMPLIDA</v>
      </c>
      <c r="AO167" s="70" t="s">
        <v>30</v>
      </c>
      <c r="AP167" s="91"/>
      <c r="AQ167" s="92" t="s">
        <v>1888</v>
      </c>
      <c r="AR167" s="73" t="s">
        <v>18</v>
      </c>
      <c r="AS167" s="92" t="s">
        <v>216</v>
      </c>
      <c r="AT167" s="8" t="s">
        <v>219</v>
      </c>
      <c r="AU167" s="8" t="s">
        <v>116</v>
      </c>
      <c r="AV167" s="8" t="s">
        <v>116</v>
      </c>
      <c r="AW167" s="8" t="s">
        <v>208</v>
      </c>
      <c r="AX167" s="8"/>
      <c r="AY167" s="8"/>
      <c r="AZ167" s="8"/>
      <c r="BA167" s="8"/>
      <c r="BB167" s="316"/>
    </row>
    <row r="168" spans="1:54" s="96" customFormat="1" ht="238.5" customHeight="1" x14ac:dyDescent="0.25">
      <c r="A168" s="76">
        <v>985</v>
      </c>
      <c r="B168" s="76">
        <v>54</v>
      </c>
      <c r="C168" s="165" t="s">
        <v>1889</v>
      </c>
      <c r="D168" s="140" t="s">
        <v>1890</v>
      </c>
      <c r="E168" s="162" t="s">
        <v>342</v>
      </c>
      <c r="F168" s="75" t="s">
        <v>1891</v>
      </c>
      <c r="G168" s="75" t="s">
        <v>1892</v>
      </c>
      <c r="H168" s="80" t="s">
        <v>1893</v>
      </c>
      <c r="I168" s="80" t="s">
        <v>1894</v>
      </c>
      <c r="J168" s="74">
        <v>3</v>
      </c>
      <c r="K168" s="93">
        <v>42522</v>
      </c>
      <c r="L168" s="93">
        <v>43100</v>
      </c>
      <c r="M168" s="83" t="s">
        <v>1096</v>
      </c>
      <c r="N168" s="8" t="s">
        <v>61</v>
      </c>
      <c r="O168" s="8" t="s">
        <v>28</v>
      </c>
      <c r="P168" s="8" t="s">
        <v>28</v>
      </c>
      <c r="Q168" s="8" t="s">
        <v>3966</v>
      </c>
      <c r="R168" s="8" t="s">
        <v>3883</v>
      </c>
      <c r="S168" s="70" t="s">
        <v>1641</v>
      </c>
      <c r="T168" s="74">
        <v>3</v>
      </c>
      <c r="U168" s="85">
        <f t="shared" si="10"/>
        <v>1</v>
      </c>
      <c r="V168" s="71"/>
      <c r="W168" s="71"/>
      <c r="X168" s="75" t="s">
        <v>1895</v>
      </c>
      <c r="Y168" s="75"/>
      <c r="Z168" s="75" t="s">
        <v>3173</v>
      </c>
      <c r="AA168" s="75"/>
      <c r="AB168" s="75"/>
      <c r="AC168" s="75"/>
      <c r="AD168" s="74" t="s">
        <v>30</v>
      </c>
      <c r="AE168" s="74" t="s">
        <v>25</v>
      </c>
      <c r="AF168" s="8" t="s">
        <v>1896</v>
      </c>
      <c r="AG168" s="8" t="s">
        <v>1897</v>
      </c>
      <c r="AH168" s="8" t="s">
        <v>1898</v>
      </c>
      <c r="AI168" s="74" t="s">
        <v>377</v>
      </c>
      <c r="AJ168" s="88" t="s">
        <v>96</v>
      </c>
      <c r="AK168" s="198">
        <f t="shared" si="11"/>
        <v>2</v>
      </c>
      <c r="AL168" s="199">
        <f t="shared" si="12"/>
        <v>0</v>
      </c>
      <c r="AM168" s="72" t="str">
        <f t="shared" si="13"/>
        <v>CUMPLIDA</v>
      </c>
      <c r="AN168" s="72" t="str">
        <f t="shared" si="14"/>
        <v>CUMPLIDA</v>
      </c>
      <c r="AO168" s="70" t="s">
        <v>30</v>
      </c>
      <c r="AP168" s="91"/>
      <c r="AQ168" s="92" t="s">
        <v>1899</v>
      </c>
      <c r="AR168" s="73" t="s">
        <v>18</v>
      </c>
      <c r="AS168" s="92" t="s">
        <v>217</v>
      </c>
      <c r="AT168" s="74" t="s">
        <v>105</v>
      </c>
      <c r="AU168" s="8" t="s">
        <v>111</v>
      </c>
      <c r="AV168" s="8" t="s">
        <v>120</v>
      </c>
      <c r="AW168" s="8" t="s">
        <v>208</v>
      </c>
      <c r="AX168" s="8"/>
      <c r="AY168" s="8"/>
      <c r="AZ168" s="8"/>
      <c r="BA168" s="8"/>
      <c r="BB168" s="316"/>
    </row>
    <row r="169" spans="1:54" s="96" customFormat="1" ht="193.5" customHeight="1" x14ac:dyDescent="0.25">
      <c r="A169" s="76">
        <v>986</v>
      </c>
      <c r="B169" s="76">
        <v>55</v>
      </c>
      <c r="C169" s="77" t="s">
        <v>1900</v>
      </c>
      <c r="D169" s="77" t="s">
        <v>1901</v>
      </c>
      <c r="E169" s="162" t="s">
        <v>342</v>
      </c>
      <c r="F169" s="75" t="s">
        <v>1902</v>
      </c>
      <c r="G169" s="162"/>
      <c r="H169" s="80" t="s">
        <v>1903</v>
      </c>
      <c r="I169" s="80" t="s">
        <v>1904</v>
      </c>
      <c r="J169" s="8">
        <v>5</v>
      </c>
      <c r="K169" s="93">
        <v>42522</v>
      </c>
      <c r="L169" s="93">
        <v>42916</v>
      </c>
      <c r="M169" s="83" t="s">
        <v>1096</v>
      </c>
      <c r="N169" s="8" t="s">
        <v>61</v>
      </c>
      <c r="O169" s="8" t="s">
        <v>28</v>
      </c>
      <c r="P169" s="8" t="s">
        <v>28</v>
      </c>
      <c r="Q169" s="8" t="s">
        <v>3966</v>
      </c>
      <c r="R169" s="8" t="s">
        <v>3883</v>
      </c>
      <c r="S169" s="70" t="s">
        <v>1641</v>
      </c>
      <c r="T169" s="74">
        <v>5</v>
      </c>
      <c r="U169" s="85">
        <f t="shared" si="10"/>
        <v>1</v>
      </c>
      <c r="V169" s="71"/>
      <c r="W169" s="71"/>
      <c r="X169" s="75" t="s">
        <v>1905</v>
      </c>
      <c r="Y169" s="95" t="s">
        <v>1906</v>
      </c>
      <c r="Z169" s="95"/>
      <c r="AA169" s="95"/>
      <c r="AB169" s="95"/>
      <c r="AC169" s="95"/>
      <c r="AD169" s="71"/>
      <c r="AE169" s="71"/>
      <c r="AF169" s="71"/>
      <c r="AG169" s="71"/>
      <c r="AH169" s="71"/>
      <c r="AI169" s="71"/>
      <c r="AJ169" s="88" t="s">
        <v>96</v>
      </c>
      <c r="AK169" s="198">
        <f t="shared" si="11"/>
        <v>2</v>
      </c>
      <c r="AL169" s="199">
        <f t="shared" si="12"/>
        <v>0</v>
      </c>
      <c r="AM169" s="72" t="str">
        <f t="shared" si="13"/>
        <v>CUMPLIDA</v>
      </c>
      <c r="AN169" s="72" t="str">
        <f t="shared" si="14"/>
        <v>CUMPLIDA</v>
      </c>
      <c r="AO169" s="70" t="s">
        <v>30</v>
      </c>
      <c r="AP169" s="91"/>
      <c r="AQ169" s="92" t="s">
        <v>1907</v>
      </c>
      <c r="AR169" s="73" t="s">
        <v>25</v>
      </c>
      <c r="AS169" s="92" t="s">
        <v>217</v>
      </c>
      <c r="AT169" s="8" t="s">
        <v>219</v>
      </c>
      <c r="AU169" s="8" t="s">
        <v>117</v>
      </c>
      <c r="AV169" s="8" t="s">
        <v>117</v>
      </c>
      <c r="AW169" s="8" t="s">
        <v>208</v>
      </c>
      <c r="AX169" s="8"/>
      <c r="AY169" s="8"/>
      <c r="AZ169" s="8"/>
      <c r="BA169" s="8"/>
      <c r="BB169" s="316"/>
    </row>
    <row r="170" spans="1:54" s="96" customFormat="1" ht="198" customHeight="1" x14ac:dyDescent="0.25">
      <c r="A170" s="76">
        <v>987</v>
      </c>
      <c r="B170" s="76">
        <v>56</v>
      </c>
      <c r="C170" s="77" t="s">
        <v>1908</v>
      </c>
      <c r="D170" s="77" t="s">
        <v>1909</v>
      </c>
      <c r="E170" s="162" t="s">
        <v>342</v>
      </c>
      <c r="F170" s="75" t="s">
        <v>1910</v>
      </c>
      <c r="G170" s="162"/>
      <c r="H170" s="80" t="s">
        <v>1911</v>
      </c>
      <c r="I170" s="80" t="s">
        <v>1912</v>
      </c>
      <c r="J170" s="8">
        <v>5</v>
      </c>
      <c r="K170" s="93">
        <v>42522</v>
      </c>
      <c r="L170" s="93">
        <v>42916</v>
      </c>
      <c r="M170" s="83" t="s">
        <v>1096</v>
      </c>
      <c r="N170" s="8" t="s">
        <v>61</v>
      </c>
      <c r="O170" s="8" t="s">
        <v>28</v>
      </c>
      <c r="P170" s="8" t="s">
        <v>28</v>
      </c>
      <c r="Q170" s="8" t="s">
        <v>3966</v>
      </c>
      <c r="R170" s="8" t="s">
        <v>3883</v>
      </c>
      <c r="S170" s="70" t="s">
        <v>1641</v>
      </c>
      <c r="T170" s="74">
        <v>5</v>
      </c>
      <c r="U170" s="85">
        <f t="shared" si="10"/>
        <v>1</v>
      </c>
      <c r="V170" s="71"/>
      <c r="W170" s="71"/>
      <c r="X170" s="75" t="s">
        <v>1913</v>
      </c>
      <c r="Y170" s="95" t="s">
        <v>1914</v>
      </c>
      <c r="Z170" s="95"/>
      <c r="AA170" s="95"/>
      <c r="AB170" s="95"/>
      <c r="AC170" s="95"/>
      <c r="AD170" s="71"/>
      <c r="AE170" s="71"/>
      <c r="AF170" s="71"/>
      <c r="AG170" s="71"/>
      <c r="AH170" s="71"/>
      <c r="AI170" s="71"/>
      <c r="AJ170" s="88" t="s">
        <v>96</v>
      </c>
      <c r="AK170" s="198">
        <f t="shared" si="11"/>
        <v>2</v>
      </c>
      <c r="AL170" s="199">
        <f t="shared" si="12"/>
        <v>0</v>
      </c>
      <c r="AM170" s="72" t="str">
        <f t="shared" si="13"/>
        <v>CUMPLIDA</v>
      </c>
      <c r="AN170" s="72" t="str">
        <f t="shared" si="14"/>
        <v>CUMPLIDA</v>
      </c>
      <c r="AO170" s="70" t="s">
        <v>30</v>
      </c>
      <c r="AP170" s="91"/>
      <c r="AQ170" s="92" t="s">
        <v>1915</v>
      </c>
      <c r="AR170" s="73" t="s">
        <v>18</v>
      </c>
      <c r="AS170" s="92" t="s">
        <v>217</v>
      </c>
      <c r="AT170" s="8" t="s">
        <v>219</v>
      </c>
      <c r="AU170" s="8" t="s">
        <v>110</v>
      </c>
      <c r="AV170" s="8" t="s">
        <v>126</v>
      </c>
      <c r="AW170" s="8" t="s">
        <v>208</v>
      </c>
      <c r="AX170" s="8"/>
      <c r="AY170" s="8"/>
      <c r="AZ170" s="8"/>
      <c r="BA170" s="8"/>
      <c r="BB170" s="316"/>
    </row>
    <row r="171" spans="1:54" s="96" customFormat="1" ht="312.75" customHeight="1" x14ac:dyDescent="0.25">
      <c r="A171" s="76">
        <v>988</v>
      </c>
      <c r="B171" s="76">
        <v>57</v>
      </c>
      <c r="C171" s="77" t="s">
        <v>1916</v>
      </c>
      <c r="D171" s="140" t="s">
        <v>1917</v>
      </c>
      <c r="E171" s="162" t="s">
        <v>342</v>
      </c>
      <c r="F171" s="75" t="s">
        <v>1918</v>
      </c>
      <c r="G171" s="162"/>
      <c r="H171" s="80" t="s">
        <v>1919</v>
      </c>
      <c r="I171" s="80" t="s">
        <v>1920</v>
      </c>
      <c r="J171" s="173">
        <v>6</v>
      </c>
      <c r="K171" s="93">
        <v>42522</v>
      </c>
      <c r="L171" s="93">
        <v>42916</v>
      </c>
      <c r="M171" s="83" t="s">
        <v>1921</v>
      </c>
      <c r="N171" s="8" t="s">
        <v>93</v>
      </c>
      <c r="O171" s="8" t="s">
        <v>28</v>
      </c>
      <c r="P171" s="8" t="s">
        <v>28</v>
      </c>
      <c r="Q171" s="8" t="s">
        <v>3966</v>
      </c>
      <c r="R171" s="8" t="s">
        <v>3883</v>
      </c>
      <c r="S171" s="70" t="s">
        <v>1541</v>
      </c>
      <c r="T171" s="74">
        <v>6</v>
      </c>
      <c r="U171" s="85">
        <f t="shared" si="10"/>
        <v>1</v>
      </c>
      <c r="V171" s="71"/>
      <c r="W171" s="71"/>
      <c r="X171" s="228" t="s">
        <v>1922</v>
      </c>
      <c r="Y171" s="95" t="s">
        <v>1923</v>
      </c>
      <c r="Z171" s="95"/>
      <c r="AA171" s="95"/>
      <c r="AB171" s="95"/>
      <c r="AC171" s="95"/>
      <c r="AD171" s="71"/>
      <c r="AE171" s="71"/>
      <c r="AF171" s="71"/>
      <c r="AG171" s="71"/>
      <c r="AH171" s="71"/>
      <c r="AI171" s="71"/>
      <c r="AJ171" s="88" t="s">
        <v>96</v>
      </c>
      <c r="AK171" s="198">
        <f t="shared" si="11"/>
        <v>2</v>
      </c>
      <c r="AL171" s="199">
        <f t="shared" si="12"/>
        <v>0</v>
      </c>
      <c r="AM171" s="72" t="str">
        <f t="shared" si="13"/>
        <v>CUMPLIDA</v>
      </c>
      <c r="AN171" s="72" t="str">
        <f t="shared" si="14"/>
        <v>CUMPLIDA</v>
      </c>
      <c r="AO171" s="70" t="s">
        <v>85</v>
      </c>
      <c r="AP171" s="91"/>
      <c r="AQ171" s="92" t="s">
        <v>1924</v>
      </c>
      <c r="AR171" s="73" t="s">
        <v>221</v>
      </c>
      <c r="AS171" s="92" t="s">
        <v>215</v>
      </c>
      <c r="AT171" s="8" t="s">
        <v>219</v>
      </c>
      <c r="AU171" s="8" t="s">
        <v>111</v>
      </c>
      <c r="AV171" s="8" t="s">
        <v>201</v>
      </c>
      <c r="AW171" s="8" t="s">
        <v>208</v>
      </c>
      <c r="AX171" s="8"/>
      <c r="AY171" s="8"/>
      <c r="AZ171" s="8"/>
      <c r="BA171" s="8"/>
      <c r="BB171" s="316"/>
    </row>
    <row r="172" spans="1:54" s="96" customFormat="1" ht="409.6" customHeight="1" x14ac:dyDescent="0.25">
      <c r="A172" s="76">
        <v>989</v>
      </c>
      <c r="B172" s="76">
        <v>58</v>
      </c>
      <c r="C172" s="77" t="s">
        <v>1925</v>
      </c>
      <c r="D172" s="140" t="s">
        <v>1926</v>
      </c>
      <c r="E172" s="162" t="s">
        <v>342</v>
      </c>
      <c r="F172" s="75" t="s">
        <v>1927</v>
      </c>
      <c r="G172" s="95" t="s">
        <v>1928</v>
      </c>
      <c r="H172" s="79" t="s">
        <v>1929</v>
      </c>
      <c r="I172" s="79" t="s">
        <v>1930</v>
      </c>
      <c r="J172" s="74">
        <v>5</v>
      </c>
      <c r="K172" s="93">
        <v>42522</v>
      </c>
      <c r="L172" s="93">
        <v>43281</v>
      </c>
      <c r="M172" s="83" t="s">
        <v>1931</v>
      </c>
      <c r="N172" s="8" t="s">
        <v>88</v>
      </c>
      <c r="O172" s="105" t="s">
        <v>28</v>
      </c>
      <c r="P172" s="8" t="s">
        <v>1932</v>
      </c>
      <c r="Q172" s="8" t="s">
        <v>3966</v>
      </c>
      <c r="R172" s="8" t="s">
        <v>3883</v>
      </c>
      <c r="S172" s="70" t="s">
        <v>1541</v>
      </c>
      <c r="T172" s="74">
        <v>5</v>
      </c>
      <c r="U172" s="85">
        <f t="shared" si="10"/>
        <v>1</v>
      </c>
      <c r="V172" s="71"/>
      <c r="W172" s="71"/>
      <c r="X172" s="75" t="s">
        <v>1933</v>
      </c>
      <c r="Y172" s="75" t="s">
        <v>1934</v>
      </c>
      <c r="Z172" s="75" t="s">
        <v>1098</v>
      </c>
      <c r="AA172" s="75" t="s">
        <v>3625</v>
      </c>
      <c r="AB172" s="75"/>
      <c r="AC172" s="75"/>
      <c r="AD172" s="71"/>
      <c r="AE172" s="71"/>
      <c r="AF172" s="71"/>
      <c r="AG172" s="71"/>
      <c r="AH172" s="71"/>
      <c r="AI172" s="71"/>
      <c r="AJ172" s="88" t="s">
        <v>96</v>
      </c>
      <c r="AK172" s="198">
        <f t="shared" si="11"/>
        <v>2</v>
      </c>
      <c r="AL172" s="199">
        <f t="shared" si="12"/>
        <v>0</v>
      </c>
      <c r="AM172" s="72" t="str">
        <f t="shared" si="13"/>
        <v>CUMPLIDA</v>
      </c>
      <c r="AN172" s="72" t="str">
        <f t="shared" si="14"/>
        <v>CUMPLIDA</v>
      </c>
      <c r="AO172" s="70" t="s">
        <v>85</v>
      </c>
      <c r="AP172" s="91"/>
      <c r="AQ172" s="73"/>
      <c r="AR172" s="73"/>
      <c r="AS172" s="73"/>
      <c r="AT172" s="74" t="s">
        <v>105</v>
      </c>
      <c r="AU172" s="8" t="s">
        <v>111</v>
      </c>
      <c r="AV172" s="8" t="s">
        <v>197</v>
      </c>
      <c r="AW172" s="8" t="s">
        <v>208</v>
      </c>
      <c r="AX172" s="8"/>
      <c r="AY172" s="8"/>
      <c r="AZ172" s="8"/>
      <c r="BA172" s="8"/>
      <c r="BB172" s="316"/>
    </row>
    <row r="173" spans="1:54" s="96" customFormat="1" ht="301.5" customHeight="1" x14ac:dyDescent="0.25">
      <c r="A173" s="76">
        <v>991</v>
      </c>
      <c r="B173" s="76">
        <v>60</v>
      </c>
      <c r="C173" s="77" t="s">
        <v>1935</v>
      </c>
      <c r="D173" s="140" t="s">
        <v>342</v>
      </c>
      <c r="E173" s="162" t="s">
        <v>342</v>
      </c>
      <c r="F173" s="79" t="s">
        <v>1936</v>
      </c>
      <c r="G173" s="95" t="s">
        <v>1937</v>
      </c>
      <c r="H173" s="174" t="s">
        <v>1938</v>
      </c>
      <c r="I173" s="79" t="s">
        <v>1939</v>
      </c>
      <c r="J173" s="149">
        <v>7</v>
      </c>
      <c r="K173" s="93">
        <v>42522</v>
      </c>
      <c r="L173" s="93">
        <v>42916</v>
      </c>
      <c r="M173" s="83" t="s">
        <v>1106</v>
      </c>
      <c r="N173" s="8" t="s">
        <v>62</v>
      </c>
      <c r="O173" s="105" t="s">
        <v>28</v>
      </c>
      <c r="P173" s="105" t="s">
        <v>28</v>
      </c>
      <c r="Q173" s="105" t="s">
        <v>3966</v>
      </c>
      <c r="R173" s="8" t="s">
        <v>3883</v>
      </c>
      <c r="S173" s="70" t="s">
        <v>1641</v>
      </c>
      <c r="T173" s="74">
        <v>7</v>
      </c>
      <c r="U173" s="85">
        <f t="shared" si="10"/>
        <v>1</v>
      </c>
      <c r="V173" s="71"/>
      <c r="W173" s="71"/>
      <c r="X173" s="75" t="s">
        <v>1940</v>
      </c>
      <c r="Y173" s="95" t="s">
        <v>1941</v>
      </c>
      <c r="Z173" s="95"/>
      <c r="AA173" s="95"/>
      <c r="AB173" s="95"/>
      <c r="AC173" s="95"/>
      <c r="AD173" s="70" t="s">
        <v>30</v>
      </c>
      <c r="AE173" s="70" t="s">
        <v>25</v>
      </c>
      <c r="AF173" s="8" t="s">
        <v>883</v>
      </c>
      <c r="AG173" s="70" t="s">
        <v>1886</v>
      </c>
      <c r="AH173" s="8" t="s">
        <v>1887</v>
      </c>
      <c r="AI173" s="70" t="s">
        <v>846</v>
      </c>
      <c r="AJ173" s="88" t="s">
        <v>96</v>
      </c>
      <c r="AK173" s="198">
        <f t="shared" si="11"/>
        <v>2</v>
      </c>
      <c r="AL173" s="199">
        <f t="shared" si="12"/>
        <v>0</v>
      </c>
      <c r="AM173" s="72" t="str">
        <f t="shared" si="13"/>
        <v>CUMPLIDA</v>
      </c>
      <c r="AN173" s="72" t="str">
        <f t="shared" si="14"/>
        <v>CUMPLIDA</v>
      </c>
      <c r="AO173" s="70" t="s">
        <v>30</v>
      </c>
      <c r="AP173" s="91"/>
      <c r="AQ173" s="92" t="s">
        <v>1942</v>
      </c>
      <c r="AR173" s="73" t="s">
        <v>25</v>
      </c>
      <c r="AS173" s="92" t="s">
        <v>216</v>
      </c>
      <c r="AT173" s="8" t="s">
        <v>219</v>
      </c>
      <c r="AU173" s="8" t="s">
        <v>116</v>
      </c>
      <c r="AV173" s="8" t="s">
        <v>116</v>
      </c>
      <c r="AW173" s="8" t="s">
        <v>208</v>
      </c>
      <c r="AX173" s="8"/>
      <c r="AY173" s="8"/>
      <c r="AZ173" s="8"/>
      <c r="BA173" s="8"/>
      <c r="BB173" s="316"/>
    </row>
    <row r="174" spans="1:54" s="96" customFormat="1" ht="243.75" customHeight="1" x14ac:dyDescent="0.25">
      <c r="A174" s="76">
        <v>992</v>
      </c>
      <c r="B174" s="76">
        <v>61</v>
      </c>
      <c r="C174" s="77" t="s">
        <v>1943</v>
      </c>
      <c r="D174" s="70" t="s">
        <v>1944</v>
      </c>
      <c r="E174" s="162" t="s">
        <v>342</v>
      </c>
      <c r="F174" s="95" t="s">
        <v>1945</v>
      </c>
      <c r="G174" s="75" t="s">
        <v>1946</v>
      </c>
      <c r="H174" s="95" t="s">
        <v>1947</v>
      </c>
      <c r="I174" s="95" t="s">
        <v>1948</v>
      </c>
      <c r="J174" s="8">
        <v>4</v>
      </c>
      <c r="K174" s="93">
        <v>42522</v>
      </c>
      <c r="L174" s="93">
        <v>42916</v>
      </c>
      <c r="M174" s="83" t="s">
        <v>1106</v>
      </c>
      <c r="N174" s="8" t="s">
        <v>62</v>
      </c>
      <c r="O174" s="105" t="s">
        <v>28</v>
      </c>
      <c r="P174" s="105" t="s">
        <v>28</v>
      </c>
      <c r="Q174" s="105" t="s">
        <v>3966</v>
      </c>
      <c r="R174" s="8" t="s">
        <v>3883</v>
      </c>
      <c r="S174" s="70" t="s">
        <v>1641</v>
      </c>
      <c r="T174" s="74">
        <v>4</v>
      </c>
      <c r="U174" s="85">
        <f t="shared" si="10"/>
        <v>1</v>
      </c>
      <c r="V174" s="71"/>
      <c r="W174" s="104" t="s">
        <v>1949</v>
      </c>
      <c r="X174" s="75" t="s">
        <v>1950</v>
      </c>
      <c r="Y174" s="95" t="s">
        <v>1951</v>
      </c>
      <c r="Z174" s="95"/>
      <c r="AA174" s="95"/>
      <c r="AB174" s="95"/>
      <c r="AC174" s="95"/>
      <c r="AD174" s="71"/>
      <c r="AE174" s="71"/>
      <c r="AF174" s="71"/>
      <c r="AG174" s="71"/>
      <c r="AH174" s="71"/>
      <c r="AI174" s="71"/>
      <c r="AJ174" s="88" t="s">
        <v>96</v>
      </c>
      <c r="AK174" s="198">
        <f t="shared" si="11"/>
        <v>2</v>
      </c>
      <c r="AL174" s="199">
        <f t="shared" si="12"/>
        <v>0</v>
      </c>
      <c r="AM174" s="72" t="str">
        <f t="shared" si="13"/>
        <v>CUMPLIDA</v>
      </c>
      <c r="AN174" s="72" t="str">
        <f t="shared" si="14"/>
        <v>CUMPLIDA</v>
      </c>
      <c r="AO174" s="70" t="s">
        <v>30</v>
      </c>
      <c r="AP174" s="91"/>
      <c r="AQ174" s="92" t="s">
        <v>1952</v>
      </c>
      <c r="AR174" s="73" t="s">
        <v>18</v>
      </c>
      <c r="AS174" s="92" t="s">
        <v>216</v>
      </c>
      <c r="AT174" s="8" t="s">
        <v>219</v>
      </c>
      <c r="AU174" s="8" t="s">
        <v>117</v>
      </c>
      <c r="AV174" s="8" t="s">
        <v>117</v>
      </c>
      <c r="AW174" s="8" t="s">
        <v>208</v>
      </c>
      <c r="AX174" s="8"/>
      <c r="AY174" s="8"/>
      <c r="AZ174" s="8"/>
      <c r="BA174" s="8"/>
      <c r="BB174" s="316"/>
    </row>
    <row r="175" spans="1:54" s="96" customFormat="1" ht="250.5" customHeight="1" x14ac:dyDescent="0.25">
      <c r="A175" s="76">
        <v>993</v>
      </c>
      <c r="B175" s="76">
        <v>62</v>
      </c>
      <c r="C175" s="77" t="s">
        <v>1953</v>
      </c>
      <c r="D175" s="77" t="s">
        <v>1954</v>
      </c>
      <c r="E175" s="75" t="s">
        <v>342</v>
      </c>
      <c r="F175" s="77" t="s">
        <v>1955</v>
      </c>
      <c r="G175" s="95" t="s">
        <v>1956</v>
      </c>
      <c r="H175" s="77" t="s">
        <v>3944</v>
      </c>
      <c r="I175" s="77" t="s">
        <v>3943</v>
      </c>
      <c r="J175" s="8">
        <v>7</v>
      </c>
      <c r="K175" s="93">
        <v>42522</v>
      </c>
      <c r="L175" s="82">
        <v>43646</v>
      </c>
      <c r="M175" s="83" t="s">
        <v>1106</v>
      </c>
      <c r="N175" s="8" t="s">
        <v>62</v>
      </c>
      <c r="O175" s="105" t="s">
        <v>28</v>
      </c>
      <c r="P175" s="105" t="s">
        <v>28</v>
      </c>
      <c r="Q175" s="105" t="s">
        <v>3966</v>
      </c>
      <c r="R175" s="8" t="s">
        <v>3883</v>
      </c>
      <c r="S175" s="70" t="s">
        <v>1641</v>
      </c>
      <c r="T175" s="74">
        <v>2</v>
      </c>
      <c r="U175" s="85">
        <f t="shared" si="10"/>
        <v>0.2857142857142857</v>
      </c>
      <c r="V175" s="71"/>
      <c r="W175" s="71"/>
      <c r="X175" s="75" t="s">
        <v>1957</v>
      </c>
      <c r="Y175" s="75"/>
      <c r="Z175" s="75"/>
      <c r="AA175" s="75"/>
      <c r="AB175" s="75" t="s">
        <v>3947</v>
      </c>
      <c r="AC175" s="75"/>
      <c r="AD175" s="74" t="s">
        <v>1958</v>
      </c>
      <c r="AE175" s="74" t="s">
        <v>18</v>
      </c>
      <c r="AF175" s="8" t="s">
        <v>1959</v>
      </c>
      <c r="AG175" s="71"/>
      <c r="AH175" s="71"/>
      <c r="AI175" s="71"/>
      <c r="AJ175" s="88" t="s">
        <v>96</v>
      </c>
      <c r="AK175" s="198">
        <f t="shared" si="11"/>
        <v>0</v>
      </c>
      <c r="AL175" s="199">
        <f t="shared" si="12"/>
        <v>1</v>
      </c>
      <c r="AM175" s="72" t="str">
        <f t="shared" si="13"/>
        <v>EN TERMINO</v>
      </c>
      <c r="AN175" s="72" t="str">
        <f t="shared" si="14"/>
        <v>EN TERMINO</v>
      </c>
      <c r="AO175" s="70" t="s">
        <v>30</v>
      </c>
      <c r="AP175" s="91"/>
      <c r="AQ175" s="92" t="s">
        <v>1960</v>
      </c>
      <c r="AR175" s="73" t="s">
        <v>18</v>
      </c>
      <c r="AS175" s="92" t="s">
        <v>217</v>
      </c>
      <c r="AT175" s="74" t="s">
        <v>105</v>
      </c>
      <c r="AU175" s="8" t="s">
        <v>110</v>
      </c>
      <c r="AV175" s="8" t="s">
        <v>126</v>
      </c>
      <c r="AW175" s="8" t="s">
        <v>208</v>
      </c>
      <c r="AX175" s="8"/>
      <c r="AY175" s="8"/>
      <c r="AZ175" s="8"/>
      <c r="BA175" s="8"/>
      <c r="BB175" s="316"/>
    </row>
    <row r="176" spans="1:54" s="96" customFormat="1" ht="201" customHeight="1" x14ac:dyDescent="0.25">
      <c r="A176" s="76">
        <v>996</v>
      </c>
      <c r="B176" s="76">
        <v>65</v>
      </c>
      <c r="C176" s="137" t="s">
        <v>1963</v>
      </c>
      <c r="D176" s="77" t="s">
        <v>1964</v>
      </c>
      <c r="E176" s="162" t="s">
        <v>342</v>
      </c>
      <c r="F176" s="75" t="s">
        <v>1965</v>
      </c>
      <c r="G176" s="162"/>
      <c r="H176" s="79" t="s">
        <v>1966</v>
      </c>
      <c r="I176" s="80" t="s">
        <v>1967</v>
      </c>
      <c r="J176" s="8">
        <v>5</v>
      </c>
      <c r="K176" s="93">
        <v>42522</v>
      </c>
      <c r="L176" s="93">
        <v>42916</v>
      </c>
      <c r="M176" s="83" t="s">
        <v>1961</v>
      </c>
      <c r="N176" s="8" t="s">
        <v>94</v>
      </c>
      <c r="O176" s="8" t="s">
        <v>28</v>
      </c>
      <c r="P176" s="8" t="s">
        <v>28</v>
      </c>
      <c r="Q176" s="8" t="s">
        <v>3966</v>
      </c>
      <c r="R176" s="8" t="s">
        <v>3883</v>
      </c>
      <c r="S176" s="70" t="s">
        <v>1641</v>
      </c>
      <c r="T176" s="74">
        <v>5</v>
      </c>
      <c r="U176" s="85">
        <f t="shared" si="10"/>
        <v>1</v>
      </c>
      <c r="V176" s="71"/>
      <c r="W176" s="71"/>
      <c r="X176" s="75" t="s">
        <v>1968</v>
      </c>
      <c r="Y176" s="95" t="s">
        <v>1969</v>
      </c>
      <c r="Z176" s="95"/>
      <c r="AA176" s="95"/>
      <c r="AB176" s="95"/>
      <c r="AC176" s="95"/>
      <c r="AD176" s="71"/>
      <c r="AE176" s="71"/>
      <c r="AF176" s="71"/>
      <c r="AG176" s="71"/>
      <c r="AH176" s="71"/>
      <c r="AI176" s="71"/>
      <c r="AJ176" s="88" t="s">
        <v>96</v>
      </c>
      <c r="AK176" s="198">
        <f t="shared" si="11"/>
        <v>2</v>
      </c>
      <c r="AL176" s="199">
        <f t="shared" si="12"/>
        <v>0</v>
      </c>
      <c r="AM176" s="72" t="str">
        <f t="shared" si="13"/>
        <v>CUMPLIDA</v>
      </c>
      <c r="AN176" s="72" t="str">
        <f t="shared" si="14"/>
        <v>CUMPLIDA</v>
      </c>
      <c r="AO176" s="70" t="s">
        <v>30</v>
      </c>
      <c r="AP176" s="91"/>
      <c r="AQ176" s="92" t="s">
        <v>1970</v>
      </c>
      <c r="AR176" s="73" t="s">
        <v>18</v>
      </c>
      <c r="AS176" s="92" t="s">
        <v>217</v>
      </c>
      <c r="AT176" s="8" t="s">
        <v>219</v>
      </c>
      <c r="AU176" s="8" t="s">
        <v>110</v>
      </c>
      <c r="AV176" s="8" t="s">
        <v>126</v>
      </c>
      <c r="AW176" s="8" t="s">
        <v>208</v>
      </c>
      <c r="AX176" s="8"/>
      <c r="AY176" s="8"/>
      <c r="AZ176" s="8"/>
      <c r="BA176" s="8"/>
      <c r="BB176" s="316"/>
    </row>
    <row r="177" spans="1:54" s="96" customFormat="1" ht="197.25" customHeight="1" x14ac:dyDescent="0.25">
      <c r="A177" s="76">
        <v>997</v>
      </c>
      <c r="B177" s="76">
        <v>66</v>
      </c>
      <c r="C177" s="137" t="s">
        <v>1971</v>
      </c>
      <c r="D177" s="77" t="s">
        <v>1972</v>
      </c>
      <c r="E177" s="162" t="s">
        <v>342</v>
      </c>
      <c r="F177" s="75" t="s">
        <v>1973</v>
      </c>
      <c r="G177" s="162"/>
      <c r="H177" s="75" t="s">
        <v>1974</v>
      </c>
      <c r="I177" s="80" t="s">
        <v>1975</v>
      </c>
      <c r="J177" s="8">
        <v>4</v>
      </c>
      <c r="K177" s="93">
        <v>42522</v>
      </c>
      <c r="L177" s="93">
        <v>43100</v>
      </c>
      <c r="M177" s="83" t="s">
        <v>1961</v>
      </c>
      <c r="N177" s="8" t="s">
        <v>94</v>
      </c>
      <c r="O177" s="8" t="s">
        <v>28</v>
      </c>
      <c r="P177" s="8" t="s">
        <v>28</v>
      </c>
      <c r="Q177" s="8" t="s">
        <v>3966</v>
      </c>
      <c r="R177" s="8" t="s">
        <v>3883</v>
      </c>
      <c r="S177" s="70" t="s">
        <v>1541</v>
      </c>
      <c r="T177" s="74">
        <v>4</v>
      </c>
      <c r="U177" s="85">
        <f t="shared" si="10"/>
        <v>1</v>
      </c>
      <c r="V177" s="71"/>
      <c r="W177" s="71"/>
      <c r="X177" s="75" t="s">
        <v>1976</v>
      </c>
      <c r="Y177" s="95" t="s">
        <v>1977</v>
      </c>
      <c r="Z177" s="95" t="s">
        <v>1978</v>
      </c>
      <c r="AA177" s="95"/>
      <c r="AB177" s="95"/>
      <c r="AC177" s="95"/>
      <c r="AD177" s="71"/>
      <c r="AE177" s="71"/>
      <c r="AF177" s="71"/>
      <c r="AG177" s="71"/>
      <c r="AH177" s="71"/>
      <c r="AI177" s="71"/>
      <c r="AJ177" s="88" t="s">
        <v>96</v>
      </c>
      <c r="AK177" s="198">
        <f t="shared" si="11"/>
        <v>2</v>
      </c>
      <c r="AL177" s="199">
        <f t="shared" si="12"/>
        <v>0</v>
      </c>
      <c r="AM177" s="72" t="str">
        <f t="shared" si="13"/>
        <v>CUMPLIDA</v>
      </c>
      <c r="AN177" s="72" t="str">
        <f t="shared" si="14"/>
        <v>CUMPLIDA</v>
      </c>
      <c r="AO177" s="70" t="s">
        <v>85</v>
      </c>
      <c r="AP177" s="91"/>
      <c r="AQ177" s="92" t="s">
        <v>1979</v>
      </c>
      <c r="AR177" s="73" t="s">
        <v>25</v>
      </c>
      <c r="AS177" s="92" t="s">
        <v>217</v>
      </c>
      <c r="AT177" s="8" t="s">
        <v>219</v>
      </c>
      <c r="AU177" s="8" t="s">
        <v>117</v>
      </c>
      <c r="AV177" s="8" t="s">
        <v>117</v>
      </c>
      <c r="AW177" s="8" t="s">
        <v>208</v>
      </c>
      <c r="AX177" s="8"/>
      <c r="AY177" s="8"/>
      <c r="AZ177" s="8"/>
      <c r="BA177" s="8"/>
      <c r="BB177" s="316"/>
    </row>
    <row r="178" spans="1:54" s="96" customFormat="1" ht="254.25" customHeight="1" x14ac:dyDescent="0.25">
      <c r="A178" s="76">
        <v>998</v>
      </c>
      <c r="B178" s="76">
        <v>67</v>
      </c>
      <c r="C178" s="137" t="s">
        <v>1980</v>
      </c>
      <c r="D178" s="77" t="s">
        <v>1981</v>
      </c>
      <c r="E178" s="162" t="s">
        <v>342</v>
      </c>
      <c r="F178" s="77" t="s">
        <v>1982</v>
      </c>
      <c r="G178" s="175" t="s">
        <v>1983</v>
      </c>
      <c r="H178" s="77" t="s">
        <v>1984</v>
      </c>
      <c r="I178" s="77" t="s">
        <v>1985</v>
      </c>
      <c r="J178" s="74">
        <v>4</v>
      </c>
      <c r="K178" s="118">
        <v>42522</v>
      </c>
      <c r="L178" s="118">
        <v>42794</v>
      </c>
      <c r="M178" s="83" t="s">
        <v>356</v>
      </c>
      <c r="N178" s="8" t="s">
        <v>23</v>
      </c>
      <c r="O178" s="8" t="s">
        <v>28</v>
      </c>
      <c r="P178" s="8" t="s">
        <v>28</v>
      </c>
      <c r="Q178" s="94" t="s">
        <v>3966</v>
      </c>
      <c r="R178" s="94" t="s">
        <v>3883</v>
      </c>
      <c r="S178" s="70" t="s">
        <v>84</v>
      </c>
      <c r="T178" s="74">
        <v>4</v>
      </c>
      <c r="U178" s="85">
        <f t="shared" si="10"/>
        <v>1</v>
      </c>
      <c r="V178" s="71"/>
      <c r="W178" s="71"/>
      <c r="X178" s="75"/>
      <c r="Y178" s="95" t="s">
        <v>1986</v>
      </c>
      <c r="Z178" s="95"/>
      <c r="AA178" s="95"/>
      <c r="AB178" s="95"/>
      <c r="AC178" s="95"/>
      <c r="AD178" s="71"/>
      <c r="AE178" s="71"/>
      <c r="AF178" s="71"/>
      <c r="AG178" s="71"/>
      <c r="AH178" s="71"/>
      <c r="AI178" s="71"/>
      <c r="AJ178" s="88" t="s">
        <v>96</v>
      </c>
      <c r="AK178" s="198">
        <f t="shared" si="11"/>
        <v>2</v>
      </c>
      <c r="AL178" s="199">
        <f t="shared" si="12"/>
        <v>0</v>
      </c>
      <c r="AM178" s="72" t="str">
        <f t="shared" si="13"/>
        <v>CUMPLIDA</v>
      </c>
      <c r="AN178" s="72" t="str">
        <f t="shared" si="14"/>
        <v>CUMPLIDA</v>
      </c>
      <c r="AO178" s="70" t="s">
        <v>84</v>
      </c>
      <c r="AP178" s="91"/>
      <c r="AQ178" s="73"/>
      <c r="AR178" s="73"/>
      <c r="AS178" s="73"/>
      <c r="AT178" s="8" t="s">
        <v>219</v>
      </c>
      <c r="AU178" s="8" t="s">
        <v>111</v>
      </c>
      <c r="AV178" s="8" t="s">
        <v>200</v>
      </c>
      <c r="AW178" s="8" t="s">
        <v>209</v>
      </c>
      <c r="AX178" s="8"/>
      <c r="AY178" s="8"/>
      <c r="AZ178" s="8"/>
      <c r="BA178" s="8"/>
      <c r="BB178" s="316"/>
    </row>
    <row r="179" spans="1:54" s="96" customFormat="1" ht="187.5" customHeight="1" x14ac:dyDescent="0.25">
      <c r="A179" s="76">
        <v>999</v>
      </c>
      <c r="B179" s="76">
        <v>68</v>
      </c>
      <c r="C179" s="137" t="s">
        <v>1987</v>
      </c>
      <c r="D179" s="77" t="s">
        <v>1988</v>
      </c>
      <c r="E179" s="162" t="s">
        <v>342</v>
      </c>
      <c r="F179" s="77" t="s">
        <v>1989</v>
      </c>
      <c r="G179" s="175" t="s">
        <v>1990</v>
      </c>
      <c r="H179" s="77" t="s">
        <v>1991</v>
      </c>
      <c r="I179" s="77" t="s">
        <v>1992</v>
      </c>
      <c r="J179" s="74">
        <v>3</v>
      </c>
      <c r="K179" s="118">
        <v>42522</v>
      </c>
      <c r="L179" s="118">
        <v>42794</v>
      </c>
      <c r="M179" s="83" t="s">
        <v>356</v>
      </c>
      <c r="N179" s="8" t="s">
        <v>23</v>
      </c>
      <c r="O179" s="8" t="s">
        <v>28</v>
      </c>
      <c r="P179" s="8" t="s">
        <v>28</v>
      </c>
      <c r="Q179" s="94" t="s">
        <v>3966</v>
      </c>
      <c r="R179" s="94" t="s">
        <v>3883</v>
      </c>
      <c r="S179" s="70" t="s">
        <v>84</v>
      </c>
      <c r="T179" s="74">
        <v>3</v>
      </c>
      <c r="U179" s="85">
        <f t="shared" si="10"/>
        <v>1</v>
      </c>
      <c r="V179" s="71"/>
      <c r="W179" s="71"/>
      <c r="X179" s="75"/>
      <c r="Y179" s="95" t="s">
        <v>1993</v>
      </c>
      <c r="Z179" s="95"/>
      <c r="AA179" s="95"/>
      <c r="AB179" s="95"/>
      <c r="AC179" s="95"/>
      <c r="AD179" s="71"/>
      <c r="AE179" s="71"/>
      <c r="AF179" s="71"/>
      <c r="AG179" s="71"/>
      <c r="AH179" s="71"/>
      <c r="AI179" s="71"/>
      <c r="AJ179" s="88" t="s">
        <v>96</v>
      </c>
      <c r="AK179" s="198">
        <f t="shared" si="11"/>
        <v>2</v>
      </c>
      <c r="AL179" s="199">
        <f t="shared" si="12"/>
        <v>0</v>
      </c>
      <c r="AM179" s="72" t="str">
        <f t="shared" si="13"/>
        <v>CUMPLIDA</v>
      </c>
      <c r="AN179" s="72" t="str">
        <f t="shared" si="14"/>
        <v>CUMPLIDA</v>
      </c>
      <c r="AO179" s="70" t="s">
        <v>84</v>
      </c>
      <c r="AP179" s="91"/>
      <c r="AQ179" s="73"/>
      <c r="AR179" s="73"/>
      <c r="AS179" s="73"/>
      <c r="AT179" s="8" t="s">
        <v>219</v>
      </c>
      <c r="AU179" s="8" t="s">
        <v>111</v>
      </c>
      <c r="AV179" s="8" t="s">
        <v>200</v>
      </c>
      <c r="AW179" s="8" t="s">
        <v>209</v>
      </c>
      <c r="AX179" s="8"/>
      <c r="AY179" s="8"/>
      <c r="AZ179" s="8"/>
      <c r="BA179" s="8"/>
      <c r="BB179" s="316"/>
    </row>
    <row r="180" spans="1:54" s="96" customFormat="1" ht="216.75" customHeight="1" x14ac:dyDescent="0.25">
      <c r="A180" s="76">
        <v>1000</v>
      </c>
      <c r="B180" s="76">
        <v>69</v>
      </c>
      <c r="C180" s="137" t="s">
        <v>1994</v>
      </c>
      <c r="D180" s="77" t="s">
        <v>1995</v>
      </c>
      <c r="E180" s="162" t="s">
        <v>342</v>
      </c>
      <c r="F180" s="77" t="s">
        <v>1996</v>
      </c>
      <c r="G180" s="95" t="s">
        <v>1997</v>
      </c>
      <c r="H180" s="77" t="s">
        <v>1998</v>
      </c>
      <c r="I180" s="95" t="s">
        <v>1999</v>
      </c>
      <c r="J180" s="74">
        <v>4</v>
      </c>
      <c r="K180" s="118">
        <v>42522</v>
      </c>
      <c r="L180" s="118">
        <v>42794</v>
      </c>
      <c r="M180" s="83" t="s">
        <v>356</v>
      </c>
      <c r="N180" s="8" t="s">
        <v>23</v>
      </c>
      <c r="O180" s="8" t="s">
        <v>28</v>
      </c>
      <c r="P180" s="8" t="s">
        <v>28</v>
      </c>
      <c r="Q180" s="94" t="s">
        <v>3966</v>
      </c>
      <c r="R180" s="94" t="s">
        <v>3883</v>
      </c>
      <c r="S180" s="70" t="s">
        <v>1641</v>
      </c>
      <c r="T180" s="74">
        <v>4</v>
      </c>
      <c r="U180" s="85">
        <f t="shared" si="10"/>
        <v>1</v>
      </c>
      <c r="V180" s="71"/>
      <c r="W180" s="71"/>
      <c r="X180" s="75" t="s">
        <v>2000</v>
      </c>
      <c r="Y180" s="95" t="s">
        <v>2001</v>
      </c>
      <c r="Z180" s="95"/>
      <c r="AA180" s="95"/>
      <c r="AB180" s="95"/>
      <c r="AC180" s="95"/>
      <c r="AD180" s="74"/>
      <c r="AE180" s="71"/>
      <c r="AF180" s="8"/>
      <c r="AG180" s="71"/>
      <c r="AH180" s="8"/>
      <c r="AI180" s="71"/>
      <c r="AJ180" s="88" t="s">
        <v>96</v>
      </c>
      <c r="AK180" s="198">
        <f t="shared" si="11"/>
        <v>2</v>
      </c>
      <c r="AL180" s="199">
        <f t="shared" si="12"/>
        <v>0</v>
      </c>
      <c r="AM180" s="72" t="str">
        <f t="shared" si="13"/>
        <v>CUMPLIDA</v>
      </c>
      <c r="AN180" s="72" t="str">
        <f t="shared" si="14"/>
        <v>CUMPLIDA</v>
      </c>
      <c r="AO180" s="70" t="s">
        <v>30</v>
      </c>
      <c r="AP180" s="91"/>
      <c r="AQ180" s="92" t="s">
        <v>2002</v>
      </c>
      <c r="AR180" s="73" t="s">
        <v>221</v>
      </c>
      <c r="AS180" s="92" t="s">
        <v>215</v>
      </c>
      <c r="AT180" s="8" t="s">
        <v>219</v>
      </c>
      <c r="AU180" s="8" t="s">
        <v>108</v>
      </c>
      <c r="AV180" s="8" t="s">
        <v>127</v>
      </c>
      <c r="AW180" s="8" t="s">
        <v>209</v>
      </c>
      <c r="AX180" s="8"/>
      <c r="AY180" s="8"/>
      <c r="AZ180" s="8"/>
      <c r="BA180" s="8"/>
      <c r="BB180" s="316"/>
    </row>
    <row r="181" spans="1:54" s="96" customFormat="1" ht="288" customHeight="1" x14ac:dyDescent="0.25">
      <c r="A181" s="76">
        <v>1001</v>
      </c>
      <c r="B181" s="76">
        <v>70</v>
      </c>
      <c r="C181" s="77" t="s">
        <v>2003</v>
      </c>
      <c r="D181" s="77" t="s">
        <v>2004</v>
      </c>
      <c r="E181" s="162" t="s">
        <v>342</v>
      </c>
      <c r="F181" s="77" t="s">
        <v>2005</v>
      </c>
      <c r="G181" s="95" t="s">
        <v>2006</v>
      </c>
      <c r="H181" s="77" t="s">
        <v>2007</v>
      </c>
      <c r="I181" s="95" t="s">
        <v>2008</v>
      </c>
      <c r="J181" s="74">
        <v>3</v>
      </c>
      <c r="K181" s="118">
        <v>42522</v>
      </c>
      <c r="L181" s="118">
        <v>42794</v>
      </c>
      <c r="M181" s="83" t="s">
        <v>356</v>
      </c>
      <c r="N181" s="8" t="s">
        <v>23</v>
      </c>
      <c r="O181" s="8" t="s">
        <v>28</v>
      </c>
      <c r="P181" s="8" t="s">
        <v>28</v>
      </c>
      <c r="Q181" s="94" t="s">
        <v>3966</v>
      </c>
      <c r="R181" s="94" t="s">
        <v>3883</v>
      </c>
      <c r="S181" s="70" t="s">
        <v>1541</v>
      </c>
      <c r="T181" s="74">
        <v>3</v>
      </c>
      <c r="U181" s="85">
        <f t="shared" si="10"/>
        <v>1</v>
      </c>
      <c r="V181" s="71"/>
      <c r="W181" s="71"/>
      <c r="X181" s="75"/>
      <c r="Y181" s="95" t="s">
        <v>2009</v>
      </c>
      <c r="Z181" s="95"/>
      <c r="AA181" s="95"/>
      <c r="AB181" s="95"/>
      <c r="AC181" s="95"/>
      <c r="AD181" s="71"/>
      <c r="AE181" s="71"/>
      <c r="AF181" s="71"/>
      <c r="AG181" s="71"/>
      <c r="AH181" s="71"/>
      <c r="AI181" s="71"/>
      <c r="AJ181" s="88" t="s">
        <v>96</v>
      </c>
      <c r="AK181" s="198">
        <f t="shared" si="11"/>
        <v>2</v>
      </c>
      <c r="AL181" s="199">
        <f t="shared" si="12"/>
        <v>0</v>
      </c>
      <c r="AM181" s="72" t="str">
        <f t="shared" si="13"/>
        <v>CUMPLIDA</v>
      </c>
      <c r="AN181" s="72" t="str">
        <f t="shared" si="14"/>
        <v>CUMPLIDA</v>
      </c>
      <c r="AO181" s="70" t="s">
        <v>85</v>
      </c>
      <c r="AP181" s="91"/>
      <c r="AQ181" s="73"/>
      <c r="AR181" s="73"/>
      <c r="AS181" s="73"/>
      <c r="AT181" s="8" t="s">
        <v>219</v>
      </c>
      <c r="AU181" s="8" t="s">
        <v>111</v>
      </c>
      <c r="AV181" s="8" t="s">
        <v>200</v>
      </c>
      <c r="AW181" s="8" t="s">
        <v>209</v>
      </c>
      <c r="AX181" s="8"/>
      <c r="AY181" s="8"/>
      <c r="AZ181" s="8"/>
      <c r="BA181" s="8"/>
      <c r="BB181" s="316"/>
    </row>
    <row r="182" spans="1:54" s="96" customFormat="1" ht="333" customHeight="1" x14ac:dyDescent="0.25">
      <c r="A182" s="76">
        <v>1002</v>
      </c>
      <c r="B182" s="76">
        <v>71</v>
      </c>
      <c r="C182" s="77" t="s">
        <v>2010</v>
      </c>
      <c r="D182" s="77" t="s">
        <v>2011</v>
      </c>
      <c r="E182" s="162" t="s">
        <v>342</v>
      </c>
      <c r="F182" s="77" t="s">
        <v>2012</v>
      </c>
      <c r="G182" s="75" t="s">
        <v>2013</v>
      </c>
      <c r="H182" s="77" t="s">
        <v>2014</v>
      </c>
      <c r="I182" s="95" t="s">
        <v>2015</v>
      </c>
      <c r="J182" s="74">
        <v>3</v>
      </c>
      <c r="K182" s="118">
        <v>42522</v>
      </c>
      <c r="L182" s="118">
        <v>42794</v>
      </c>
      <c r="M182" s="83" t="s">
        <v>356</v>
      </c>
      <c r="N182" s="8" t="s">
        <v>23</v>
      </c>
      <c r="O182" s="8" t="s">
        <v>28</v>
      </c>
      <c r="P182" s="8" t="s">
        <v>28</v>
      </c>
      <c r="Q182" s="94" t="s">
        <v>3966</v>
      </c>
      <c r="R182" s="94" t="s">
        <v>3883</v>
      </c>
      <c r="S182" s="70" t="s">
        <v>84</v>
      </c>
      <c r="T182" s="74">
        <v>3</v>
      </c>
      <c r="U182" s="85">
        <f t="shared" si="10"/>
        <v>1</v>
      </c>
      <c r="V182" s="71"/>
      <c r="W182" s="71"/>
      <c r="X182" s="75"/>
      <c r="Y182" s="95" t="s">
        <v>2016</v>
      </c>
      <c r="Z182" s="95"/>
      <c r="AA182" s="95"/>
      <c r="AB182" s="95"/>
      <c r="AC182" s="95"/>
      <c r="AD182" s="71"/>
      <c r="AE182" s="71"/>
      <c r="AF182" s="71"/>
      <c r="AG182" s="71"/>
      <c r="AH182" s="71"/>
      <c r="AI182" s="71"/>
      <c r="AJ182" s="88" t="s">
        <v>96</v>
      </c>
      <c r="AK182" s="198">
        <f t="shared" si="11"/>
        <v>2</v>
      </c>
      <c r="AL182" s="199">
        <f t="shared" si="12"/>
        <v>0</v>
      </c>
      <c r="AM182" s="72" t="str">
        <f t="shared" si="13"/>
        <v>CUMPLIDA</v>
      </c>
      <c r="AN182" s="72" t="str">
        <f t="shared" si="14"/>
        <v>CUMPLIDA</v>
      </c>
      <c r="AO182" s="70" t="s">
        <v>84</v>
      </c>
      <c r="AP182" s="91"/>
      <c r="AQ182" s="73"/>
      <c r="AR182" s="73"/>
      <c r="AS182" s="73"/>
      <c r="AT182" s="8" t="s">
        <v>219</v>
      </c>
      <c r="AU182" s="8" t="s">
        <v>111</v>
      </c>
      <c r="AV182" s="8" t="s">
        <v>200</v>
      </c>
      <c r="AW182" s="8" t="s">
        <v>209</v>
      </c>
      <c r="AX182" s="8"/>
      <c r="AY182" s="8"/>
      <c r="AZ182" s="8"/>
      <c r="BA182" s="8"/>
      <c r="BB182" s="316"/>
    </row>
    <row r="183" spans="1:54" s="96" customFormat="1" ht="189.75" customHeight="1" x14ac:dyDescent="0.25">
      <c r="A183" s="76">
        <v>1004</v>
      </c>
      <c r="B183" s="76">
        <v>73</v>
      </c>
      <c r="C183" s="137" t="s">
        <v>2017</v>
      </c>
      <c r="D183" s="77" t="s">
        <v>2018</v>
      </c>
      <c r="E183" s="162" t="s">
        <v>342</v>
      </c>
      <c r="F183" s="77" t="s">
        <v>2019</v>
      </c>
      <c r="G183" s="75" t="s">
        <v>2020</v>
      </c>
      <c r="H183" s="77" t="s">
        <v>2021</v>
      </c>
      <c r="I183" s="77" t="s">
        <v>2022</v>
      </c>
      <c r="J183" s="74">
        <v>2</v>
      </c>
      <c r="K183" s="118">
        <v>42522</v>
      </c>
      <c r="L183" s="118">
        <v>42794</v>
      </c>
      <c r="M183" s="83" t="s">
        <v>356</v>
      </c>
      <c r="N183" s="8" t="s">
        <v>23</v>
      </c>
      <c r="O183" s="8" t="s">
        <v>28</v>
      </c>
      <c r="P183" s="8" t="s">
        <v>28</v>
      </c>
      <c r="Q183" s="94" t="s">
        <v>3966</v>
      </c>
      <c r="R183" s="94" t="s">
        <v>3883</v>
      </c>
      <c r="S183" s="70" t="s">
        <v>1541</v>
      </c>
      <c r="T183" s="74">
        <v>2</v>
      </c>
      <c r="U183" s="85">
        <f t="shared" si="10"/>
        <v>1</v>
      </c>
      <c r="V183" s="71"/>
      <c r="W183" s="71"/>
      <c r="X183" s="75"/>
      <c r="Y183" s="95" t="s">
        <v>2023</v>
      </c>
      <c r="Z183" s="95"/>
      <c r="AA183" s="95"/>
      <c r="AB183" s="95"/>
      <c r="AC183" s="95"/>
      <c r="AD183" s="71"/>
      <c r="AE183" s="71"/>
      <c r="AF183" s="71"/>
      <c r="AG183" s="71"/>
      <c r="AH183" s="71"/>
      <c r="AI183" s="71"/>
      <c r="AJ183" s="88" t="s">
        <v>96</v>
      </c>
      <c r="AK183" s="198">
        <f t="shared" si="11"/>
        <v>2</v>
      </c>
      <c r="AL183" s="199">
        <f t="shared" si="12"/>
        <v>0</v>
      </c>
      <c r="AM183" s="72" t="str">
        <f t="shared" si="13"/>
        <v>CUMPLIDA</v>
      </c>
      <c r="AN183" s="72" t="str">
        <f t="shared" si="14"/>
        <v>CUMPLIDA</v>
      </c>
      <c r="AO183" s="70" t="s">
        <v>85</v>
      </c>
      <c r="AP183" s="91"/>
      <c r="AQ183" s="73"/>
      <c r="AR183" s="73"/>
      <c r="AS183" s="73"/>
      <c r="AT183" s="8" t="s">
        <v>219</v>
      </c>
      <c r="AU183" s="8" t="s">
        <v>111</v>
      </c>
      <c r="AV183" s="8" t="s">
        <v>200</v>
      </c>
      <c r="AW183" s="8" t="s">
        <v>209</v>
      </c>
      <c r="AX183" s="8"/>
      <c r="AY183" s="8"/>
      <c r="AZ183" s="8"/>
      <c r="BA183" s="8"/>
      <c r="BB183" s="316"/>
    </row>
    <row r="184" spans="1:54" s="96" customFormat="1" ht="282.75" customHeight="1" x14ac:dyDescent="0.25">
      <c r="A184" s="76">
        <v>1005</v>
      </c>
      <c r="B184" s="76">
        <v>74</v>
      </c>
      <c r="C184" s="77" t="s">
        <v>2024</v>
      </c>
      <c r="D184" s="77" t="s">
        <v>2025</v>
      </c>
      <c r="E184" s="95" t="s">
        <v>2026</v>
      </c>
      <c r="F184" s="95" t="s">
        <v>2027</v>
      </c>
      <c r="G184" s="95" t="s">
        <v>2028</v>
      </c>
      <c r="H184" s="77" t="s">
        <v>2029</v>
      </c>
      <c r="I184" s="77" t="s">
        <v>2030</v>
      </c>
      <c r="J184" s="74">
        <v>2</v>
      </c>
      <c r="K184" s="118">
        <v>42522</v>
      </c>
      <c r="L184" s="118">
        <v>42794</v>
      </c>
      <c r="M184" s="83" t="s">
        <v>356</v>
      </c>
      <c r="N184" s="8" t="s">
        <v>23</v>
      </c>
      <c r="O184" s="8" t="s">
        <v>28</v>
      </c>
      <c r="P184" s="8" t="s">
        <v>28</v>
      </c>
      <c r="Q184" s="94" t="s">
        <v>3966</v>
      </c>
      <c r="R184" s="94" t="s">
        <v>3883</v>
      </c>
      <c r="S184" s="70" t="s">
        <v>1641</v>
      </c>
      <c r="T184" s="74">
        <v>2</v>
      </c>
      <c r="U184" s="85">
        <f t="shared" si="10"/>
        <v>1</v>
      </c>
      <c r="V184" s="71"/>
      <c r="W184" s="71"/>
      <c r="X184" s="75" t="s">
        <v>2031</v>
      </c>
      <c r="Y184" s="95" t="s">
        <v>2032</v>
      </c>
      <c r="Z184" s="95"/>
      <c r="AA184" s="95"/>
      <c r="AB184" s="95"/>
      <c r="AC184" s="95"/>
      <c r="AD184" s="71"/>
      <c r="AE184" s="71" t="s">
        <v>2033</v>
      </c>
      <c r="AF184" s="71"/>
      <c r="AG184" s="71"/>
      <c r="AH184" s="71"/>
      <c r="AI184" s="71"/>
      <c r="AJ184" s="88" t="s">
        <v>96</v>
      </c>
      <c r="AK184" s="198">
        <f t="shared" si="11"/>
        <v>2</v>
      </c>
      <c r="AL184" s="199">
        <f t="shared" si="12"/>
        <v>0</v>
      </c>
      <c r="AM184" s="72" t="str">
        <f t="shared" si="13"/>
        <v>CUMPLIDA</v>
      </c>
      <c r="AN184" s="72" t="str">
        <f t="shared" si="14"/>
        <v>CUMPLIDA</v>
      </c>
      <c r="AO184" s="70" t="s">
        <v>30</v>
      </c>
      <c r="AP184" s="91"/>
      <c r="AQ184" s="92" t="s">
        <v>2034</v>
      </c>
      <c r="AR184" s="73" t="s">
        <v>221</v>
      </c>
      <c r="AS184" s="92" t="s">
        <v>215</v>
      </c>
      <c r="AT184" s="8" t="s">
        <v>219</v>
      </c>
      <c r="AU184" s="8" t="s">
        <v>108</v>
      </c>
      <c r="AV184" s="8" t="s">
        <v>128</v>
      </c>
      <c r="AW184" s="8" t="s">
        <v>209</v>
      </c>
      <c r="AX184" s="8"/>
      <c r="AY184" s="8"/>
      <c r="AZ184" s="8"/>
      <c r="BA184" s="8"/>
      <c r="BB184" s="316"/>
    </row>
    <row r="185" spans="1:54" s="96" customFormat="1" ht="141.75" customHeight="1" x14ac:dyDescent="0.25">
      <c r="A185" s="76">
        <v>1008</v>
      </c>
      <c r="B185" s="76">
        <v>77</v>
      </c>
      <c r="C185" s="137" t="s">
        <v>2036</v>
      </c>
      <c r="D185" s="77" t="s">
        <v>2037</v>
      </c>
      <c r="E185" s="162" t="s">
        <v>342</v>
      </c>
      <c r="F185" s="77" t="s">
        <v>1982</v>
      </c>
      <c r="G185" s="175" t="s">
        <v>1983</v>
      </c>
      <c r="H185" s="77" t="s">
        <v>2038</v>
      </c>
      <c r="I185" s="77" t="s">
        <v>2039</v>
      </c>
      <c r="J185" s="74">
        <v>4</v>
      </c>
      <c r="K185" s="93">
        <v>42522</v>
      </c>
      <c r="L185" s="93">
        <v>42794</v>
      </c>
      <c r="M185" s="83" t="s">
        <v>356</v>
      </c>
      <c r="N185" s="8" t="s">
        <v>23</v>
      </c>
      <c r="O185" s="8" t="s">
        <v>28</v>
      </c>
      <c r="P185" s="8" t="s">
        <v>28</v>
      </c>
      <c r="Q185" s="94" t="s">
        <v>3966</v>
      </c>
      <c r="R185" s="94" t="s">
        <v>3883</v>
      </c>
      <c r="S185" s="70" t="s">
        <v>84</v>
      </c>
      <c r="T185" s="74">
        <v>4</v>
      </c>
      <c r="U185" s="85">
        <f t="shared" si="10"/>
        <v>1</v>
      </c>
      <c r="V185" s="71"/>
      <c r="W185" s="71"/>
      <c r="X185" s="75"/>
      <c r="Y185" s="95" t="s">
        <v>2040</v>
      </c>
      <c r="Z185" s="95"/>
      <c r="AA185" s="95"/>
      <c r="AB185" s="95"/>
      <c r="AC185" s="95"/>
      <c r="AD185" s="71"/>
      <c r="AE185" s="71"/>
      <c r="AF185" s="71"/>
      <c r="AG185" s="71"/>
      <c r="AH185" s="71"/>
      <c r="AI185" s="71"/>
      <c r="AJ185" s="88" t="s">
        <v>96</v>
      </c>
      <c r="AK185" s="198">
        <f t="shared" si="11"/>
        <v>2</v>
      </c>
      <c r="AL185" s="199">
        <f t="shared" si="12"/>
        <v>0</v>
      </c>
      <c r="AM185" s="72" t="str">
        <f t="shared" si="13"/>
        <v>CUMPLIDA</v>
      </c>
      <c r="AN185" s="72" t="str">
        <f t="shared" si="14"/>
        <v>CUMPLIDA</v>
      </c>
      <c r="AO185" s="70" t="s">
        <v>84</v>
      </c>
      <c r="AP185" s="91"/>
      <c r="AQ185" s="73"/>
      <c r="AR185" s="73"/>
      <c r="AS185" s="73"/>
      <c r="AT185" s="8" t="s">
        <v>219</v>
      </c>
      <c r="AU185" s="8" t="s">
        <v>111</v>
      </c>
      <c r="AV185" s="8" t="s">
        <v>200</v>
      </c>
      <c r="AW185" s="8" t="s">
        <v>209</v>
      </c>
      <c r="AX185" s="8"/>
      <c r="AY185" s="8"/>
      <c r="AZ185" s="8"/>
      <c r="BA185" s="8"/>
      <c r="BB185" s="316"/>
    </row>
    <row r="186" spans="1:54" s="96" customFormat="1" ht="147.75" customHeight="1" x14ac:dyDescent="0.25">
      <c r="A186" s="76">
        <v>1009</v>
      </c>
      <c r="B186" s="76">
        <v>78</v>
      </c>
      <c r="C186" s="137" t="s">
        <v>2041</v>
      </c>
      <c r="D186" s="77" t="s">
        <v>2042</v>
      </c>
      <c r="E186" s="162" t="s">
        <v>342</v>
      </c>
      <c r="F186" s="77" t="s">
        <v>2043</v>
      </c>
      <c r="G186" s="95" t="s">
        <v>2044</v>
      </c>
      <c r="H186" s="176" t="s">
        <v>2045</v>
      </c>
      <c r="I186" s="176" t="s">
        <v>2046</v>
      </c>
      <c r="J186" s="8">
        <v>5</v>
      </c>
      <c r="K186" s="93">
        <v>42522</v>
      </c>
      <c r="L186" s="118">
        <v>43312</v>
      </c>
      <c r="M186" s="83" t="s">
        <v>370</v>
      </c>
      <c r="N186" s="8" t="s">
        <v>27</v>
      </c>
      <c r="O186" s="8" t="s">
        <v>28</v>
      </c>
      <c r="P186" s="8" t="s">
        <v>28</v>
      </c>
      <c r="Q186" s="94" t="s">
        <v>3966</v>
      </c>
      <c r="R186" s="8" t="s">
        <v>3883</v>
      </c>
      <c r="S186" s="70" t="s">
        <v>84</v>
      </c>
      <c r="T186" s="8">
        <v>5</v>
      </c>
      <c r="U186" s="85">
        <f t="shared" si="10"/>
        <v>1</v>
      </c>
      <c r="V186" s="71"/>
      <c r="W186" s="71"/>
      <c r="X186" s="75" t="s">
        <v>2047</v>
      </c>
      <c r="Y186" s="75"/>
      <c r="Z186" s="75" t="s">
        <v>2048</v>
      </c>
      <c r="AA186" s="75" t="s">
        <v>3645</v>
      </c>
      <c r="AB186" s="75" t="s">
        <v>3881</v>
      </c>
      <c r="AC186" s="75"/>
      <c r="AD186" s="71"/>
      <c r="AE186" s="71"/>
      <c r="AF186" s="71"/>
      <c r="AG186" s="71"/>
      <c r="AH186" s="71"/>
      <c r="AI186" s="71"/>
      <c r="AJ186" s="88" t="s">
        <v>96</v>
      </c>
      <c r="AK186" s="198">
        <f t="shared" si="11"/>
        <v>2</v>
      </c>
      <c r="AL186" s="199">
        <f t="shared" si="12"/>
        <v>0</v>
      </c>
      <c r="AM186" s="72" t="str">
        <f t="shared" si="13"/>
        <v>CUMPLIDA</v>
      </c>
      <c r="AN186" s="72" t="str">
        <f t="shared" si="14"/>
        <v>CUMPLIDA</v>
      </c>
      <c r="AO186" s="70" t="s">
        <v>84</v>
      </c>
      <c r="AP186" s="91"/>
      <c r="AQ186" s="73"/>
      <c r="AR186" s="73"/>
      <c r="AS186" s="73"/>
      <c r="AT186" s="74" t="s">
        <v>105</v>
      </c>
      <c r="AU186" s="8" t="s">
        <v>108</v>
      </c>
      <c r="AV186" s="8" t="s">
        <v>154</v>
      </c>
      <c r="AW186" s="8" t="s">
        <v>209</v>
      </c>
      <c r="AX186" s="8"/>
      <c r="AY186" s="8"/>
      <c r="AZ186" s="8"/>
      <c r="BA186" s="8"/>
      <c r="BB186" s="316"/>
    </row>
    <row r="187" spans="1:54" s="96" customFormat="1" ht="156" customHeight="1" x14ac:dyDescent="0.25">
      <c r="A187" s="76">
        <v>1010</v>
      </c>
      <c r="B187" s="76">
        <v>79</v>
      </c>
      <c r="C187" s="137" t="s">
        <v>2049</v>
      </c>
      <c r="D187" s="140" t="s">
        <v>2050</v>
      </c>
      <c r="E187" s="162" t="s">
        <v>342</v>
      </c>
      <c r="F187" s="77" t="s">
        <v>2051</v>
      </c>
      <c r="G187" s="175" t="s">
        <v>2052</v>
      </c>
      <c r="H187" s="77" t="s">
        <v>2053</v>
      </c>
      <c r="I187" s="77" t="s">
        <v>2054</v>
      </c>
      <c r="J187" s="74">
        <v>3</v>
      </c>
      <c r="K187" s="93">
        <v>42522</v>
      </c>
      <c r="L187" s="93">
        <v>42794</v>
      </c>
      <c r="M187" s="83" t="s">
        <v>356</v>
      </c>
      <c r="N187" s="8" t="s">
        <v>23</v>
      </c>
      <c r="O187" s="8" t="s">
        <v>28</v>
      </c>
      <c r="P187" s="8" t="s">
        <v>28</v>
      </c>
      <c r="Q187" s="94" t="s">
        <v>3966</v>
      </c>
      <c r="R187" s="94" t="s">
        <v>3883</v>
      </c>
      <c r="S187" s="70" t="s">
        <v>1541</v>
      </c>
      <c r="T187" s="74">
        <v>3</v>
      </c>
      <c r="U187" s="85">
        <f t="shared" si="10"/>
        <v>1</v>
      </c>
      <c r="V187" s="71"/>
      <c r="W187" s="71"/>
      <c r="X187" s="75"/>
      <c r="Y187" s="95" t="s">
        <v>2055</v>
      </c>
      <c r="Z187" s="95"/>
      <c r="AA187" s="95"/>
      <c r="AB187" s="95"/>
      <c r="AC187" s="95"/>
      <c r="AD187" s="71"/>
      <c r="AE187" s="71"/>
      <c r="AF187" s="71"/>
      <c r="AG187" s="71"/>
      <c r="AH187" s="71"/>
      <c r="AI187" s="71"/>
      <c r="AJ187" s="88" t="s">
        <v>96</v>
      </c>
      <c r="AK187" s="198">
        <f t="shared" si="11"/>
        <v>2</v>
      </c>
      <c r="AL187" s="199">
        <f t="shared" si="12"/>
        <v>0</v>
      </c>
      <c r="AM187" s="72" t="str">
        <f t="shared" si="13"/>
        <v>CUMPLIDA</v>
      </c>
      <c r="AN187" s="72" t="str">
        <f t="shared" si="14"/>
        <v>CUMPLIDA</v>
      </c>
      <c r="AO187" s="70" t="s">
        <v>85</v>
      </c>
      <c r="AP187" s="91"/>
      <c r="AQ187" s="73"/>
      <c r="AR187" s="73"/>
      <c r="AS187" s="73"/>
      <c r="AT187" s="8" t="s">
        <v>219</v>
      </c>
      <c r="AU187" s="8" t="s">
        <v>111</v>
      </c>
      <c r="AV187" s="8" t="s">
        <v>200</v>
      </c>
      <c r="AW187" s="8" t="s">
        <v>209</v>
      </c>
      <c r="AX187" s="8"/>
      <c r="AY187" s="8"/>
      <c r="AZ187" s="8"/>
      <c r="BA187" s="8"/>
      <c r="BB187" s="316"/>
    </row>
    <row r="188" spans="1:54" s="96" customFormat="1" ht="113.25" customHeight="1" x14ac:dyDescent="0.25">
      <c r="A188" s="76">
        <v>1011</v>
      </c>
      <c r="B188" s="76">
        <v>80</v>
      </c>
      <c r="C188" s="137" t="s">
        <v>2056</v>
      </c>
      <c r="D188" s="140" t="s">
        <v>2057</v>
      </c>
      <c r="E188" s="162" t="s">
        <v>342</v>
      </c>
      <c r="F188" s="77" t="s">
        <v>1982</v>
      </c>
      <c r="G188" s="175" t="s">
        <v>1983</v>
      </c>
      <c r="H188" s="77" t="s">
        <v>2058</v>
      </c>
      <c r="I188" s="77" t="s">
        <v>2059</v>
      </c>
      <c r="J188" s="74">
        <v>3</v>
      </c>
      <c r="K188" s="93">
        <v>42522</v>
      </c>
      <c r="L188" s="93">
        <v>42794</v>
      </c>
      <c r="M188" s="83" t="s">
        <v>356</v>
      </c>
      <c r="N188" s="8" t="s">
        <v>23</v>
      </c>
      <c r="O188" s="8" t="s">
        <v>28</v>
      </c>
      <c r="P188" s="8" t="s">
        <v>28</v>
      </c>
      <c r="Q188" s="94" t="s">
        <v>3966</v>
      </c>
      <c r="R188" s="94" t="s">
        <v>3883</v>
      </c>
      <c r="S188" s="70" t="s">
        <v>84</v>
      </c>
      <c r="T188" s="74">
        <v>3</v>
      </c>
      <c r="U188" s="85">
        <f t="shared" si="10"/>
        <v>1</v>
      </c>
      <c r="V188" s="71"/>
      <c r="W188" s="71"/>
      <c r="X188" s="75"/>
      <c r="Y188" s="95" t="s">
        <v>2060</v>
      </c>
      <c r="Z188" s="95"/>
      <c r="AA188" s="95"/>
      <c r="AB188" s="95"/>
      <c r="AC188" s="95"/>
      <c r="AD188" s="71"/>
      <c r="AE188" s="71"/>
      <c r="AF188" s="71"/>
      <c r="AG188" s="71"/>
      <c r="AH188" s="71"/>
      <c r="AI188" s="71"/>
      <c r="AJ188" s="88" t="s">
        <v>96</v>
      </c>
      <c r="AK188" s="198">
        <f t="shared" si="11"/>
        <v>2</v>
      </c>
      <c r="AL188" s="199">
        <f t="shared" si="12"/>
        <v>0</v>
      </c>
      <c r="AM188" s="72" t="str">
        <f t="shared" si="13"/>
        <v>CUMPLIDA</v>
      </c>
      <c r="AN188" s="72" t="str">
        <f t="shared" si="14"/>
        <v>CUMPLIDA</v>
      </c>
      <c r="AO188" s="70" t="s">
        <v>84</v>
      </c>
      <c r="AP188" s="91"/>
      <c r="AQ188" s="73"/>
      <c r="AR188" s="73"/>
      <c r="AS188" s="73"/>
      <c r="AT188" s="8" t="s">
        <v>219</v>
      </c>
      <c r="AU188" s="8" t="s">
        <v>111</v>
      </c>
      <c r="AV188" s="8" t="s">
        <v>170</v>
      </c>
      <c r="AW188" s="8" t="s">
        <v>209</v>
      </c>
      <c r="AX188" s="8"/>
      <c r="AY188" s="8"/>
      <c r="AZ188" s="8"/>
      <c r="BA188" s="8"/>
      <c r="BB188" s="316"/>
    </row>
    <row r="189" spans="1:54" s="96" customFormat="1" ht="167.25" customHeight="1" x14ac:dyDescent="0.25">
      <c r="A189" s="76">
        <v>1012</v>
      </c>
      <c r="B189" s="76">
        <v>81</v>
      </c>
      <c r="C189" s="137" t="s">
        <v>2061</v>
      </c>
      <c r="D189" s="140" t="s">
        <v>2062</v>
      </c>
      <c r="E189" s="162" t="s">
        <v>342</v>
      </c>
      <c r="F189" s="77" t="s">
        <v>2063</v>
      </c>
      <c r="G189" s="175" t="s">
        <v>2064</v>
      </c>
      <c r="H189" s="77" t="s">
        <v>2065</v>
      </c>
      <c r="I189" s="77" t="s">
        <v>2066</v>
      </c>
      <c r="J189" s="74">
        <v>3</v>
      </c>
      <c r="K189" s="93">
        <v>42522</v>
      </c>
      <c r="L189" s="93">
        <v>42794</v>
      </c>
      <c r="M189" s="83" t="s">
        <v>356</v>
      </c>
      <c r="N189" s="8" t="s">
        <v>23</v>
      </c>
      <c r="O189" s="8" t="s">
        <v>28</v>
      </c>
      <c r="P189" s="8" t="s">
        <v>28</v>
      </c>
      <c r="Q189" s="94" t="s">
        <v>3966</v>
      </c>
      <c r="R189" s="94" t="s">
        <v>3883</v>
      </c>
      <c r="S189" s="70" t="s">
        <v>84</v>
      </c>
      <c r="T189" s="74">
        <v>3</v>
      </c>
      <c r="U189" s="85">
        <f t="shared" si="10"/>
        <v>1</v>
      </c>
      <c r="V189" s="71"/>
      <c r="W189" s="71"/>
      <c r="X189" s="75"/>
      <c r="Y189" s="95" t="s">
        <v>2067</v>
      </c>
      <c r="Z189" s="95"/>
      <c r="AA189" s="95"/>
      <c r="AB189" s="95"/>
      <c r="AC189" s="95"/>
      <c r="AD189" s="71"/>
      <c r="AE189" s="71"/>
      <c r="AF189" s="71"/>
      <c r="AG189" s="71"/>
      <c r="AH189" s="71"/>
      <c r="AI189" s="71"/>
      <c r="AJ189" s="88" t="s">
        <v>96</v>
      </c>
      <c r="AK189" s="198">
        <f t="shared" si="11"/>
        <v>2</v>
      </c>
      <c r="AL189" s="199">
        <f t="shared" si="12"/>
        <v>0</v>
      </c>
      <c r="AM189" s="72" t="str">
        <f t="shared" si="13"/>
        <v>CUMPLIDA</v>
      </c>
      <c r="AN189" s="72" t="str">
        <f t="shared" si="14"/>
        <v>CUMPLIDA</v>
      </c>
      <c r="AO189" s="70" t="s">
        <v>84</v>
      </c>
      <c r="AP189" s="91"/>
      <c r="AQ189" s="73"/>
      <c r="AR189" s="73"/>
      <c r="AS189" s="73"/>
      <c r="AT189" s="8" t="s">
        <v>219</v>
      </c>
      <c r="AU189" s="8" t="s">
        <v>108</v>
      </c>
      <c r="AV189" s="8" t="s">
        <v>168</v>
      </c>
      <c r="AW189" s="8" t="s">
        <v>209</v>
      </c>
      <c r="AX189" s="8"/>
      <c r="AY189" s="8"/>
      <c r="AZ189" s="8"/>
      <c r="BA189" s="8"/>
      <c r="BB189" s="316"/>
    </row>
    <row r="190" spans="1:54" s="96" customFormat="1" ht="203.25" customHeight="1" x14ac:dyDescent="0.25">
      <c r="A190" s="76">
        <v>1014</v>
      </c>
      <c r="B190" s="76">
        <v>83</v>
      </c>
      <c r="C190" s="137" t="s">
        <v>2068</v>
      </c>
      <c r="D190" s="77" t="s">
        <v>2069</v>
      </c>
      <c r="E190" s="162" t="s">
        <v>342</v>
      </c>
      <c r="F190" s="77" t="s">
        <v>1982</v>
      </c>
      <c r="G190" s="175" t="s">
        <v>1983</v>
      </c>
      <c r="H190" s="77" t="s">
        <v>2070</v>
      </c>
      <c r="I190" s="77" t="s">
        <v>2071</v>
      </c>
      <c r="J190" s="74">
        <v>3</v>
      </c>
      <c r="K190" s="118">
        <v>42522</v>
      </c>
      <c r="L190" s="118">
        <v>42794</v>
      </c>
      <c r="M190" s="83" t="s">
        <v>356</v>
      </c>
      <c r="N190" s="8" t="s">
        <v>23</v>
      </c>
      <c r="O190" s="8" t="s">
        <v>28</v>
      </c>
      <c r="P190" s="8" t="s">
        <v>28</v>
      </c>
      <c r="Q190" s="94" t="s">
        <v>3966</v>
      </c>
      <c r="R190" s="94" t="s">
        <v>3883</v>
      </c>
      <c r="S190" s="70" t="s">
        <v>1541</v>
      </c>
      <c r="T190" s="74">
        <v>3</v>
      </c>
      <c r="U190" s="85">
        <f t="shared" si="10"/>
        <v>1</v>
      </c>
      <c r="V190" s="71"/>
      <c r="W190" s="71"/>
      <c r="X190" s="75"/>
      <c r="Y190" s="95" t="s">
        <v>2072</v>
      </c>
      <c r="Z190" s="95"/>
      <c r="AA190" s="95"/>
      <c r="AB190" s="95"/>
      <c r="AC190" s="95"/>
      <c r="AD190" s="71"/>
      <c r="AE190" s="71"/>
      <c r="AF190" s="71"/>
      <c r="AG190" s="71"/>
      <c r="AH190" s="71"/>
      <c r="AI190" s="71"/>
      <c r="AJ190" s="88" t="s">
        <v>96</v>
      </c>
      <c r="AK190" s="198">
        <f t="shared" si="11"/>
        <v>2</v>
      </c>
      <c r="AL190" s="199">
        <f t="shared" si="12"/>
        <v>0</v>
      </c>
      <c r="AM190" s="72" t="str">
        <f t="shared" si="13"/>
        <v>CUMPLIDA</v>
      </c>
      <c r="AN190" s="72" t="str">
        <f t="shared" si="14"/>
        <v>CUMPLIDA</v>
      </c>
      <c r="AO190" s="70" t="s">
        <v>85</v>
      </c>
      <c r="AP190" s="91"/>
      <c r="AQ190" s="73"/>
      <c r="AR190" s="73"/>
      <c r="AS190" s="73"/>
      <c r="AT190" s="8" t="s">
        <v>219</v>
      </c>
      <c r="AU190" s="8" t="s">
        <v>111</v>
      </c>
      <c r="AV190" s="8" t="s">
        <v>170</v>
      </c>
      <c r="AW190" s="8" t="s">
        <v>209</v>
      </c>
      <c r="AX190" s="8"/>
      <c r="AY190" s="8"/>
      <c r="AZ190" s="8"/>
      <c r="BA190" s="8"/>
      <c r="BB190" s="316"/>
    </row>
    <row r="191" spans="1:54" s="96" customFormat="1" ht="306.75" customHeight="1" x14ac:dyDescent="0.25">
      <c r="A191" s="76">
        <v>1015</v>
      </c>
      <c r="B191" s="76">
        <v>84</v>
      </c>
      <c r="C191" s="77" t="s">
        <v>2073</v>
      </c>
      <c r="D191" s="77" t="s">
        <v>2074</v>
      </c>
      <c r="E191" s="162" t="s">
        <v>342</v>
      </c>
      <c r="F191" s="77" t="s">
        <v>1982</v>
      </c>
      <c r="G191" s="175" t="s">
        <v>1983</v>
      </c>
      <c r="H191" s="77" t="s">
        <v>2075</v>
      </c>
      <c r="I191" s="77" t="s">
        <v>2039</v>
      </c>
      <c r="J191" s="74">
        <v>4</v>
      </c>
      <c r="K191" s="118">
        <v>42522</v>
      </c>
      <c r="L191" s="118">
        <v>42794</v>
      </c>
      <c r="M191" s="83" t="s">
        <v>356</v>
      </c>
      <c r="N191" s="8" t="s">
        <v>23</v>
      </c>
      <c r="O191" s="8" t="s">
        <v>28</v>
      </c>
      <c r="P191" s="8" t="s">
        <v>28</v>
      </c>
      <c r="Q191" s="94" t="s">
        <v>3966</v>
      </c>
      <c r="R191" s="94" t="s">
        <v>3883</v>
      </c>
      <c r="S191" s="70" t="s">
        <v>84</v>
      </c>
      <c r="T191" s="74">
        <v>4</v>
      </c>
      <c r="U191" s="85">
        <f t="shared" si="10"/>
        <v>1</v>
      </c>
      <c r="V191" s="71"/>
      <c r="W191" s="71"/>
      <c r="X191" s="75"/>
      <c r="Y191" s="95" t="s">
        <v>2076</v>
      </c>
      <c r="Z191" s="95"/>
      <c r="AA191" s="95"/>
      <c r="AB191" s="95"/>
      <c r="AC191" s="95"/>
      <c r="AD191" s="71"/>
      <c r="AE191" s="71"/>
      <c r="AF191" s="71"/>
      <c r="AG191" s="71"/>
      <c r="AH191" s="71"/>
      <c r="AI191" s="71"/>
      <c r="AJ191" s="88" t="s">
        <v>96</v>
      </c>
      <c r="AK191" s="198">
        <f t="shared" si="11"/>
        <v>2</v>
      </c>
      <c r="AL191" s="199">
        <f t="shared" si="12"/>
        <v>0</v>
      </c>
      <c r="AM191" s="72" t="str">
        <f t="shared" si="13"/>
        <v>CUMPLIDA</v>
      </c>
      <c r="AN191" s="72" t="str">
        <f t="shared" si="14"/>
        <v>CUMPLIDA</v>
      </c>
      <c r="AO191" s="70" t="s">
        <v>84</v>
      </c>
      <c r="AP191" s="91"/>
      <c r="AQ191" s="73"/>
      <c r="AR191" s="73"/>
      <c r="AS191" s="73"/>
      <c r="AT191" s="8" t="s">
        <v>219</v>
      </c>
      <c r="AU191" s="8" t="s">
        <v>111</v>
      </c>
      <c r="AV191" s="8" t="s">
        <v>170</v>
      </c>
      <c r="AW191" s="8" t="s">
        <v>209</v>
      </c>
      <c r="AX191" s="8"/>
      <c r="AY191" s="8"/>
      <c r="AZ191" s="8"/>
      <c r="BA191" s="8"/>
      <c r="BB191" s="316"/>
    </row>
    <row r="192" spans="1:54" s="96" customFormat="1" ht="135" customHeight="1" x14ac:dyDescent="0.25">
      <c r="A192" s="76">
        <v>1020</v>
      </c>
      <c r="B192" s="76">
        <v>89</v>
      </c>
      <c r="C192" s="137" t="s">
        <v>2077</v>
      </c>
      <c r="D192" s="77" t="s">
        <v>2078</v>
      </c>
      <c r="E192" s="162" t="s">
        <v>342</v>
      </c>
      <c r="F192" s="77" t="s">
        <v>2079</v>
      </c>
      <c r="G192" s="162" t="s">
        <v>1990</v>
      </c>
      <c r="H192" s="77" t="s">
        <v>2080</v>
      </c>
      <c r="I192" s="77" t="s">
        <v>2081</v>
      </c>
      <c r="J192" s="74">
        <v>4</v>
      </c>
      <c r="K192" s="118">
        <v>42522</v>
      </c>
      <c r="L192" s="118">
        <v>42794</v>
      </c>
      <c r="M192" s="83" t="s">
        <v>356</v>
      </c>
      <c r="N192" s="8" t="s">
        <v>23</v>
      </c>
      <c r="O192" s="8" t="s">
        <v>28</v>
      </c>
      <c r="P192" s="8" t="s">
        <v>28</v>
      </c>
      <c r="Q192" s="94" t="s">
        <v>3966</v>
      </c>
      <c r="R192" s="94" t="s">
        <v>3883</v>
      </c>
      <c r="S192" s="70" t="s">
        <v>1541</v>
      </c>
      <c r="T192" s="74">
        <v>4</v>
      </c>
      <c r="U192" s="85">
        <f t="shared" si="10"/>
        <v>1</v>
      </c>
      <c r="V192" s="71"/>
      <c r="W192" s="71"/>
      <c r="X192" s="75" t="s">
        <v>2082</v>
      </c>
      <c r="Y192" s="95" t="s">
        <v>2083</v>
      </c>
      <c r="Z192" s="95"/>
      <c r="AA192" s="95"/>
      <c r="AB192" s="95"/>
      <c r="AC192" s="95"/>
      <c r="AD192" s="71"/>
      <c r="AE192" s="71"/>
      <c r="AF192" s="71"/>
      <c r="AG192" s="71"/>
      <c r="AH192" s="71"/>
      <c r="AI192" s="71"/>
      <c r="AJ192" s="88" t="s">
        <v>96</v>
      </c>
      <c r="AK192" s="198">
        <f t="shared" si="11"/>
        <v>2</v>
      </c>
      <c r="AL192" s="199">
        <f t="shared" si="12"/>
        <v>0</v>
      </c>
      <c r="AM192" s="72" t="str">
        <f t="shared" si="13"/>
        <v>CUMPLIDA</v>
      </c>
      <c r="AN192" s="72" t="str">
        <f t="shared" si="14"/>
        <v>CUMPLIDA</v>
      </c>
      <c r="AO192" s="70" t="s">
        <v>85</v>
      </c>
      <c r="AP192" s="91"/>
      <c r="AQ192" s="73"/>
      <c r="AR192" s="73"/>
      <c r="AS192" s="73"/>
      <c r="AT192" s="8" t="s">
        <v>219</v>
      </c>
      <c r="AU192" s="8" t="s">
        <v>108</v>
      </c>
      <c r="AV192" s="8" t="s">
        <v>153</v>
      </c>
      <c r="AW192" s="8" t="s">
        <v>209</v>
      </c>
      <c r="AX192" s="8"/>
      <c r="AY192" s="8"/>
      <c r="AZ192" s="8"/>
      <c r="BA192" s="8"/>
      <c r="BB192" s="316"/>
    </row>
    <row r="193" spans="1:54" s="96" customFormat="1" ht="126" customHeight="1" x14ac:dyDescent="0.25">
      <c r="A193" s="76">
        <v>1022</v>
      </c>
      <c r="B193" s="76">
        <v>91</v>
      </c>
      <c r="C193" s="77" t="s">
        <v>2084</v>
      </c>
      <c r="D193" s="78" t="s">
        <v>342</v>
      </c>
      <c r="E193" s="162" t="s">
        <v>342</v>
      </c>
      <c r="F193" s="95" t="s">
        <v>2085</v>
      </c>
      <c r="G193" s="95" t="s">
        <v>2086</v>
      </c>
      <c r="H193" s="95" t="s">
        <v>2087</v>
      </c>
      <c r="I193" s="95" t="s">
        <v>2088</v>
      </c>
      <c r="J193" s="74">
        <v>6</v>
      </c>
      <c r="K193" s="93">
        <v>42522</v>
      </c>
      <c r="L193" s="93">
        <v>43100</v>
      </c>
      <c r="M193" s="83" t="s">
        <v>1842</v>
      </c>
      <c r="N193" s="8" t="s">
        <v>92</v>
      </c>
      <c r="O193" s="8" t="s">
        <v>21</v>
      </c>
      <c r="P193" s="8" t="s">
        <v>21</v>
      </c>
      <c r="Q193" s="94" t="s">
        <v>3965</v>
      </c>
      <c r="R193" s="94" t="s">
        <v>3860</v>
      </c>
      <c r="S193" s="70" t="s">
        <v>1541</v>
      </c>
      <c r="T193" s="74">
        <v>6</v>
      </c>
      <c r="U193" s="85">
        <f t="shared" si="10"/>
        <v>1</v>
      </c>
      <c r="V193" s="71"/>
      <c r="W193" s="71"/>
      <c r="X193" s="75" t="s">
        <v>2089</v>
      </c>
      <c r="Y193" s="95" t="s">
        <v>2090</v>
      </c>
      <c r="Z193" s="95" t="s">
        <v>3194</v>
      </c>
      <c r="AA193" s="95"/>
      <c r="AB193" s="95"/>
      <c r="AC193" s="95"/>
      <c r="AD193" s="71"/>
      <c r="AE193" s="71"/>
      <c r="AF193" s="71"/>
      <c r="AG193" s="71"/>
      <c r="AH193" s="71"/>
      <c r="AI193" s="71"/>
      <c r="AJ193" s="88" t="s">
        <v>96</v>
      </c>
      <c r="AK193" s="198">
        <f t="shared" si="11"/>
        <v>2</v>
      </c>
      <c r="AL193" s="199">
        <f t="shared" si="12"/>
        <v>0</v>
      </c>
      <c r="AM193" s="72" t="str">
        <f t="shared" si="13"/>
        <v>CUMPLIDA</v>
      </c>
      <c r="AN193" s="72" t="str">
        <f t="shared" si="14"/>
        <v>CUMPLIDA</v>
      </c>
      <c r="AO193" s="70" t="s">
        <v>85</v>
      </c>
      <c r="AP193" s="91"/>
      <c r="AQ193" s="92" t="s">
        <v>2091</v>
      </c>
      <c r="AR193" s="73" t="s">
        <v>25</v>
      </c>
      <c r="AS193" s="92" t="s">
        <v>217</v>
      </c>
      <c r="AT193" s="8" t="s">
        <v>219</v>
      </c>
      <c r="AU193" s="8" t="s">
        <v>111</v>
      </c>
      <c r="AV193" s="8" t="s">
        <v>200</v>
      </c>
      <c r="AW193" s="8" t="s">
        <v>208</v>
      </c>
      <c r="AX193" s="8"/>
      <c r="AY193" s="8"/>
      <c r="AZ193" s="8"/>
      <c r="BA193" s="8"/>
      <c r="BB193" s="316"/>
    </row>
    <row r="194" spans="1:54" s="96" customFormat="1" ht="279.75" customHeight="1" x14ac:dyDescent="0.25">
      <c r="A194" s="76">
        <v>1026</v>
      </c>
      <c r="B194" s="76">
        <v>95</v>
      </c>
      <c r="C194" s="137" t="s">
        <v>2092</v>
      </c>
      <c r="D194" s="77" t="s">
        <v>2093</v>
      </c>
      <c r="E194" s="162" t="s">
        <v>342</v>
      </c>
      <c r="F194" s="77" t="s">
        <v>2094</v>
      </c>
      <c r="G194" s="95" t="s">
        <v>2095</v>
      </c>
      <c r="H194" s="77" t="s">
        <v>2096</v>
      </c>
      <c r="I194" s="77" t="s">
        <v>2097</v>
      </c>
      <c r="J194" s="74">
        <v>4</v>
      </c>
      <c r="K194" s="93">
        <v>42522</v>
      </c>
      <c r="L194" s="93">
        <v>42794</v>
      </c>
      <c r="M194" s="83" t="s">
        <v>356</v>
      </c>
      <c r="N194" s="8" t="s">
        <v>23</v>
      </c>
      <c r="O194" s="8" t="s">
        <v>28</v>
      </c>
      <c r="P194" s="8" t="s">
        <v>1962</v>
      </c>
      <c r="Q194" s="94" t="s">
        <v>3966</v>
      </c>
      <c r="R194" s="94" t="s">
        <v>3883</v>
      </c>
      <c r="S194" s="70" t="s">
        <v>1541</v>
      </c>
      <c r="T194" s="74">
        <v>4</v>
      </c>
      <c r="U194" s="85">
        <f t="shared" si="10"/>
        <v>1</v>
      </c>
      <c r="V194" s="71"/>
      <c r="W194" s="71"/>
      <c r="X194" s="75" t="s">
        <v>2098</v>
      </c>
      <c r="Y194" s="95" t="s">
        <v>2099</v>
      </c>
      <c r="Z194" s="95"/>
      <c r="AA194" s="95"/>
      <c r="AB194" s="95"/>
      <c r="AC194" s="95"/>
      <c r="AD194" s="71"/>
      <c r="AE194" s="71"/>
      <c r="AF194" s="71"/>
      <c r="AG194" s="71"/>
      <c r="AH194" s="71"/>
      <c r="AI194" s="71"/>
      <c r="AJ194" s="88" t="s">
        <v>96</v>
      </c>
      <c r="AK194" s="198">
        <f t="shared" si="11"/>
        <v>2</v>
      </c>
      <c r="AL194" s="199">
        <f t="shared" si="12"/>
        <v>0</v>
      </c>
      <c r="AM194" s="72" t="str">
        <f t="shared" si="13"/>
        <v>CUMPLIDA</v>
      </c>
      <c r="AN194" s="72" t="str">
        <f t="shared" si="14"/>
        <v>CUMPLIDA</v>
      </c>
      <c r="AO194" s="70" t="s">
        <v>85</v>
      </c>
      <c r="AP194" s="91"/>
      <c r="AQ194" s="73"/>
      <c r="AR194" s="73"/>
      <c r="AS194" s="73"/>
      <c r="AT194" s="8" t="s">
        <v>219</v>
      </c>
      <c r="AU194" s="8" t="s">
        <v>108</v>
      </c>
      <c r="AV194" s="8" t="s">
        <v>130</v>
      </c>
      <c r="AW194" s="8" t="s">
        <v>209</v>
      </c>
      <c r="AX194" s="8"/>
      <c r="AY194" s="8"/>
      <c r="AZ194" s="8"/>
      <c r="BA194" s="8"/>
      <c r="BB194" s="316"/>
    </row>
    <row r="195" spans="1:54" s="96" customFormat="1" ht="181.5" customHeight="1" x14ac:dyDescent="0.25">
      <c r="A195" s="76">
        <v>1027</v>
      </c>
      <c r="B195" s="76">
        <v>96</v>
      </c>
      <c r="C195" s="137" t="s">
        <v>2100</v>
      </c>
      <c r="D195" s="77" t="s">
        <v>342</v>
      </c>
      <c r="E195" s="162" t="s">
        <v>342</v>
      </c>
      <c r="F195" s="77" t="s">
        <v>2101</v>
      </c>
      <c r="G195" s="175" t="s">
        <v>2102</v>
      </c>
      <c r="H195" s="77" t="s">
        <v>2103</v>
      </c>
      <c r="I195" s="77" t="s">
        <v>2054</v>
      </c>
      <c r="J195" s="74">
        <v>3</v>
      </c>
      <c r="K195" s="93">
        <v>42522</v>
      </c>
      <c r="L195" s="93">
        <v>42794</v>
      </c>
      <c r="M195" s="83" t="s">
        <v>356</v>
      </c>
      <c r="N195" s="8" t="s">
        <v>23</v>
      </c>
      <c r="O195" s="8" t="s">
        <v>28</v>
      </c>
      <c r="P195" s="8" t="s">
        <v>28</v>
      </c>
      <c r="Q195" s="94" t="s">
        <v>3966</v>
      </c>
      <c r="R195" s="94" t="s">
        <v>3883</v>
      </c>
      <c r="S195" s="70" t="s">
        <v>1541</v>
      </c>
      <c r="T195" s="74">
        <v>3</v>
      </c>
      <c r="U195" s="85">
        <f t="shared" ref="U195:U258" si="15">+T195/J195</f>
        <v>1</v>
      </c>
      <c r="V195" s="71"/>
      <c r="W195" s="71"/>
      <c r="X195" s="75"/>
      <c r="Y195" s="95" t="s">
        <v>2104</v>
      </c>
      <c r="Z195" s="95"/>
      <c r="AA195" s="95"/>
      <c r="AB195" s="95"/>
      <c r="AC195" s="95"/>
      <c r="AD195" s="71"/>
      <c r="AE195" s="71"/>
      <c r="AF195" s="71"/>
      <c r="AG195" s="71"/>
      <c r="AH195" s="71"/>
      <c r="AI195" s="71"/>
      <c r="AJ195" s="88" t="s">
        <v>96</v>
      </c>
      <c r="AK195" s="198">
        <f t="shared" ref="AK195:AK258" si="16">IF(U195=100%,2,0)</f>
        <v>2</v>
      </c>
      <c r="AL195" s="199">
        <f t="shared" ref="AL195:AL258" si="17">IF(L195&lt;$AM$1,0,1)</f>
        <v>0</v>
      </c>
      <c r="AM195" s="72" t="str">
        <f t="shared" ref="AM195:AM258" si="18">IF(AK195+AL195&gt;1,"CUMPLIDA",IF(AL195=1,"EN TERMINO","VENCIDA"))</f>
        <v>CUMPLIDA</v>
      </c>
      <c r="AN195" s="72" t="str">
        <f t="shared" ref="AN195:AN258" si="19">IF(AM195="CUMPLIDA","CUMPLIDA",IF(AM195="EN TERMINO","EN TERMINO","VENCIDA"))</f>
        <v>CUMPLIDA</v>
      </c>
      <c r="AO195" s="70" t="s">
        <v>85</v>
      </c>
      <c r="AP195" s="91"/>
      <c r="AQ195" s="73"/>
      <c r="AR195" s="73"/>
      <c r="AS195" s="73"/>
      <c r="AT195" s="8" t="s">
        <v>219</v>
      </c>
      <c r="AU195" s="8" t="s">
        <v>111</v>
      </c>
      <c r="AV195" s="8" t="s">
        <v>200</v>
      </c>
      <c r="AW195" s="8" t="s">
        <v>209</v>
      </c>
      <c r="AX195" s="8"/>
      <c r="AY195" s="8"/>
      <c r="AZ195" s="8"/>
      <c r="BA195" s="8"/>
      <c r="BB195" s="316"/>
    </row>
    <row r="196" spans="1:54" s="96" customFormat="1" ht="144" customHeight="1" x14ac:dyDescent="0.25">
      <c r="A196" s="76">
        <v>1030</v>
      </c>
      <c r="B196" s="76">
        <v>99</v>
      </c>
      <c r="C196" s="137" t="s">
        <v>2105</v>
      </c>
      <c r="D196" s="77" t="s">
        <v>2106</v>
      </c>
      <c r="E196" s="162" t="s">
        <v>342</v>
      </c>
      <c r="F196" s="77" t="s">
        <v>2107</v>
      </c>
      <c r="G196" s="95" t="s">
        <v>2108</v>
      </c>
      <c r="H196" s="77" t="s">
        <v>2109</v>
      </c>
      <c r="I196" s="77" t="s">
        <v>2110</v>
      </c>
      <c r="J196" s="74">
        <v>6</v>
      </c>
      <c r="K196" s="93">
        <v>42522</v>
      </c>
      <c r="L196" s="93">
        <v>42794</v>
      </c>
      <c r="M196" s="83" t="s">
        <v>356</v>
      </c>
      <c r="N196" s="8" t="s">
        <v>23</v>
      </c>
      <c r="O196" s="8" t="s">
        <v>28</v>
      </c>
      <c r="P196" s="8" t="s">
        <v>28</v>
      </c>
      <c r="Q196" s="94" t="s">
        <v>3966</v>
      </c>
      <c r="R196" s="94" t="s">
        <v>3883</v>
      </c>
      <c r="S196" s="70" t="s">
        <v>1641</v>
      </c>
      <c r="T196" s="74">
        <v>6</v>
      </c>
      <c r="U196" s="85">
        <f t="shared" si="15"/>
        <v>1</v>
      </c>
      <c r="V196" s="71"/>
      <c r="W196" s="75"/>
      <c r="X196" s="75" t="s">
        <v>2111</v>
      </c>
      <c r="Y196" s="95" t="s">
        <v>2112</v>
      </c>
      <c r="Z196" s="95"/>
      <c r="AA196" s="95"/>
      <c r="AB196" s="95"/>
      <c r="AC196" s="95"/>
      <c r="AD196" s="74" t="s">
        <v>2113</v>
      </c>
      <c r="AE196" s="74" t="s">
        <v>25</v>
      </c>
      <c r="AF196" s="8" t="s">
        <v>2114</v>
      </c>
      <c r="AG196" s="8" t="s">
        <v>2115</v>
      </c>
      <c r="AH196" s="8" t="s">
        <v>2116</v>
      </c>
      <c r="AI196" s="74" t="s">
        <v>377</v>
      </c>
      <c r="AJ196" s="88" t="s">
        <v>96</v>
      </c>
      <c r="AK196" s="198">
        <f t="shared" si="16"/>
        <v>2</v>
      </c>
      <c r="AL196" s="199">
        <f t="shared" si="17"/>
        <v>0</v>
      </c>
      <c r="AM196" s="72" t="str">
        <f t="shared" si="18"/>
        <v>CUMPLIDA</v>
      </c>
      <c r="AN196" s="72" t="str">
        <f t="shared" si="19"/>
        <v>CUMPLIDA</v>
      </c>
      <c r="AO196" s="70" t="s">
        <v>30</v>
      </c>
      <c r="AP196" s="91"/>
      <c r="AQ196" s="92" t="s">
        <v>2117</v>
      </c>
      <c r="AR196" s="73" t="s">
        <v>221</v>
      </c>
      <c r="AS196" s="92" t="s">
        <v>215</v>
      </c>
      <c r="AT196" s="8" t="s">
        <v>219</v>
      </c>
      <c r="AU196" s="8" t="s">
        <v>110</v>
      </c>
      <c r="AV196" s="8" t="s">
        <v>119</v>
      </c>
      <c r="AW196" s="8" t="s">
        <v>209</v>
      </c>
      <c r="AX196" s="8"/>
      <c r="AY196" s="8"/>
      <c r="AZ196" s="8"/>
      <c r="BA196" s="8"/>
      <c r="BB196" s="316"/>
    </row>
    <row r="197" spans="1:54" s="96" customFormat="1" ht="205.5" customHeight="1" x14ac:dyDescent="0.25">
      <c r="A197" s="76">
        <v>1031</v>
      </c>
      <c r="B197" s="76">
        <v>100</v>
      </c>
      <c r="C197" s="137" t="s">
        <v>2118</v>
      </c>
      <c r="D197" s="78" t="s">
        <v>2119</v>
      </c>
      <c r="E197" s="162" t="s">
        <v>342</v>
      </c>
      <c r="F197" s="75" t="s">
        <v>2120</v>
      </c>
      <c r="G197" s="95" t="s">
        <v>2121</v>
      </c>
      <c r="H197" s="75" t="s">
        <v>3956</v>
      </c>
      <c r="I197" s="75" t="s">
        <v>3957</v>
      </c>
      <c r="J197" s="8">
        <v>5</v>
      </c>
      <c r="K197" s="82">
        <v>42522</v>
      </c>
      <c r="L197" s="82">
        <v>43555</v>
      </c>
      <c r="M197" s="83" t="s">
        <v>296</v>
      </c>
      <c r="N197" s="83" t="s">
        <v>296</v>
      </c>
      <c r="O197" s="8" t="s">
        <v>24</v>
      </c>
      <c r="P197" s="8" t="s">
        <v>3172</v>
      </c>
      <c r="Q197" s="8" t="s">
        <v>3968</v>
      </c>
      <c r="R197" s="105" t="s">
        <v>3884</v>
      </c>
      <c r="S197" s="70" t="s">
        <v>1541</v>
      </c>
      <c r="T197" s="74">
        <v>4</v>
      </c>
      <c r="U197" s="85">
        <f t="shared" si="15"/>
        <v>0.8</v>
      </c>
      <c r="V197" s="71"/>
      <c r="W197" s="71"/>
      <c r="X197" s="75" t="s">
        <v>2122</v>
      </c>
      <c r="Y197" s="95" t="s">
        <v>2123</v>
      </c>
      <c r="Z197" s="95" t="s">
        <v>3190</v>
      </c>
      <c r="AA197" s="95" t="s">
        <v>3528</v>
      </c>
      <c r="AB197" s="95" t="s">
        <v>4025</v>
      </c>
      <c r="AC197" s="95"/>
      <c r="AD197" s="71"/>
      <c r="AE197" s="71"/>
      <c r="AF197" s="71"/>
      <c r="AG197" s="71"/>
      <c r="AH197" s="71"/>
      <c r="AI197" s="71"/>
      <c r="AJ197" s="88" t="s">
        <v>96</v>
      </c>
      <c r="AK197" s="198">
        <f t="shared" si="16"/>
        <v>0</v>
      </c>
      <c r="AL197" s="199">
        <f t="shared" si="17"/>
        <v>1</v>
      </c>
      <c r="AM197" s="72" t="str">
        <f t="shared" si="18"/>
        <v>EN TERMINO</v>
      </c>
      <c r="AN197" s="72" t="str">
        <f t="shared" si="19"/>
        <v>EN TERMINO</v>
      </c>
      <c r="AO197" s="70" t="s">
        <v>85</v>
      </c>
      <c r="AP197" s="91"/>
      <c r="AQ197" s="73"/>
      <c r="AR197" s="73"/>
      <c r="AS197" s="73"/>
      <c r="AT197" s="8" t="s">
        <v>219</v>
      </c>
      <c r="AU197" s="8" t="s">
        <v>108</v>
      </c>
      <c r="AV197" s="95" t="s">
        <v>2124</v>
      </c>
      <c r="AW197" s="8" t="s">
        <v>296</v>
      </c>
      <c r="AX197" s="8"/>
      <c r="AY197" s="8"/>
      <c r="AZ197" s="8"/>
      <c r="BA197" s="8"/>
      <c r="BB197" s="316"/>
    </row>
    <row r="198" spans="1:54" s="96" customFormat="1" ht="156.75" customHeight="1" x14ac:dyDescent="0.25">
      <c r="A198" s="76">
        <v>1032</v>
      </c>
      <c r="B198" s="76">
        <v>101</v>
      </c>
      <c r="C198" s="140" t="s">
        <v>2125</v>
      </c>
      <c r="D198" s="77" t="s">
        <v>2126</v>
      </c>
      <c r="E198" s="162" t="s">
        <v>342</v>
      </c>
      <c r="F198" s="77" t="s">
        <v>2127</v>
      </c>
      <c r="G198" s="77" t="s">
        <v>2128</v>
      </c>
      <c r="H198" s="77" t="s">
        <v>2129</v>
      </c>
      <c r="I198" s="77" t="s">
        <v>2130</v>
      </c>
      <c r="J198" s="74">
        <v>3</v>
      </c>
      <c r="K198" s="93">
        <v>42522</v>
      </c>
      <c r="L198" s="93">
        <v>42825</v>
      </c>
      <c r="M198" s="83" t="s">
        <v>356</v>
      </c>
      <c r="N198" s="8" t="s">
        <v>23</v>
      </c>
      <c r="O198" s="8" t="s">
        <v>28</v>
      </c>
      <c r="P198" s="8" t="s">
        <v>28</v>
      </c>
      <c r="Q198" s="94" t="s">
        <v>3966</v>
      </c>
      <c r="R198" s="94" t="s">
        <v>3883</v>
      </c>
      <c r="S198" s="70" t="s">
        <v>1541</v>
      </c>
      <c r="T198" s="74">
        <v>3</v>
      </c>
      <c r="U198" s="85">
        <f t="shared" si="15"/>
        <v>1</v>
      </c>
      <c r="V198" s="71"/>
      <c r="W198" s="71"/>
      <c r="X198" s="75"/>
      <c r="Y198" s="95" t="s">
        <v>2131</v>
      </c>
      <c r="Z198" s="95"/>
      <c r="AA198" s="95"/>
      <c r="AB198" s="95"/>
      <c r="AC198" s="95"/>
      <c r="AD198" s="71"/>
      <c r="AE198" s="71"/>
      <c r="AF198" s="71"/>
      <c r="AG198" s="71"/>
      <c r="AH198" s="71"/>
      <c r="AI198" s="71"/>
      <c r="AJ198" s="88" t="s">
        <v>96</v>
      </c>
      <c r="AK198" s="198">
        <f t="shared" si="16"/>
        <v>2</v>
      </c>
      <c r="AL198" s="199">
        <f t="shared" si="17"/>
        <v>0</v>
      </c>
      <c r="AM198" s="72" t="str">
        <f t="shared" si="18"/>
        <v>CUMPLIDA</v>
      </c>
      <c r="AN198" s="72" t="str">
        <f t="shared" si="19"/>
        <v>CUMPLIDA</v>
      </c>
      <c r="AO198" s="70" t="s">
        <v>85</v>
      </c>
      <c r="AP198" s="91"/>
      <c r="AQ198" s="73"/>
      <c r="AR198" s="73"/>
      <c r="AS198" s="73"/>
      <c r="AT198" s="8" t="s">
        <v>219</v>
      </c>
      <c r="AU198" s="8" t="s">
        <v>110</v>
      </c>
      <c r="AV198" s="8" t="s">
        <v>119</v>
      </c>
      <c r="AW198" s="8" t="s">
        <v>209</v>
      </c>
      <c r="AX198" s="8"/>
      <c r="AY198" s="8"/>
      <c r="AZ198" s="8"/>
      <c r="BA198" s="8"/>
      <c r="BB198" s="316"/>
    </row>
    <row r="199" spans="1:54" s="96" customFormat="1" ht="409.5" customHeight="1" x14ac:dyDescent="0.25">
      <c r="A199" s="76">
        <v>1033</v>
      </c>
      <c r="B199" s="76">
        <v>102</v>
      </c>
      <c r="C199" s="140" t="s">
        <v>2132</v>
      </c>
      <c r="D199" s="77" t="s">
        <v>2119</v>
      </c>
      <c r="E199" s="140" t="s">
        <v>2133</v>
      </c>
      <c r="F199" s="140" t="s">
        <v>2134</v>
      </c>
      <c r="G199" s="140" t="s">
        <v>2135</v>
      </c>
      <c r="H199" s="77" t="s">
        <v>2136</v>
      </c>
      <c r="I199" s="77" t="s">
        <v>2137</v>
      </c>
      <c r="J199" s="74">
        <v>5</v>
      </c>
      <c r="K199" s="93">
        <v>42522</v>
      </c>
      <c r="L199" s="93">
        <v>42825</v>
      </c>
      <c r="M199" s="83" t="s">
        <v>484</v>
      </c>
      <c r="N199" s="8" t="s">
        <v>43</v>
      </c>
      <c r="O199" s="8" t="s">
        <v>28</v>
      </c>
      <c r="P199" s="8" t="s">
        <v>28</v>
      </c>
      <c r="Q199" s="94" t="s">
        <v>3966</v>
      </c>
      <c r="R199" s="94" t="s">
        <v>3883</v>
      </c>
      <c r="S199" s="70" t="s">
        <v>1641</v>
      </c>
      <c r="T199" s="74">
        <v>5</v>
      </c>
      <c r="U199" s="85">
        <f t="shared" si="15"/>
        <v>1</v>
      </c>
      <c r="V199" s="71"/>
      <c r="W199" s="75"/>
      <c r="X199" s="75" t="s">
        <v>2138</v>
      </c>
      <c r="Y199" s="95" t="s">
        <v>2139</v>
      </c>
      <c r="Z199" s="95"/>
      <c r="AA199" s="95"/>
      <c r="AB199" s="95"/>
      <c r="AC199" s="95"/>
      <c r="AD199" s="71"/>
      <c r="AE199" s="71"/>
      <c r="AF199" s="71"/>
      <c r="AG199" s="71"/>
      <c r="AH199" s="8" t="s">
        <v>2140</v>
      </c>
      <c r="AI199" s="74" t="s">
        <v>846</v>
      </c>
      <c r="AJ199" s="88" t="s">
        <v>96</v>
      </c>
      <c r="AK199" s="198">
        <f t="shared" si="16"/>
        <v>2</v>
      </c>
      <c r="AL199" s="199">
        <f t="shared" si="17"/>
        <v>0</v>
      </c>
      <c r="AM199" s="72" t="str">
        <f t="shared" si="18"/>
        <v>CUMPLIDA</v>
      </c>
      <c r="AN199" s="72" t="str">
        <f t="shared" si="19"/>
        <v>CUMPLIDA</v>
      </c>
      <c r="AO199" s="70" t="s">
        <v>30</v>
      </c>
      <c r="AP199" s="91"/>
      <c r="AQ199" s="92" t="s">
        <v>2141</v>
      </c>
      <c r="AR199" s="73" t="s">
        <v>221</v>
      </c>
      <c r="AS199" s="92" t="s">
        <v>215</v>
      </c>
      <c r="AT199" s="8" t="s">
        <v>219</v>
      </c>
      <c r="AU199" s="8" t="s">
        <v>115</v>
      </c>
      <c r="AV199" s="8" t="s">
        <v>148</v>
      </c>
      <c r="AW199" s="8" t="s">
        <v>208</v>
      </c>
      <c r="AX199" s="8"/>
      <c r="AY199" s="8"/>
      <c r="AZ199" s="8"/>
      <c r="BA199" s="8"/>
      <c r="BB199" s="316"/>
    </row>
    <row r="200" spans="1:54" customFormat="1" ht="234.75" customHeight="1" x14ac:dyDescent="0.25">
      <c r="A200" s="76">
        <v>1034</v>
      </c>
      <c r="B200" s="76">
        <v>103</v>
      </c>
      <c r="C200" s="137" t="s">
        <v>2142</v>
      </c>
      <c r="D200" s="77" t="s">
        <v>2143</v>
      </c>
      <c r="E200" s="162" t="s">
        <v>342</v>
      </c>
      <c r="F200" s="77" t="s">
        <v>2144</v>
      </c>
      <c r="G200" s="162"/>
      <c r="H200" s="75" t="s">
        <v>2145</v>
      </c>
      <c r="I200" s="75" t="s">
        <v>3154</v>
      </c>
      <c r="J200" s="8">
        <v>3</v>
      </c>
      <c r="K200" s="82">
        <v>42522</v>
      </c>
      <c r="L200" s="82">
        <v>43100</v>
      </c>
      <c r="M200" s="83" t="s">
        <v>296</v>
      </c>
      <c r="N200" s="83" t="s">
        <v>296</v>
      </c>
      <c r="O200" s="8" t="s">
        <v>24</v>
      </c>
      <c r="P200" s="8" t="s">
        <v>24</v>
      </c>
      <c r="Q200" s="8" t="s">
        <v>3968</v>
      </c>
      <c r="R200" s="105" t="s">
        <v>3884</v>
      </c>
      <c r="S200" s="70" t="s">
        <v>1541</v>
      </c>
      <c r="T200" s="74">
        <v>3</v>
      </c>
      <c r="U200" s="85">
        <f t="shared" si="15"/>
        <v>1</v>
      </c>
      <c r="V200" s="71"/>
      <c r="W200" s="71"/>
      <c r="X200" s="75" t="s">
        <v>2146</v>
      </c>
      <c r="Y200" s="95" t="s">
        <v>2147</v>
      </c>
      <c r="Z200" s="95" t="s">
        <v>3193</v>
      </c>
      <c r="AA200" s="95"/>
      <c r="AB200" s="95"/>
      <c r="AC200" s="95"/>
      <c r="AD200" s="71"/>
      <c r="AE200" s="71"/>
      <c r="AF200" s="71"/>
      <c r="AG200" s="71"/>
      <c r="AH200" s="71"/>
      <c r="AI200" s="71"/>
      <c r="AJ200" s="88" t="s">
        <v>96</v>
      </c>
      <c r="AK200" s="198">
        <f t="shared" si="16"/>
        <v>2</v>
      </c>
      <c r="AL200" s="199">
        <f t="shared" si="17"/>
        <v>0</v>
      </c>
      <c r="AM200" s="72" t="str">
        <f t="shared" si="18"/>
        <v>CUMPLIDA</v>
      </c>
      <c r="AN200" s="72" t="str">
        <f t="shared" si="19"/>
        <v>CUMPLIDA</v>
      </c>
      <c r="AO200" s="70" t="s">
        <v>85</v>
      </c>
      <c r="AP200" s="91"/>
      <c r="AQ200" s="73" t="s">
        <v>25</v>
      </c>
      <c r="AR200" s="73"/>
      <c r="AS200" s="73"/>
      <c r="AT200" s="8" t="s">
        <v>219</v>
      </c>
      <c r="AU200" s="8" t="s">
        <v>108</v>
      </c>
      <c r="AV200" s="8" t="s">
        <v>174</v>
      </c>
      <c r="AW200" s="8" t="s">
        <v>296</v>
      </c>
      <c r="AX200" s="8"/>
      <c r="AY200" s="8"/>
      <c r="AZ200" s="8"/>
      <c r="BA200" s="8"/>
      <c r="BB200" s="316"/>
    </row>
    <row r="201" spans="1:54" customFormat="1" ht="201.75" customHeight="1" x14ac:dyDescent="0.25">
      <c r="A201" s="76">
        <v>1035</v>
      </c>
      <c r="B201" s="76">
        <v>104</v>
      </c>
      <c r="C201" s="137" t="s">
        <v>2148</v>
      </c>
      <c r="D201" s="77" t="s">
        <v>2149</v>
      </c>
      <c r="E201" s="162" t="s">
        <v>342</v>
      </c>
      <c r="F201" s="79" t="s">
        <v>1881</v>
      </c>
      <c r="G201" s="95" t="s">
        <v>1638</v>
      </c>
      <c r="H201" s="75" t="s">
        <v>2150</v>
      </c>
      <c r="I201" s="75" t="s">
        <v>2151</v>
      </c>
      <c r="J201" s="8">
        <v>7</v>
      </c>
      <c r="K201" s="118">
        <v>42551</v>
      </c>
      <c r="L201" s="118">
        <v>42825</v>
      </c>
      <c r="M201" s="83" t="s">
        <v>400</v>
      </c>
      <c r="N201" s="8" t="s">
        <v>95</v>
      </c>
      <c r="O201" s="8" t="s">
        <v>28</v>
      </c>
      <c r="P201" s="8" t="s">
        <v>28</v>
      </c>
      <c r="Q201" s="8" t="s">
        <v>3966</v>
      </c>
      <c r="R201" s="8" t="s">
        <v>3883</v>
      </c>
      <c r="S201" s="70" t="s">
        <v>2152</v>
      </c>
      <c r="T201" s="74">
        <v>7</v>
      </c>
      <c r="U201" s="85">
        <f t="shared" si="15"/>
        <v>1</v>
      </c>
      <c r="V201" s="71"/>
      <c r="W201" s="71"/>
      <c r="X201" s="75" t="s">
        <v>2153</v>
      </c>
      <c r="Y201" s="95" t="s">
        <v>2154</v>
      </c>
      <c r="Z201" s="95"/>
      <c r="AA201" s="95"/>
      <c r="AB201" s="95"/>
      <c r="AC201" s="95"/>
      <c r="AD201" s="70" t="s">
        <v>30</v>
      </c>
      <c r="AE201" s="70" t="s">
        <v>25</v>
      </c>
      <c r="AF201" s="8" t="s">
        <v>883</v>
      </c>
      <c r="AG201" s="70" t="s">
        <v>1886</v>
      </c>
      <c r="AH201" s="8" t="s">
        <v>1887</v>
      </c>
      <c r="AI201" s="70" t="s">
        <v>846</v>
      </c>
      <c r="AJ201" s="88" t="s">
        <v>96</v>
      </c>
      <c r="AK201" s="198">
        <f t="shared" si="16"/>
        <v>2</v>
      </c>
      <c r="AL201" s="199">
        <f t="shared" si="17"/>
        <v>0</v>
      </c>
      <c r="AM201" s="72" t="str">
        <f t="shared" si="18"/>
        <v>CUMPLIDA</v>
      </c>
      <c r="AN201" s="72" t="str">
        <f t="shared" si="19"/>
        <v>CUMPLIDA</v>
      </c>
      <c r="AO201" s="70" t="s">
        <v>26</v>
      </c>
      <c r="AP201" s="91"/>
      <c r="AQ201" s="92" t="s">
        <v>2155</v>
      </c>
      <c r="AR201" s="73" t="s">
        <v>25</v>
      </c>
      <c r="AS201" s="92" t="s">
        <v>216</v>
      </c>
      <c r="AT201" s="8" t="s">
        <v>219</v>
      </c>
      <c r="AU201" s="8" t="s">
        <v>116</v>
      </c>
      <c r="AV201" s="8" t="s">
        <v>116</v>
      </c>
      <c r="AW201" s="8" t="s">
        <v>208</v>
      </c>
      <c r="AX201" s="8"/>
      <c r="AY201" s="8"/>
      <c r="AZ201" s="8"/>
      <c r="BA201" s="8"/>
      <c r="BB201" s="316"/>
    </row>
    <row r="202" spans="1:54" customFormat="1" ht="161.25" customHeight="1" x14ac:dyDescent="0.25">
      <c r="A202" s="76">
        <v>1037</v>
      </c>
      <c r="B202" s="76">
        <v>1</v>
      </c>
      <c r="C202" s="137" t="s">
        <v>2157</v>
      </c>
      <c r="D202" s="77" t="s">
        <v>2158</v>
      </c>
      <c r="E202" s="75" t="s">
        <v>2159</v>
      </c>
      <c r="F202" s="140" t="s">
        <v>2160</v>
      </c>
      <c r="G202" s="162"/>
      <c r="H202" s="95" t="s">
        <v>2161</v>
      </c>
      <c r="I202" s="95" t="s">
        <v>2162</v>
      </c>
      <c r="J202" s="149">
        <v>9</v>
      </c>
      <c r="K202" s="82">
        <v>42644</v>
      </c>
      <c r="L202" s="82">
        <v>43008</v>
      </c>
      <c r="M202" s="83" t="s">
        <v>299</v>
      </c>
      <c r="N202" s="8" t="s">
        <v>299</v>
      </c>
      <c r="O202" s="8" t="s">
        <v>41</v>
      </c>
      <c r="P202" s="8" t="s">
        <v>41</v>
      </c>
      <c r="Q202" s="94" t="s">
        <v>3968</v>
      </c>
      <c r="R202" s="94" t="s">
        <v>3861</v>
      </c>
      <c r="S202" s="8" t="s">
        <v>84</v>
      </c>
      <c r="T202" s="74">
        <v>9</v>
      </c>
      <c r="U202" s="85">
        <f t="shared" si="15"/>
        <v>1</v>
      </c>
      <c r="V202" s="71"/>
      <c r="W202" s="71"/>
      <c r="X202" s="75" t="s">
        <v>2163</v>
      </c>
      <c r="Y202" s="95" t="s">
        <v>2164</v>
      </c>
      <c r="Z202" s="95" t="s">
        <v>2165</v>
      </c>
      <c r="AA202" s="95"/>
      <c r="AB202" s="95"/>
      <c r="AC202" s="95"/>
      <c r="AD202" s="177"/>
      <c r="AE202" s="71"/>
      <c r="AF202" s="71"/>
      <c r="AG202" s="71"/>
      <c r="AH202" s="71"/>
      <c r="AI202" s="71"/>
      <c r="AJ202" s="88" t="s">
        <v>176</v>
      </c>
      <c r="AK202" s="198">
        <f t="shared" si="16"/>
        <v>2</v>
      </c>
      <c r="AL202" s="199">
        <f t="shared" si="17"/>
        <v>0</v>
      </c>
      <c r="AM202" s="72" t="str">
        <f t="shared" si="18"/>
        <v>CUMPLIDA</v>
      </c>
      <c r="AN202" s="72" t="str">
        <f t="shared" si="19"/>
        <v>CUMPLIDA</v>
      </c>
      <c r="AO202" s="70" t="s">
        <v>84</v>
      </c>
      <c r="AP202" s="71"/>
      <c r="AQ202" s="73"/>
      <c r="AR202" s="73"/>
      <c r="AS202" s="73"/>
      <c r="AT202" s="8" t="s">
        <v>219</v>
      </c>
      <c r="AU202" s="8" t="s">
        <v>110</v>
      </c>
      <c r="AV202" s="8" t="s">
        <v>132</v>
      </c>
      <c r="AW202" s="8" t="s">
        <v>299</v>
      </c>
      <c r="AX202" s="8"/>
      <c r="AY202" s="8"/>
      <c r="AZ202" s="8"/>
      <c r="BA202" s="8"/>
      <c r="BB202" s="316"/>
    </row>
    <row r="203" spans="1:54" ht="181.5" customHeight="1" x14ac:dyDescent="0.25">
      <c r="A203" s="76">
        <v>1038</v>
      </c>
      <c r="B203" s="76">
        <v>2</v>
      </c>
      <c r="C203" s="137" t="s">
        <v>2166</v>
      </c>
      <c r="D203" s="77" t="s">
        <v>2167</v>
      </c>
      <c r="E203" s="75" t="s">
        <v>2168</v>
      </c>
      <c r="F203" s="77" t="s">
        <v>3763</v>
      </c>
      <c r="G203" s="162"/>
      <c r="H203" s="79" t="s">
        <v>3863</v>
      </c>
      <c r="I203" s="79" t="s">
        <v>3864</v>
      </c>
      <c r="J203" s="149">
        <v>6</v>
      </c>
      <c r="K203" s="82">
        <v>43297</v>
      </c>
      <c r="L203" s="82">
        <v>43524</v>
      </c>
      <c r="M203" s="101" t="s">
        <v>298</v>
      </c>
      <c r="N203" s="101" t="s">
        <v>298</v>
      </c>
      <c r="O203" s="70" t="s">
        <v>46</v>
      </c>
      <c r="P203" s="70" t="s">
        <v>46</v>
      </c>
      <c r="Q203" s="8" t="s">
        <v>4250</v>
      </c>
      <c r="R203" s="94" t="s">
        <v>3859</v>
      </c>
      <c r="S203" s="70" t="s">
        <v>1541</v>
      </c>
      <c r="T203" s="74">
        <v>4</v>
      </c>
      <c r="U203" s="85">
        <f t="shared" si="15"/>
        <v>0.66666666666666663</v>
      </c>
      <c r="V203" s="71"/>
      <c r="W203" s="71"/>
      <c r="X203" s="75" t="s">
        <v>2169</v>
      </c>
      <c r="Y203" s="95" t="s">
        <v>2170</v>
      </c>
      <c r="Z203" s="95"/>
      <c r="AA203" s="95"/>
      <c r="AB203" s="95" t="s">
        <v>3933</v>
      </c>
      <c r="AC203" s="95" t="s">
        <v>4371</v>
      </c>
      <c r="AD203" s="8" t="s">
        <v>485</v>
      </c>
      <c r="AE203" s="74" t="s">
        <v>18</v>
      </c>
      <c r="AF203" s="8" t="s">
        <v>2171</v>
      </c>
      <c r="AG203" s="71"/>
      <c r="AH203" s="71"/>
      <c r="AI203" s="71"/>
      <c r="AJ203" s="88" t="s">
        <v>176</v>
      </c>
      <c r="AK203" s="198">
        <f t="shared" si="16"/>
        <v>0</v>
      </c>
      <c r="AL203" s="199">
        <f t="shared" si="17"/>
        <v>1</v>
      </c>
      <c r="AM203" s="72" t="str">
        <f t="shared" si="18"/>
        <v>EN TERMINO</v>
      </c>
      <c r="AN203" s="72" t="str">
        <f t="shared" si="19"/>
        <v>EN TERMINO</v>
      </c>
      <c r="AO203" s="70" t="s">
        <v>85</v>
      </c>
      <c r="AP203" s="71"/>
      <c r="AQ203" s="73"/>
      <c r="AR203" s="73"/>
      <c r="AS203" s="73"/>
      <c r="AT203" s="8" t="s">
        <v>105</v>
      </c>
      <c r="AU203" s="8" t="s">
        <v>223</v>
      </c>
      <c r="AV203" s="8" t="s">
        <v>181</v>
      </c>
      <c r="AW203" s="8" t="s">
        <v>298</v>
      </c>
      <c r="AX203" s="8"/>
      <c r="AY203" s="8"/>
      <c r="AZ203" s="8"/>
      <c r="BA203" s="8"/>
      <c r="BB203" s="316"/>
    </row>
    <row r="204" spans="1:54" ht="172.9" customHeight="1" x14ac:dyDescent="0.25">
      <c r="A204" s="76">
        <v>1039</v>
      </c>
      <c r="B204" s="76">
        <v>3</v>
      </c>
      <c r="C204" s="137" t="s">
        <v>2172</v>
      </c>
      <c r="D204" s="77" t="s">
        <v>2173</v>
      </c>
      <c r="E204" s="75" t="s">
        <v>2174</v>
      </c>
      <c r="F204" s="140" t="s">
        <v>3096</v>
      </c>
      <c r="G204" s="179" t="s">
        <v>3097</v>
      </c>
      <c r="H204" s="79" t="s">
        <v>3909</v>
      </c>
      <c r="I204" s="79" t="s">
        <v>3865</v>
      </c>
      <c r="J204" s="74">
        <v>7</v>
      </c>
      <c r="K204" s="82">
        <v>43297</v>
      </c>
      <c r="L204" s="82">
        <v>43465</v>
      </c>
      <c r="M204" s="83" t="s">
        <v>299</v>
      </c>
      <c r="N204" s="8" t="s">
        <v>299</v>
      </c>
      <c r="O204" s="8" t="s">
        <v>41</v>
      </c>
      <c r="P204" s="8" t="s">
        <v>41</v>
      </c>
      <c r="Q204" s="94" t="s">
        <v>3968</v>
      </c>
      <c r="R204" s="94" t="s">
        <v>3861</v>
      </c>
      <c r="S204" s="8" t="s">
        <v>84</v>
      </c>
      <c r="T204" s="74">
        <v>7</v>
      </c>
      <c r="U204" s="85">
        <f t="shared" si="15"/>
        <v>1</v>
      </c>
      <c r="V204" s="71"/>
      <c r="W204" s="71"/>
      <c r="X204" s="75" t="s">
        <v>2175</v>
      </c>
      <c r="Y204" s="95" t="s">
        <v>2176</v>
      </c>
      <c r="Z204" s="95" t="s">
        <v>2177</v>
      </c>
      <c r="AA204" s="95"/>
      <c r="AB204" s="95" t="s">
        <v>3937</v>
      </c>
      <c r="AC204" s="95"/>
      <c r="AD204" s="8" t="s">
        <v>1062</v>
      </c>
      <c r="AE204" s="8" t="s">
        <v>18</v>
      </c>
      <c r="AF204" s="8" t="s">
        <v>2178</v>
      </c>
      <c r="AG204" s="71"/>
      <c r="AH204" s="71"/>
      <c r="AI204" s="71"/>
      <c r="AJ204" s="88" t="s">
        <v>176</v>
      </c>
      <c r="AK204" s="198">
        <f t="shared" si="16"/>
        <v>2</v>
      </c>
      <c r="AL204" s="199">
        <f t="shared" si="17"/>
        <v>1</v>
      </c>
      <c r="AM204" s="72" t="str">
        <f t="shared" si="18"/>
        <v>CUMPLIDA</v>
      </c>
      <c r="AN204" s="72" t="str">
        <f t="shared" si="19"/>
        <v>CUMPLIDA</v>
      </c>
      <c r="AO204" s="70" t="s">
        <v>84</v>
      </c>
      <c r="AP204" s="71"/>
      <c r="AQ204" s="73"/>
      <c r="AR204" s="73"/>
      <c r="AS204" s="73"/>
      <c r="AT204" s="8" t="s">
        <v>105</v>
      </c>
      <c r="AU204" s="8" t="s">
        <v>223</v>
      </c>
      <c r="AV204" s="8" t="s">
        <v>182</v>
      </c>
      <c r="AW204" s="8" t="s">
        <v>299</v>
      </c>
      <c r="AX204" s="8" t="s">
        <v>3920</v>
      </c>
      <c r="AY204" s="8"/>
      <c r="AZ204" s="8"/>
      <c r="BA204" s="8"/>
      <c r="BB204" s="316"/>
    </row>
    <row r="205" spans="1:54" ht="181.5" customHeight="1" x14ac:dyDescent="0.25">
      <c r="A205" s="76">
        <v>1040</v>
      </c>
      <c r="B205" s="76">
        <v>4</v>
      </c>
      <c r="C205" s="137" t="s">
        <v>2179</v>
      </c>
      <c r="D205" s="77" t="s">
        <v>2180</v>
      </c>
      <c r="E205" s="75" t="s">
        <v>2181</v>
      </c>
      <c r="F205" s="140" t="s">
        <v>2182</v>
      </c>
      <c r="G205" s="178"/>
      <c r="H205" s="178" t="s">
        <v>3162</v>
      </c>
      <c r="I205" s="178" t="s">
        <v>3163</v>
      </c>
      <c r="J205" s="149">
        <v>3</v>
      </c>
      <c r="K205" s="82">
        <v>42644</v>
      </c>
      <c r="L205" s="82">
        <v>43190</v>
      </c>
      <c r="M205" s="8" t="s">
        <v>296</v>
      </c>
      <c r="N205" s="8" t="s">
        <v>296</v>
      </c>
      <c r="O205" s="70" t="s">
        <v>24</v>
      </c>
      <c r="P205" s="70" t="s">
        <v>24</v>
      </c>
      <c r="Q205" s="8" t="s">
        <v>3968</v>
      </c>
      <c r="R205" s="105" t="s">
        <v>3884</v>
      </c>
      <c r="S205" s="8" t="s">
        <v>84</v>
      </c>
      <c r="T205" s="74">
        <v>3</v>
      </c>
      <c r="U205" s="85">
        <f t="shared" si="15"/>
        <v>1</v>
      </c>
      <c r="V205" s="71"/>
      <c r="W205" s="71"/>
      <c r="X205" s="75" t="s">
        <v>2183</v>
      </c>
      <c r="Y205" s="95" t="s">
        <v>2184</v>
      </c>
      <c r="Z205" s="95" t="s">
        <v>3168</v>
      </c>
      <c r="AA205" s="95" t="s">
        <v>3529</v>
      </c>
      <c r="AB205" s="95"/>
      <c r="AC205" s="95"/>
      <c r="AD205" s="71"/>
      <c r="AE205" s="71"/>
      <c r="AF205" s="74"/>
      <c r="AG205" s="71"/>
      <c r="AH205" s="74"/>
      <c r="AI205" s="71"/>
      <c r="AJ205" s="88" t="s">
        <v>176</v>
      </c>
      <c r="AK205" s="198">
        <f t="shared" si="16"/>
        <v>2</v>
      </c>
      <c r="AL205" s="199">
        <f t="shared" si="17"/>
        <v>0</v>
      </c>
      <c r="AM205" s="72" t="str">
        <f t="shared" si="18"/>
        <v>CUMPLIDA</v>
      </c>
      <c r="AN205" s="72" t="str">
        <f t="shared" si="19"/>
        <v>CUMPLIDA</v>
      </c>
      <c r="AO205" s="70" t="s">
        <v>84</v>
      </c>
      <c r="AP205" s="71"/>
      <c r="AQ205" s="73"/>
      <c r="AR205" s="73"/>
      <c r="AS205" s="73"/>
      <c r="AT205" s="8" t="s">
        <v>219</v>
      </c>
      <c r="AU205" s="8" t="s">
        <v>223</v>
      </c>
      <c r="AV205" s="8" t="s">
        <v>183</v>
      </c>
      <c r="AW205" s="8" t="s">
        <v>296</v>
      </c>
      <c r="AX205" s="8"/>
      <c r="AY205" s="8"/>
      <c r="AZ205" s="8"/>
      <c r="BA205" s="8"/>
      <c r="BB205" s="316"/>
    </row>
    <row r="206" spans="1:54" ht="253.5" customHeight="1" x14ac:dyDescent="0.25">
      <c r="A206" s="76">
        <v>1042</v>
      </c>
      <c r="B206" s="76">
        <v>6</v>
      </c>
      <c r="C206" s="137" t="s">
        <v>2185</v>
      </c>
      <c r="D206" s="77" t="s">
        <v>2186</v>
      </c>
      <c r="E206" s="75" t="s">
        <v>2187</v>
      </c>
      <c r="F206" s="140" t="s">
        <v>3866</v>
      </c>
      <c r="G206" s="95" t="s">
        <v>3867</v>
      </c>
      <c r="H206" s="75" t="s">
        <v>3870</v>
      </c>
      <c r="I206" s="75" t="s">
        <v>3871</v>
      </c>
      <c r="J206" s="74">
        <v>4</v>
      </c>
      <c r="K206" s="82">
        <v>43297</v>
      </c>
      <c r="L206" s="82">
        <v>43524</v>
      </c>
      <c r="M206" s="101" t="s">
        <v>299</v>
      </c>
      <c r="N206" s="101" t="s">
        <v>299</v>
      </c>
      <c r="O206" s="70" t="s">
        <v>41</v>
      </c>
      <c r="P206" s="70" t="s">
        <v>2188</v>
      </c>
      <c r="Q206" s="94" t="s">
        <v>3968</v>
      </c>
      <c r="R206" s="94" t="s">
        <v>3861</v>
      </c>
      <c r="S206" s="8" t="s">
        <v>84</v>
      </c>
      <c r="T206" s="74">
        <v>0</v>
      </c>
      <c r="U206" s="85">
        <f t="shared" si="15"/>
        <v>0</v>
      </c>
      <c r="V206" s="71"/>
      <c r="W206" s="71"/>
      <c r="X206" s="75" t="s">
        <v>2189</v>
      </c>
      <c r="Y206" s="95" t="s">
        <v>2190</v>
      </c>
      <c r="Z206" s="95" t="s">
        <v>397</v>
      </c>
      <c r="AA206" s="95"/>
      <c r="AB206" s="95" t="s">
        <v>3936</v>
      </c>
      <c r="AC206" s="95"/>
      <c r="AD206" s="71"/>
      <c r="AE206" s="71"/>
      <c r="AF206" s="71"/>
      <c r="AG206" s="71"/>
      <c r="AH206" s="71"/>
      <c r="AI206" s="71"/>
      <c r="AJ206" s="88" t="s">
        <v>176</v>
      </c>
      <c r="AK206" s="198">
        <f t="shared" si="16"/>
        <v>0</v>
      </c>
      <c r="AL206" s="199">
        <f t="shared" si="17"/>
        <v>1</v>
      </c>
      <c r="AM206" s="72" t="str">
        <f t="shared" si="18"/>
        <v>EN TERMINO</v>
      </c>
      <c r="AN206" s="72" t="str">
        <f t="shared" si="19"/>
        <v>EN TERMINO</v>
      </c>
      <c r="AO206" s="70" t="s">
        <v>84</v>
      </c>
      <c r="AP206" s="71"/>
      <c r="AQ206" s="73"/>
      <c r="AR206" s="73"/>
      <c r="AS206" s="73"/>
      <c r="AT206" s="8" t="s">
        <v>105</v>
      </c>
      <c r="AU206" s="8" t="s">
        <v>223</v>
      </c>
      <c r="AV206" s="8" t="s">
        <v>183</v>
      </c>
      <c r="AW206" s="8" t="s">
        <v>298</v>
      </c>
      <c r="AX206" s="8" t="s">
        <v>3921</v>
      </c>
      <c r="AY206" s="8"/>
      <c r="AZ206" s="8"/>
      <c r="BA206" s="8"/>
      <c r="BB206" s="316"/>
    </row>
    <row r="207" spans="1:54" ht="318" customHeight="1" x14ac:dyDescent="0.25">
      <c r="A207" s="76">
        <v>1043</v>
      </c>
      <c r="B207" s="76">
        <v>7</v>
      </c>
      <c r="C207" s="137" t="s">
        <v>2191</v>
      </c>
      <c r="D207" s="77" t="s">
        <v>2192</v>
      </c>
      <c r="E207" s="75" t="s">
        <v>2193</v>
      </c>
      <c r="F207" s="140" t="s">
        <v>3868</v>
      </c>
      <c r="G207" s="95" t="s">
        <v>3869</v>
      </c>
      <c r="H207" s="79" t="s">
        <v>3872</v>
      </c>
      <c r="I207" s="79" t="s">
        <v>3873</v>
      </c>
      <c r="J207" s="74">
        <v>4</v>
      </c>
      <c r="K207" s="82">
        <v>43297</v>
      </c>
      <c r="L207" s="82">
        <v>43524</v>
      </c>
      <c r="M207" s="101" t="s">
        <v>299</v>
      </c>
      <c r="N207" s="101" t="s">
        <v>299</v>
      </c>
      <c r="O207" s="8" t="s">
        <v>41</v>
      </c>
      <c r="P207" s="70" t="s">
        <v>2188</v>
      </c>
      <c r="Q207" s="94" t="s">
        <v>3968</v>
      </c>
      <c r="R207" s="94" t="s">
        <v>3861</v>
      </c>
      <c r="S207" s="8" t="s">
        <v>84</v>
      </c>
      <c r="T207" s="74">
        <v>0</v>
      </c>
      <c r="U207" s="85">
        <f t="shared" si="15"/>
        <v>0</v>
      </c>
      <c r="V207" s="71"/>
      <c r="W207" s="71"/>
      <c r="X207" s="75" t="s">
        <v>2194</v>
      </c>
      <c r="Y207" s="95" t="s">
        <v>2195</v>
      </c>
      <c r="Z207" s="95" t="s">
        <v>2196</v>
      </c>
      <c r="AA207" s="95"/>
      <c r="AB207" s="95" t="s">
        <v>3935</v>
      </c>
      <c r="AC207" s="95"/>
      <c r="AD207" s="71"/>
      <c r="AE207" s="71"/>
      <c r="AF207" s="71"/>
      <c r="AG207" s="71"/>
      <c r="AH207" s="71"/>
      <c r="AI207" s="71"/>
      <c r="AJ207" s="88" t="s">
        <v>176</v>
      </c>
      <c r="AK207" s="198">
        <f t="shared" si="16"/>
        <v>0</v>
      </c>
      <c r="AL207" s="199">
        <f t="shared" si="17"/>
        <v>1</v>
      </c>
      <c r="AM207" s="72" t="str">
        <f t="shared" si="18"/>
        <v>EN TERMINO</v>
      </c>
      <c r="AN207" s="72" t="str">
        <f t="shared" si="19"/>
        <v>EN TERMINO</v>
      </c>
      <c r="AO207" s="70" t="s">
        <v>84</v>
      </c>
      <c r="AP207" s="71"/>
      <c r="AQ207" s="73"/>
      <c r="AR207" s="73"/>
      <c r="AS207" s="73"/>
      <c r="AT207" s="8" t="s">
        <v>105</v>
      </c>
      <c r="AU207" s="8" t="s">
        <v>223</v>
      </c>
      <c r="AV207" s="8" t="s">
        <v>181</v>
      </c>
      <c r="AW207" s="8" t="s">
        <v>299</v>
      </c>
      <c r="AX207" s="8" t="s">
        <v>3921</v>
      </c>
      <c r="AY207" s="8"/>
      <c r="AZ207" s="8"/>
      <c r="BA207" s="8"/>
      <c r="BB207" s="316"/>
    </row>
    <row r="208" spans="1:54" ht="223.5" customHeight="1" x14ac:dyDescent="0.25">
      <c r="A208" s="76">
        <v>1044</v>
      </c>
      <c r="B208" s="76">
        <v>8</v>
      </c>
      <c r="C208" s="77" t="s">
        <v>2197</v>
      </c>
      <c r="D208" s="77" t="s">
        <v>2198</v>
      </c>
      <c r="E208" s="75" t="s">
        <v>2199</v>
      </c>
      <c r="F208" s="178" t="s">
        <v>2200</v>
      </c>
      <c r="G208" s="101" t="s">
        <v>2201</v>
      </c>
      <c r="H208" s="79" t="s">
        <v>2202</v>
      </c>
      <c r="I208" s="79" t="s">
        <v>2203</v>
      </c>
      <c r="J208" s="149">
        <v>3</v>
      </c>
      <c r="K208" s="82">
        <v>42644</v>
      </c>
      <c r="L208" s="82">
        <v>43281</v>
      </c>
      <c r="M208" s="8" t="s">
        <v>302</v>
      </c>
      <c r="N208" s="83" t="s">
        <v>302</v>
      </c>
      <c r="O208" s="8" t="s">
        <v>55</v>
      </c>
      <c r="P208" s="8" t="s">
        <v>55</v>
      </c>
      <c r="Q208" s="94" t="s">
        <v>3965</v>
      </c>
      <c r="R208" s="8" t="s">
        <v>35</v>
      </c>
      <c r="S208" s="8" t="s">
        <v>1541</v>
      </c>
      <c r="T208" s="74">
        <v>3</v>
      </c>
      <c r="U208" s="85">
        <f t="shared" si="15"/>
        <v>1</v>
      </c>
      <c r="V208" s="71"/>
      <c r="W208" s="71"/>
      <c r="X208" s="75" t="s">
        <v>2204</v>
      </c>
      <c r="Y208" s="95" t="s">
        <v>2205</v>
      </c>
      <c r="Z208" s="95" t="s">
        <v>3171</v>
      </c>
      <c r="AA208" s="95" t="s">
        <v>3635</v>
      </c>
      <c r="AB208" s="95"/>
      <c r="AC208" s="95"/>
      <c r="AD208" s="71"/>
      <c r="AE208" s="71"/>
      <c r="AF208" s="71"/>
      <c r="AG208" s="71"/>
      <c r="AH208" s="71"/>
      <c r="AI208" s="71"/>
      <c r="AJ208" s="88" t="s">
        <v>176</v>
      </c>
      <c r="AK208" s="198">
        <f t="shared" si="16"/>
        <v>2</v>
      </c>
      <c r="AL208" s="199">
        <f t="shared" si="17"/>
        <v>0</v>
      </c>
      <c r="AM208" s="72" t="str">
        <f t="shared" si="18"/>
        <v>CUMPLIDA</v>
      </c>
      <c r="AN208" s="72" t="str">
        <f t="shared" si="19"/>
        <v>CUMPLIDA</v>
      </c>
      <c r="AO208" s="70" t="s">
        <v>85</v>
      </c>
      <c r="AP208" s="71"/>
      <c r="AQ208" s="73"/>
      <c r="AR208" s="73"/>
      <c r="AS208" s="73"/>
      <c r="AT208" s="8" t="s">
        <v>219</v>
      </c>
      <c r="AU208" s="8" t="s">
        <v>223</v>
      </c>
      <c r="AV208" s="8" t="s">
        <v>181</v>
      </c>
      <c r="AW208" s="8" t="s">
        <v>208</v>
      </c>
      <c r="AX208" s="8"/>
      <c r="AY208" s="8"/>
      <c r="AZ208" s="8"/>
      <c r="BA208" s="8"/>
      <c r="BB208" s="316"/>
    </row>
    <row r="209" spans="1:54" ht="240" customHeight="1" x14ac:dyDescent="0.25">
      <c r="A209" s="76">
        <v>1045</v>
      </c>
      <c r="B209" s="76">
        <v>9</v>
      </c>
      <c r="C209" s="77" t="s">
        <v>2206</v>
      </c>
      <c r="D209" s="77" t="s">
        <v>2207</v>
      </c>
      <c r="E209" s="75" t="s">
        <v>2208</v>
      </c>
      <c r="F209" s="97" t="s">
        <v>876</v>
      </c>
      <c r="G209" s="97" t="s">
        <v>2209</v>
      </c>
      <c r="H209" s="133" t="s">
        <v>2210</v>
      </c>
      <c r="I209" s="133" t="s">
        <v>2210</v>
      </c>
      <c r="J209" s="149">
        <v>6</v>
      </c>
      <c r="K209" s="82">
        <v>42644</v>
      </c>
      <c r="L209" s="82">
        <v>42978</v>
      </c>
      <c r="M209" s="8" t="s">
        <v>302</v>
      </c>
      <c r="N209" s="83" t="s">
        <v>302</v>
      </c>
      <c r="O209" s="8" t="s">
        <v>55</v>
      </c>
      <c r="P209" s="8" t="s">
        <v>55</v>
      </c>
      <c r="Q209" s="8" t="s">
        <v>3967</v>
      </c>
      <c r="R209" s="8" t="s">
        <v>35</v>
      </c>
      <c r="S209" s="8" t="s">
        <v>1541</v>
      </c>
      <c r="T209" s="74">
        <v>6</v>
      </c>
      <c r="U209" s="85">
        <f t="shared" si="15"/>
        <v>1</v>
      </c>
      <c r="V209" s="71"/>
      <c r="W209" s="71"/>
      <c r="X209" s="75" t="s">
        <v>2211</v>
      </c>
      <c r="Y209" s="95" t="s">
        <v>2212</v>
      </c>
      <c r="Z209" s="95" t="s">
        <v>2213</v>
      </c>
      <c r="AA209" s="95"/>
      <c r="AB209" s="95"/>
      <c r="AC209" s="95"/>
      <c r="AD209" s="70" t="s">
        <v>30</v>
      </c>
      <c r="AE209" s="70" t="s">
        <v>25</v>
      </c>
      <c r="AF209" s="8" t="s">
        <v>883</v>
      </c>
      <c r="AG209" s="70" t="s">
        <v>1886</v>
      </c>
      <c r="AH209" s="8" t="s">
        <v>1887</v>
      </c>
      <c r="AI209" s="70" t="s">
        <v>846</v>
      </c>
      <c r="AJ209" s="88" t="s">
        <v>176</v>
      </c>
      <c r="AK209" s="198">
        <f t="shared" si="16"/>
        <v>2</v>
      </c>
      <c r="AL209" s="199">
        <f t="shared" si="17"/>
        <v>0</v>
      </c>
      <c r="AM209" s="72" t="str">
        <f t="shared" si="18"/>
        <v>CUMPLIDA</v>
      </c>
      <c r="AN209" s="72" t="str">
        <f t="shared" si="19"/>
        <v>CUMPLIDA</v>
      </c>
      <c r="AO209" s="70" t="s">
        <v>85</v>
      </c>
      <c r="AP209" s="71"/>
      <c r="AQ209" s="92" t="s">
        <v>2214</v>
      </c>
      <c r="AR209" s="73"/>
      <c r="AS209" s="92" t="s">
        <v>216</v>
      </c>
      <c r="AT209" s="8" t="s">
        <v>219</v>
      </c>
      <c r="AU209" s="8" t="s">
        <v>116</v>
      </c>
      <c r="AV209" s="8" t="s">
        <v>116</v>
      </c>
      <c r="AW209" s="8" t="s">
        <v>208</v>
      </c>
      <c r="AX209" s="8"/>
      <c r="AY209" s="8"/>
      <c r="AZ209" s="8"/>
      <c r="BA209" s="8"/>
      <c r="BB209" s="316"/>
    </row>
    <row r="210" spans="1:54" ht="213.75" customHeight="1" x14ac:dyDescent="0.25">
      <c r="A210" s="76">
        <v>1046</v>
      </c>
      <c r="B210" s="76">
        <v>10</v>
      </c>
      <c r="C210" s="137" t="s">
        <v>2215</v>
      </c>
      <c r="D210" s="77" t="s">
        <v>2216</v>
      </c>
      <c r="E210" s="75" t="s">
        <v>2217</v>
      </c>
      <c r="F210" s="179" t="s">
        <v>2218</v>
      </c>
      <c r="G210" s="179" t="s">
        <v>2219</v>
      </c>
      <c r="H210" s="79" t="s">
        <v>2220</v>
      </c>
      <c r="I210" s="180" t="s">
        <v>2221</v>
      </c>
      <c r="J210" s="149">
        <v>5</v>
      </c>
      <c r="K210" s="82">
        <v>42644</v>
      </c>
      <c r="L210" s="82">
        <v>42916</v>
      </c>
      <c r="M210" s="83" t="s">
        <v>654</v>
      </c>
      <c r="N210" s="101" t="s">
        <v>103</v>
      </c>
      <c r="O210" s="8" t="s">
        <v>28</v>
      </c>
      <c r="P210" s="8" t="s">
        <v>28</v>
      </c>
      <c r="Q210" s="8" t="s">
        <v>3966</v>
      </c>
      <c r="R210" s="8" t="s">
        <v>3883</v>
      </c>
      <c r="S210" s="8" t="s">
        <v>84</v>
      </c>
      <c r="T210" s="74">
        <v>5</v>
      </c>
      <c r="U210" s="85">
        <f t="shared" si="15"/>
        <v>1</v>
      </c>
      <c r="V210" s="71"/>
      <c r="W210" s="71"/>
      <c r="X210" s="75" t="s">
        <v>2222</v>
      </c>
      <c r="Y210" s="95" t="s">
        <v>2223</v>
      </c>
      <c r="Z210" s="95"/>
      <c r="AA210" s="95"/>
      <c r="AB210" s="95"/>
      <c r="AC210" s="95"/>
      <c r="AD210" s="71"/>
      <c r="AE210" s="71"/>
      <c r="AF210" s="71"/>
      <c r="AG210" s="71"/>
      <c r="AH210" s="71"/>
      <c r="AI210" s="71"/>
      <c r="AJ210" s="88" t="s">
        <v>176</v>
      </c>
      <c r="AK210" s="198">
        <f t="shared" si="16"/>
        <v>2</v>
      </c>
      <c r="AL210" s="199">
        <f t="shared" si="17"/>
        <v>0</v>
      </c>
      <c r="AM210" s="72" t="str">
        <f t="shared" si="18"/>
        <v>CUMPLIDA</v>
      </c>
      <c r="AN210" s="72" t="str">
        <f t="shared" si="19"/>
        <v>CUMPLIDA</v>
      </c>
      <c r="AO210" s="70" t="s">
        <v>84</v>
      </c>
      <c r="AP210" s="71"/>
      <c r="AQ210" s="73"/>
      <c r="AR210" s="73"/>
      <c r="AS210" s="73"/>
      <c r="AT210" s="8" t="s">
        <v>219</v>
      </c>
      <c r="AU210" s="8" t="s">
        <v>111</v>
      </c>
      <c r="AV210" s="8" t="s">
        <v>200</v>
      </c>
      <c r="AW210" s="8" t="s">
        <v>208</v>
      </c>
      <c r="AX210" s="8"/>
      <c r="AY210" s="8"/>
      <c r="AZ210" s="8"/>
      <c r="BA210" s="8"/>
      <c r="BB210" s="316"/>
    </row>
    <row r="211" spans="1:54" ht="162.75" customHeight="1" x14ac:dyDescent="0.25">
      <c r="A211" s="76">
        <v>1047</v>
      </c>
      <c r="B211" s="76">
        <v>11</v>
      </c>
      <c r="C211" s="137" t="s">
        <v>2224</v>
      </c>
      <c r="D211" s="77" t="s">
        <v>2225</v>
      </c>
      <c r="E211" s="75" t="s">
        <v>2226</v>
      </c>
      <c r="F211" s="179" t="s">
        <v>2227</v>
      </c>
      <c r="G211" s="179" t="s">
        <v>2228</v>
      </c>
      <c r="H211" s="79" t="s">
        <v>2229</v>
      </c>
      <c r="I211" s="181" t="s">
        <v>2230</v>
      </c>
      <c r="J211" s="149">
        <v>5</v>
      </c>
      <c r="K211" s="82">
        <v>42644</v>
      </c>
      <c r="L211" s="82">
        <v>42916</v>
      </c>
      <c r="M211" s="83" t="s">
        <v>654</v>
      </c>
      <c r="N211" s="101" t="s">
        <v>103</v>
      </c>
      <c r="O211" s="105" t="s">
        <v>28</v>
      </c>
      <c r="P211" s="105" t="s">
        <v>28</v>
      </c>
      <c r="Q211" s="8" t="s">
        <v>3966</v>
      </c>
      <c r="R211" s="8" t="s">
        <v>3883</v>
      </c>
      <c r="S211" s="8" t="s">
        <v>84</v>
      </c>
      <c r="T211" s="74">
        <v>5</v>
      </c>
      <c r="U211" s="85">
        <f t="shared" si="15"/>
        <v>1</v>
      </c>
      <c r="V211" s="71"/>
      <c r="W211" s="71"/>
      <c r="X211" s="75" t="s">
        <v>2231</v>
      </c>
      <c r="Y211" s="95" t="s">
        <v>2232</v>
      </c>
      <c r="Z211" s="95"/>
      <c r="AA211" s="95"/>
      <c r="AB211" s="95"/>
      <c r="AC211" s="95"/>
      <c r="AD211" s="71"/>
      <c r="AE211" s="71"/>
      <c r="AF211" s="71"/>
      <c r="AG211" s="71"/>
      <c r="AH211" s="71"/>
      <c r="AI211" s="71"/>
      <c r="AJ211" s="88" t="s">
        <v>176</v>
      </c>
      <c r="AK211" s="198">
        <f t="shared" si="16"/>
        <v>2</v>
      </c>
      <c r="AL211" s="199">
        <f t="shared" si="17"/>
        <v>0</v>
      </c>
      <c r="AM211" s="72" t="str">
        <f t="shared" si="18"/>
        <v>CUMPLIDA</v>
      </c>
      <c r="AN211" s="72" t="str">
        <f t="shared" si="19"/>
        <v>CUMPLIDA</v>
      </c>
      <c r="AO211" s="70" t="s">
        <v>84</v>
      </c>
      <c r="AP211" s="71"/>
      <c r="AQ211" s="73"/>
      <c r="AR211" s="73"/>
      <c r="AS211" s="73"/>
      <c r="AT211" s="8" t="s">
        <v>219</v>
      </c>
      <c r="AU211" s="8" t="s">
        <v>111</v>
      </c>
      <c r="AV211" s="8" t="s">
        <v>200</v>
      </c>
      <c r="AW211" s="8" t="s">
        <v>208</v>
      </c>
      <c r="AX211" s="8"/>
      <c r="AY211" s="8"/>
      <c r="AZ211" s="8"/>
      <c r="BA211" s="8"/>
      <c r="BB211" s="316"/>
    </row>
    <row r="212" spans="1:54" ht="129.75" customHeight="1" x14ac:dyDescent="0.25">
      <c r="A212" s="76">
        <v>1048</v>
      </c>
      <c r="B212" s="76">
        <v>12</v>
      </c>
      <c r="C212" s="137" t="s">
        <v>2233</v>
      </c>
      <c r="D212" s="77" t="s">
        <v>2234</v>
      </c>
      <c r="E212" s="75" t="s">
        <v>2235</v>
      </c>
      <c r="F212" s="179" t="s">
        <v>2236</v>
      </c>
      <c r="G212" s="179" t="s">
        <v>2237</v>
      </c>
      <c r="H212" s="79" t="s">
        <v>2238</v>
      </c>
      <c r="I212" s="79" t="s">
        <v>2239</v>
      </c>
      <c r="J212" s="149">
        <v>5</v>
      </c>
      <c r="K212" s="82">
        <v>42644</v>
      </c>
      <c r="L212" s="82">
        <v>43069</v>
      </c>
      <c r="M212" s="83" t="s">
        <v>654</v>
      </c>
      <c r="N212" s="101" t="s">
        <v>103</v>
      </c>
      <c r="O212" s="105" t="s">
        <v>28</v>
      </c>
      <c r="P212" s="105" t="s">
        <v>28</v>
      </c>
      <c r="Q212" s="8" t="s">
        <v>3966</v>
      </c>
      <c r="R212" s="8" t="s">
        <v>3883</v>
      </c>
      <c r="S212" s="8" t="s">
        <v>84</v>
      </c>
      <c r="T212" s="74">
        <v>5</v>
      </c>
      <c r="U212" s="85">
        <f t="shared" si="15"/>
        <v>1</v>
      </c>
      <c r="V212" s="71"/>
      <c r="W212" s="71"/>
      <c r="X212" s="75" t="s">
        <v>2240</v>
      </c>
      <c r="Y212" s="95" t="s">
        <v>2241</v>
      </c>
      <c r="Z212" s="95" t="s">
        <v>2242</v>
      </c>
      <c r="AA212" s="95"/>
      <c r="AB212" s="95"/>
      <c r="AC212" s="95"/>
      <c r="AD212" s="71"/>
      <c r="AE212" s="71"/>
      <c r="AF212" s="71"/>
      <c r="AG212" s="71"/>
      <c r="AH212" s="71"/>
      <c r="AI212" s="71"/>
      <c r="AJ212" s="88" t="s">
        <v>176</v>
      </c>
      <c r="AK212" s="198">
        <f t="shared" si="16"/>
        <v>2</v>
      </c>
      <c r="AL212" s="199">
        <f t="shared" si="17"/>
        <v>0</v>
      </c>
      <c r="AM212" s="72" t="str">
        <f t="shared" si="18"/>
        <v>CUMPLIDA</v>
      </c>
      <c r="AN212" s="72" t="str">
        <f t="shared" si="19"/>
        <v>CUMPLIDA</v>
      </c>
      <c r="AO212" s="70" t="s">
        <v>84</v>
      </c>
      <c r="AP212" s="71"/>
      <c r="AQ212" s="73"/>
      <c r="AR212" s="73"/>
      <c r="AS212" s="73"/>
      <c r="AT212" s="8" t="s">
        <v>219</v>
      </c>
      <c r="AU212" s="8" t="s">
        <v>109</v>
      </c>
      <c r="AV212" s="8" t="s">
        <v>109</v>
      </c>
      <c r="AW212" s="8" t="s">
        <v>208</v>
      </c>
      <c r="AX212" s="8"/>
      <c r="AY212" s="8"/>
      <c r="AZ212" s="8"/>
      <c r="BA212" s="8"/>
      <c r="BB212" s="316"/>
    </row>
    <row r="213" spans="1:54" ht="222" customHeight="1" x14ac:dyDescent="0.25">
      <c r="A213" s="76">
        <v>1049</v>
      </c>
      <c r="B213" s="76">
        <v>13</v>
      </c>
      <c r="C213" s="137" t="s">
        <v>2243</v>
      </c>
      <c r="D213" s="77" t="s">
        <v>2244</v>
      </c>
      <c r="E213" s="75" t="s">
        <v>2245</v>
      </c>
      <c r="F213" s="179" t="s">
        <v>2246</v>
      </c>
      <c r="G213" s="179" t="s">
        <v>2247</v>
      </c>
      <c r="H213" s="79" t="s">
        <v>2248</v>
      </c>
      <c r="I213" s="79" t="s">
        <v>2248</v>
      </c>
      <c r="J213" s="149">
        <v>6</v>
      </c>
      <c r="K213" s="82">
        <v>42644</v>
      </c>
      <c r="L213" s="82">
        <v>42916</v>
      </c>
      <c r="M213" s="83" t="s">
        <v>654</v>
      </c>
      <c r="N213" s="101" t="s">
        <v>103</v>
      </c>
      <c r="O213" s="105" t="s">
        <v>28</v>
      </c>
      <c r="P213" s="105" t="s">
        <v>28</v>
      </c>
      <c r="Q213" s="8" t="s">
        <v>3966</v>
      </c>
      <c r="R213" s="8" t="s">
        <v>3883</v>
      </c>
      <c r="S213" s="8" t="s">
        <v>84</v>
      </c>
      <c r="T213" s="74">
        <v>6</v>
      </c>
      <c r="U213" s="85">
        <f t="shared" si="15"/>
        <v>1</v>
      </c>
      <c r="V213" s="71"/>
      <c r="W213" s="71"/>
      <c r="X213" s="75" t="s">
        <v>2249</v>
      </c>
      <c r="Y213" s="95" t="s">
        <v>2250</v>
      </c>
      <c r="Z213" s="95"/>
      <c r="AA213" s="95"/>
      <c r="AB213" s="95"/>
      <c r="AC213" s="95"/>
      <c r="AD213" s="71"/>
      <c r="AE213" s="71"/>
      <c r="AF213" s="71"/>
      <c r="AG213" s="71"/>
      <c r="AH213" s="71"/>
      <c r="AI213" s="71"/>
      <c r="AJ213" s="88" t="s">
        <v>176</v>
      </c>
      <c r="AK213" s="198">
        <f t="shared" si="16"/>
        <v>2</v>
      </c>
      <c r="AL213" s="199">
        <f t="shared" si="17"/>
        <v>0</v>
      </c>
      <c r="AM213" s="72" t="str">
        <f t="shared" si="18"/>
        <v>CUMPLIDA</v>
      </c>
      <c r="AN213" s="72" t="str">
        <f t="shared" si="19"/>
        <v>CUMPLIDA</v>
      </c>
      <c r="AO213" s="70" t="s">
        <v>84</v>
      </c>
      <c r="AP213" s="71"/>
      <c r="AQ213" s="73"/>
      <c r="AR213" s="73"/>
      <c r="AS213" s="73"/>
      <c r="AT213" s="8" t="s">
        <v>219</v>
      </c>
      <c r="AU213" s="8" t="s">
        <v>108</v>
      </c>
      <c r="AV213" s="8" t="s">
        <v>139</v>
      </c>
      <c r="AW213" s="8" t="s">
        <v>208</v>
      </c>
      <c r="AX213" s="8"/>
      <c r="AY213" s="8"/>
      <c r="AZ213" s="8"/>
      <c r="BA213" s="8"/>
      <c r="BB213" s="316"/>
    </row>
    <row r="214" spans="1:54" ht="284.25" customHeight="1" x14ac:dyDescent="0.25">
      <c r="A214" s="76">
        <v>1050</v>
      </c>
      <c r="B214" s="76">
        <v>14</v>
      </c>
      <c r="C214" s="137" t="s">
        <v>2251</v>
      </c>
      <c r="D214" s="77" t="s">
        <v>2252</v>
      </c>
      <c r="E214" s="75" t="s">
        <v>2253</v>
      </c>
      <c r="F214" s="179" t="s">
        <v>2254</v>
      </c>
      <c r="G214" s="179" t="s">
        <v>2255</v>
      </c>
      <c r="H214" s="79" t="s">
        <v>2256</v>
      </c>
      <c r="I214" s="79" t="s">
        <v>2257</v>
      </c>
      <c r="J214" s="149">
        <v>4</v>
      </c>
      <c r="K214" s="82">
        <v>42644</v>
      </c>
      <c r="L214" s="82">
        <v>43008</v>
      </c>
      <c r="M214" s="83" t="s">
        <v>654</v>
      </c>
      <c r="N214" s="101" t="s">
        <v>103</v>
      </c>
      <c r="O214" s="105" t="s">
        <v>28</v>
      </c>
      <c r="P214" s="94" t="s">
        <v>888</v>
      </c>
      <c r="Q214" s="94" t="s">
        <v>3966</v>
      </c>
      <c r="R214" s="8" t="s">
        <v>3883</v>
      </c>
      <c r="S214" s="8" t="s">
        <v>84</v>
      </c>
      <c r="T214" s="74">
        <v>4</v>
      </c>
      <c r="U214" s="85">
        <f t="shared" si="15"/>
        <v>1</v>
      </c>
      <c r="V214" s="71"/>
      <c r="W214" s="71"/>
      <c r="X214" s="75" t="s">
        <v>2258</v>
      </c>
      <c r="Y214" s="95" t="s">
        <v>2259</v>
      </c>
      <c r="Z214" s="95" t="s">
        <v>2260</v>
      </c>
      <c r="AA214" s="95"/>
      <c r="AB214" s="95"/>
      <c r="AC214" s="95"/>
      <c r="AD214" s="71"/>
      <c r="AE214" s="71"/>
      <c r="AF214" s="71"/>
      <c r="AG214" s="71"/>
      <c r="AH214" s="71"/>
      <c r="AI214" s="71"/>
      <c r="AJ214" s="88" t="s">
        <v>176</v>
      </c>
      <c r="AK214" s="198">
        <f t="shared" si="16"/>
        <v>2</v>
      </c>
      <c r="AL214" s="199">
        <f t="shared" si="17"/>
        <v>0</v>
      </c>
      <c r="AM214" s="72" t="str">
        <f t="shared" si="18"/>
        <v>CUMPLIDA</v>
      </c>
      <c r="AN214" s="72" t="str">
        <f t="shared" si="19"/>
        <v>CUMPLIDA</v>
      </c>
      <c r="AO214" s="70" t="s">
        <v>84</v>
      </c>
      <c r="AP214" s="71"/>
      <c r="AQ214" s="73"/>
      <c r="AR214" s="73"/>
      <c r="AS214" s="73"/>
      <c r="AT214" s="8" t="s">
        <v>219</v>
      </c>
      <c r="AU214" s="8" t="s">
        <v>113</v>
      </c>
      <c r="AV214" s="8" t="s">
        <v>131</v>
      </c>
      <c r="AW214" s="8" t="s">
        <v>208</v>
      </c>
      <c r="AX214" s="8"/>
      <c r="AY214" s="8"/>
      <c r="AZ214" s="8"/>
      <c r="BA214" s="8"/>
      <c r="BB214" s="316"/>
    </row>
    <row r="215" spans="1:54" ht="129.6" customHeight="1" x14ac:dyDescent="0.25">
      <c r="A215" s="76">
        <v>1051</v>
      </c>
      <c r="B215" s="76">
        <v>15</v>
      </c>
      <c r="C215" s="137" t="s">
        <v>2261</v>
      </c>
      <c r="D215" s="77" t="s">
        <v>2262</v>
      </c>
      <c r="E215" s="75" t="s">
        <v>2263</v>
      </c>
      <c r="F215" s="179" t="s">
        <v>2264</v>
      </c>
      <c r="G215" s="179" t="s">
        <v>2265</v>
      </c>
      <c r="H215" s="79" t="s">
        <v>2266</v>
      </c>
      <c r="I215" s="79" t="s">
        <v>2267</v>
      </c>
      <c r="J215" s="149">
        <v>4</v>
      </c>
      <c r="K215" s="82">
        <v>42644</v>
      </c>
      <c r="L215" s="82">
        <v>42916</v>
      </c>
      <c r="M215" s="83" t="s">
        <v>654</v>
      </c>
      <c r="N215" s="101" t="s">
        <v>103</v>
      </c>
      <c r="O215" s="105" t="s">
        <v>28</v>
      </c>
      <c r="P215" s="105" t="s">
        <v>28</v>
      </c>
      <c r="Q215" s="8" t="s">
        <v>3966</v>
      </c>
      <c r="R215" s="8" t="s">
        <v>3883</v>
      </c>
      <c r="S215" s="8" t="s">
        <v>84</v>
      </c>
      <c r="T215" s="74">
        <v>4</v>
      </c>
      <c r="U215" s="85">
        <f t="shared" si="15"/>
        <v>1</v>
      </c>
      <c r="V215" s="71"/>
      <c r="W215" s="71"/>
      <c r="X215" s="75" t="s">
        <v>2268</v>
      </c>
      <c r="Y215" s="95" t="s">
        <v>2269</v>
      </c>
      <c r="Z215" s="95"/>
      <c r="AA215" s="95"/>
      <c r="AB215" s="95"/>
      <c r="AC215" s="95"/>
      <c r="AD215" s="71"/>
      <c r="AE215" s="71"/>
      <c r="AF215" s="71"/>
      <c r="AG215" s="71"/>
      <c r="AH215" s="71"/>
      <c r="AI215" s="71"/>
      <c r="AJ215" s="88" t="s">
        <v>176</v>
      </c>
      <c r="AK215" s="198">
        <f t="shared" si="16"/>
        <v>2</v>
      </c>
      <c r="AL215" s="199">
        <f t="shared" si="17"/>
        <v>0</v>
      </c>
      <c r="AM215" s="72" t="str">
        <f t="shared" si="18"/>
        <v>CUMPLIDA</v>
      </c>
      <c r="AN215" s="72" t="str">
        <f t="shared" si="19"/>
        <v>CUMPLIDA</v>
      </c>
      <c r="AO215" s="70" t="s">
        <v>84</v>
      </c>
      <c r="AP215" s="71"/>
      <c r="AQ215" s="73"/>
      <c r="AR215" s="73"/>
      <c r="AS215" s="73"/>
      <c r="AT215" s="8" t="s">
        <v>219</v>
      </c>
      <c r="AU215" s="8" t="s">
        <v>111</v>
      </c>
      <c r="AV215" s="8" t="s">
        <v>184</v>
      </c>
      <c r="AW215" s="8" t="s">
        <v>208</v>
      </c>
      <c r="AX215" s="8"/>
      <c r="AY215" s="8"/>
      <c r="AZ215" s="8"/>
      <c r="BA215" s="8"/>
      <c r="BB215" s="316"/>
    </row>
    <row r="216" spans="1:54" ht="308.25" customHeight="1" x14ac:dyDescent="0.25">
      <c r="A216" s="76">
        <v>1052</v>
      </c>
      <c r="B216" s="76">
        <v>16</v>
      </c>
      <c r="C216" s="137" t="s">
        <v>2270</v>
      </c>
      <c r="D216" s="77" t="s">
        <v>2271</v>
      </c>
      <c r="E216" s="75" t="s">
        <v>2272</v>
      </c>
      <c r="F216" s="80" t="s">
        <v>2273</v>
      </c>
      <c r="G216" s="75"/>
      <c r="H216" s="95" t="s">
        <v>2274</v>
      </c>
      <c r="I216" s="95" t="s">
        <v>2275</v>
      </c>
      <c r="J216" s="8">
        <v>8</v>
      </c>
      <c r="K216" s="93">
        <v>42644</v>
      </c>
      <c r="L216" s="118">
        <v>43100</v>
      </c>
      <c r="M216" s="83" t="s">
        <v>592</v>
      </c>
      <c r="N216" s="101" t="s">
        <v>47</v>
      </c>
      <c r="O216" s="94" t="s">
        <v>21</v>
      </c>
      <c r="P216" s="94" t="s">
        <v>21</v>
      </c>
      <c r="Q216" s="94" t="s">
        <v>3965</v>
      </c>
      <c r="R216" s="94" t="s">
        <v>3860</v>
      </c>
      <c r="S216" s="8" t="s">
        <v>1541</v>
      </c>
      <c r="T216" s="74">
        <v>8</v>
      </c>
      <c r="U216" s="85">
        <f t="shared" si="15"/>
        <v>1</v>
      </c>
      <c r="V216" s="71"/>
      <c r="W216" s="71"/>
      <c r="X216" s="75" t="s">
        <v>2276</v>
      </c>
      <c r="Y216" s="75"/>
      <c r="Z216" s="75" t="s">
        <v>3181</v>
      </c>
      <c r="AA216" s="75"/>
      <c r="AB216" s="75"/>
      <c r="AC216" s="75"/>
      <c r="AD216" s="71"/>
      <c r="AE216" s="71"/>
      <c r="AF216" s="71"/>
      <c r="AG216" s="71"/>
      <c r="AH216" s="71"/>
      <c r="AI216" s="71"/>
      <c r="AJ216" s="88" t="s">
        <v>176</v>
      </c>
      <c r="AK216" s="198">
        <f t="shared" si="16"/>
        <v>2</v>
      </c>
      <c r="AL216" s="199">
        <f t="shared" si="17"/>
        <v>0</v>
      </c>
      <c r="AM216" s="72" t="str">
        <f t="shared" si="18"/>
        <v>CUMPLIDA</v>
      </c>
      <c r="AN216" s="72" t="str">
        <f t="shared" si="19"/>
        <v>CUMPLIDA</v>
      </c>
      <c r="AO216" s="101" t="s">
        <v>85</v>
      </c>
      <c r="AP216" s="71"/>
      <c r="AQ216" s="73"/>
      <c r="AR216" s="73"/>
      <c r="AS216" s="73"/>
      <c r="AT216" s="74" t="s">
        <v>105</v>
      </c>
      <c r="AU216" s="8" t="s">
        <v>109</v>
      </c>
      <c r="AV216" s="8" t="s">
        <v>109</v>
      </c>
      <c r="AW216" s="8" t="s">
        <v>208</v>
      </c>
      <c r="AX216" s="8"/>
      <c r="AY216" s="8"/>
      <c r="AZ216" s="8"/>
      <c r="BA216" s="8"/>
      <c r="BB216" s="316"/>
    </row>
    <row r="217" spans="1:54" ht="186.75" customHeight="1" x14ac:dyDescent="0.25">
      <c r="A217" s="76">
        <v>1054</v>
      </c>
      <c r="B217" s="76">
        <v>18</v>
      </c>
      <c r="C217" s="178" t="s">
        <v>2277</v>
      </c>
      <c r="D217" s="77" t="s">
        <v>2278</v>
      </c>
      <c r="E217" s="75" t="s">
        <v>2279</v>
      </c>
      <c r="F217" s="75" t="s">
        <v>2280</v>
      </c>
      <c r="G217" s="95" t="s">
        <v>2281</v>
      </c>
      <c r="H217" s="75" t="s">
        <v>2282</v>
      </c>
      <c r="I217" s="75" t="s">
        <v>2283</v>
      </c>
      <c r="J217" s="8">
        <v>4</v>
      </c>
      <c r="K217" s="82">
        <v>42644</v>
      </c>
      <c r="L217" s="82">
        <v>42825</v>
      </c>
      <c r="M217" s="83" t="s">
        <v>387</v>
      </c>
      <c r="N217" s="101" t="s">
        <v>177</v>
      </c>
      <c r="O217" s="8" t="s">
        <v>28</v>
      </c>
      <c r="P217" s="8" t="s">
        <v>28</v>
      </c>
      <c r="Q217" s="94" t="s">
        <v>3966</v>
      </c>
      <c r="R217" s="94" t="s">
        <v>3883</v>
      </c>
      <c r="S217" s="8" t="s">
        <v>1641</v>
      </c>
      <c r="T217" s="74">
        <v>4</v>
      </c>
      <c r="U217" s="85">
        <f t="shared" si="15"/>
        <v>1</v>
      </c>
      <c r="V217" s="71"/>
      <c r="W217" s="71"/>
      <c r="X217" s="75" t="s">
        <v>2284</v>
      </c>
      <c r="Y217" s="95" t="s">
        <v>2285</v>
      </c>
      <c r="Z217" s="95"/>
      <c r="AA217" s="95"/>
      <c r="AB217" s="95"/>
      <c r="AC217" s="95"/>
      <c r="AD217" s="71"/>
      <c r="AE217" s="71"/>
      <c r="AF217" s="71"/>
      <c r="AG217" s="71"/>
      <c r="AH217" s="71"/>
      <c r="AI217" s="71"/>
      <c r="AJ217" s="88" t="s">
        <v>176</v>
      </c>
      <c r="AK217" s="198">
        <f t="shared" si="16"/>
        <v>2</v>
      </c>
      <c r="AL217" s="199">
        <f t="shared" si="17"/>
        <v>0</v>
      </c>
      <c r="AM217" s="72" t="str">
        <f t="shared" si="18"/>
        <v>CUMPLIDA</v>
      </c>
      <c r="AN217" s="72" t="str">
        <f t="shared" si="19"/>
        <v>CUMPLIDA</v>
      </c>
      <c r="AO217" s="70" t="s">
        <v>30</v>
      </c>
      <c r="AP217" s="71"/>
      <c r="AQ217" s="73"/>
      <c r="AR217" s="73"/>
      <c r="AS217" s="73"/>
      <c r="AT217" s="8" t="s">
        <v>219</v>
      </c>
      <c r="AU217" s="8" t="s">
        <v>108</v>
      </c>
      <c r="AV217" s="8" t="s">
        <v>192</v>
      </c>
      <c r="AW217" s="8" t="s">
        <v>208</v>
      </c>
      <c r="AX217" s="8"/>
      <c r="AY217" s="8"/>
      <c r="AZ217" s="8"/>
      <c r="BA217" s="8"/>
      <c r="BB217" s="316"/>
    </row>
    <row r="218" spans="1:54" ht="231" customHeight="1" x14ac:dyDescent="0.25">
      <c r="A218" s="76">
        <v>1055</v>
      </c>
      <c r="B218" s="76">
        <v>19</v>
      </c>
      <c r="C218" s="137" t="s">
        <v>2286</v>
      </c>
      <c r="D218" s="77" t="s">
        <v>2287</v>
      </c>
      <c r="E218" s="75" t="s">
        <v>2288</v>
      </c>
      <c r="F218" s="75" t="s">
        <v>2289</v>
      </c>
      <c r="G218" s="75" t="s">
        <v>2290</v>
      </c>
      <c r="H218" s="75" t="s">
        <v>2291</v>
      </c>
      <c r="I218" s="75" t="s">
        <v>2292</v>
      </c>
      <c r="J218" s="74">
        <v>9</v>
      </c>
      <c r="K218" s="93">
        <v>42644</v>
      </c>
      <c r="L218" s="93">
        <v>43281</v>
      </c>
      <c r="M218" s="83" t="s">
        <v>387</v>
      </c>
      <c r="N218" s="101" t="s">
        <v>177</v>
      </c>
      <c r="O218" s="8" t="s">
        <v>28</v>
      </c>
      <c r="P218" s="8" t="s">
        <v>28</v>
      </c>
      <c r="Q218" s="94" t="s">
        <v>3966</v>
      </c>
      <c r="R218" s="94" t="s">
        <v>3883</v>
      </c>
      <c r="S218" s="8" t="s">
        <v>84</v>
      </c>
      <c r="T218" s="74">
        <v>9</v>
      </c>
      <c r="U218" s="85">
        <f t="shared" si="15"/>
        <v>1</v>
      </c>
      <c r="V218" s="71"/>
      <c r="W218" s="71"/>
      <c r="X218" s="75" t="s">
        <v>2293</v>
      </c>
      <c r="Y218" s="75"/>
      <c r="Z218" s="75"/>
      <c r="AA218" s="75" t="s">
        <v>3590</v>
      </c>
      <c r="AB218" s="75"/>
      <c r="AC218" s="75"/>
      <c r="AD218" s="71"/>
      <c r="AE218" s="71"/>
      <c r="AF218" s="71"/>
      <c r="AG218" s="71"/>
      <c r="AH218" s="71"/>
      <c r="AI218" s="71"/>
      <c r="AJ218" s="88" t="s">
        <v>176</v>
      </c>
      <c r="AK218" s="198">
        <f t="shared" si="16"/>
        <v>2</v>
      </c>
      <c r="AL218" s="199">
        <f t="shared" si="17"/>
        <v>0</v>
      </c>
      <c r="AM218" s="72" t="str">
        <f t="shared" si="18"/>
        <v>CUMPLIDA</v>
      </c>
      <c r="AN218" s="72" t="str">
        <f t="shared" si="19"/>
        <v>CUMPLIDA</v>
      </c>
      <c r="AO218" s="70" t="s">
        <v>84</v>
      </c>
      <c r="AP218" s="71"/>
      <c r="AQ218" s="73"/>
      <c r="AR218" s="73"/>
      <c r="AS218" s="73"/>
      <c r="AT218" s="74" t="s">
        <v>105</v>
      </c>
      <c r="AU218" s="8" t="s">
        <v>108</v>
      </c>
      <c r="AV218" s="8" t="s">
        <v>130</v>
      </c>
      <c r="AW218" s="8" t="s">
        <v>208</v>
      </c>
      <c r="AX218" s="8"/>
      <c r="AY218" s="8"/>
      <c r="AZ218" s="8"/>
      <c r="BA218" s="8"/>
      <c r="BB218" s="316"/>
    </row>
    <row r="219" spans="1:54" ht="222" customHeight="1" x14ac:dyDescent="0.25">
      <c r="A219" s="76">
        <v>1056</v>
      </c>
      <c r="B219" s="76">
        <v>20</v>
      </c>
      <c r="C219" s="137" t="s">
        <v>2294</v>
      </c>
      <c r="D219" s="77" t="s">
        <v>2295</v>
      </c>
      <c r="E219" s="75" t="s">
        <v>2296</v>
      </c>
      <c r="F219" s="75" t="s">
        <v>2297</v>
      </c>
      <c r="G219" s="75" t="s">
        <v>2298</v>
      </c>
      <c r="H219" s="95" t="s">
        <v>3940</v>
      </c>
      <c r="I219" s="95" t="s">
        <v>3939</v>
      </c>
      <c r="J219" s="74">
        <v>6</v>
      </c>
      <c r="K219" s="93">
        <v>42644</v>
      </c>
      <c r="L219" s="93">
        <v>43555</v>
      </c>
      <c r="M219" s="83" t="s">
        <v>387</v>
      </c>
      <c r="N219" s="101" t="s">
        <v>177</v>
      </c>
      <c r="O219" s="8" t="s">
        <v>28</v>
      </c>
      <c r="P219" s="8" t="s">
        <v>28</v>
      </c>
      <c r="Q219" s="94" t="s">
        <v>3966</v>
      </c>
      <c r="R219" s="94" t="s">
        <v>3883</v>
      </c>
      <c r="S219" s="8" t="s">
        <v>84</v>
      </c>
      <c r="T219" s="74">
        <v>5</v>
      </c>
      <c r="U219" s="85">
        <f t="shared" si="15"/>
        <v>0.83333333333333337</v>
      </c>
      <c r="V219" s="71"/>
      <c r="W219" s="71"/>
      <c r="X219" s="75" t="s">
        <v>2293</v>
      </c>
      <c r="Y219" s="75"/>
      <c r="Z219" s="75"/>
      <c r="AA219" s="75" t="s">
        <v>3941</v>
      </c>
      <c r="AB219" s="75" t="s">
        <v>3975</v>
      </c>
      <c r="AC219" s="75"/>
      <c r="AD219" s="74" t="s">
        <v>30</v>
      </c>
      <c r="AE219" s="74" t="s">
        <v>18</v>
      </c>
      <c r="AF219" s="8" t="s">
        <v>2299</v>
      </c>
      <c r="AG219" s="71"/>
      <c r="AH219" s="71"/>
      <c r="AI219" s="71"/>
      <c r="AJ219" s="88" t="s">
        <v>176</v>
      </c>
      <c r="AK219" s="198">
        <f t="shared" si="16"/>
        <v>0</v>
      </c>
      <c r="AL219" s="199">
        <f t="shared" si="17"/>
        <v>1</v>
      </c>
      <c r="AM219" s="72" t="str">
        <f t="shared" si="18"/>
        <v>EN TERMINO</v>
      </c>
      <c r="AN219" s="72" t="str">
        <f t="shared" si="19"/>
        <v>EN TERMINO</v>
      </c>
      <c r="AO219" s="70" t="s">
        <v>84</v>
      </c>
      <c r="AP219" s="71"/>
      <c r="AQ219" s="73"/>
      <c r="AR219" s="73"/>
      <c r="AS219" s="73"/>
      <c r="AT219" s="74" t="s">
        <v>105</v>
      </c>
      <c r="AU219" s="8" t="s">
        <v>111</v>
      </c>
      <c r="AV219" s="8" t="s">
        <v>184</v>
      </c>
      <c r="AW219" s="8" t="s">
        <v>208</v>
      </c>
      <c r="AX219" s="8"/>
      <c r="AY219" s="8"/>
      <c r="AZ219" s="8"/>
      <c r="BA219" s="8"/>
      <c r="BB219" s="316"/>
    </row>
    <row r="220" spans="1:54" ht="213.75" customHeight="1" x14ac:dyDescent="0.25">
      <c r="A220" s="76">
        <v>1057</v>
      </c>
      <c r="B220" s="76">
        <v>21</v>
      </c>
      <c r="C220" s="137" t="s">
        <v>2300</v>
      </c>
      <c r="D220" s="77" t="s">
        <v>2301</v>
      </c>
      <c r="E220" s="75" t="s">
        <v>2302</v>
      </c>
      <c r="F220" s="75" t="s">
        <v>2303</v>
      </c>
      <c r="G220" s="75" t="s">
        <v>2304</v>
      </c>
      <c r="H220" s="75" t="s">
        <v>2305</v>
      </c>
      <c r="I220" s="75" t="s">
        <v>2306</v>
      </c>
      <c r="J220" s="74">
        <v>8</v>
      </c>
      <c r="K220" s="93">
        <v>42644</v>
      </c>
      <c r="L220" s="93">
        <v>43281</v>
      </c>
      <c r="M220" s="83" t="s">
        <v>387</v>
      </c>
      <c r="N220" s="101" t="s">
        <v>177</v>
      </c>
      <c r="O220" s="8" t="s">
        <v>28</v>
      </c>
      <c r="P220" s="8" t="s">
        <v>28</v>
      </c>
      <c r="Q220" s="94" t="s">
        <v>3966</v>
      </c>
      <c r="R220" s="94" t="s">
        <v>3883</v>
      </c>
      <c r="S220" s="8" t="s">
        <v>84</v>
      </c>
      <c r="T220" s="74">
        <v>8</v>
      </c>
      <c r="U220" s="85">
        <f t="shared" si="15"/>
        <v>1</v>
      </c>
      <c r="V220" s="71"/>
      <c r="W220" s="71"/>
      <c r="X220" s="75" t="s">
        <v>2307</v>
      </c>
      <c r="Y220" s="75"/>
      <c r="Z220" s="75"/>
      <c r="AA220" s="75" t="s">
        <v>3603</v>
      </c>
      <c r="AB220" s="75"/>
      <c r="AC220" s="75"/>
      <c r="AD220" s="71"/>
      <c r="AE220" s="71"/>
      <c r="AF220" s="71"/>
      <c r="AG220" s="71"/>
      <c r="AH220" s="71"/>
      <c r="AI220" s="71"/>
      <c r="AJ220" s="88" t="s">
        <v>176</v>
      </c>
      <c r="AK220" s="198">
        <f t="shared" si="16"/>
        <v>2</v>
      </c>
      <c r="AL220" s="199">
        <f t="shared" si="17"/>
        <v>0</v>
      </c>
      <c r="AM220" s="72" t="str">
        <f t="shared" si="18"/>
        <v>CUMPLIDA</v>
      </c>
      <c r="AN220" s="72" t="str">
        <f t="shared" si="19"/>
        <v>CUMPLIDA</v>
      </c>
      <c r="AO220" s="70" t="s">
        <v>84</v>
      </c>
      <c r="AP220" s="71"/>
      <c r="AQ220" s="73"/>
      <c r="AR220" s="73"/>
      <c r="AS220" s="73"/>
      <c r="AT220" s="74" t="s">
        <v>105</v>
      </c>
      <c r="AU220" s="8" t="s">
        <v>109</v>
      </c>
      <c r="AV220" s="8" t="s">
        <v>109</v>
      </c>
      <c r="AW220" s="8" t="s">
        <v>208</v>
      </c>
      <c r="AX220" s="8"/>
      <c r="AY220" s="8"/>
      <c r="AZ220" s="8"/>
      <c r="BA220" s="8"/>
      <c r="BB220" s="316"/>
    </row>
    <row r="221" spans="1:54" ht="372.75" customHeight="1" x14ac:dyDescent="0.25">
      <c r="A221" s="76">
        <v>1058</v>
      </c>
      <c r="B221" s="76">
        <v>22</v>
      </c>
      <c r="C221" s="137" t="s">
        <v>2308</v>
      </c>
      <c r="D221" s="77" t="s">
        <v>2309</v>
      </c>
      <c r="E221" s="75" t="s">
        <v>2310</v>
      </c>
      <c r="F221" s="101" t="s">
        <v>2311</v>
      </c>
      <c r="G221" s="101" t="s">
        <v>2312</v>
      </c>
      <c r="H221" s="80" t="s">
        <v>2313</v>
      </c>
      <c r="I221" s="80" t="s">
        <v>2313</v>
      </c>
      <c r="J221" s="149">
        <v>10</v>
      </c>
      <c r="K221" s="82">
        <v>42644</v>
      </c>
      <c r="L221" s="82">
        <v>43434</v>
      </c>
      <c r="M221" s="74" t="s">
        <v>2314</v>
      </c>
      <c r="N221" s="101" t="s">
        <v>178</v>
      </c>
      <c r="O221" s="105" t="s">
        <v>28</v>
      </c>
      <c r="P221" s="105" t="s">
        <v>28</v>
      </c>
      <c r="Q221" s="105" t="s">
        <v>3966</v>
      </c>
      <c r="R221" s="8" t="s">
        <v>3883</v>
      </c>
      <c r="S221" s="8" t="s">
        <v>84</v>
      </c>
      <c r="T221" s="74">
        <v>10</v>
      </c>
      <c r="U221" s="85">
        <f t="shared" si="15"/>
        <v>1</v>
      </c>
      <c r="V221" s="71"/>
      <c r="W221" s="71"/>
      <c r="X221" s="75" t="s">
        <v>2315</v>
      </c>
      <c r="Y221" s="95" t="s">
        <v>2316</v>
      </c>
      <c r="Z221" s="95" t="s">
        <v>2317</v>
      </c>
      <c r="AA221" s="87" t="s">
        <v>3536</v>
      </c>
      <c r="AB221" s="87" t="s">
        <v>3988</v>
      </c>
      <c r="AC221" s="87"/>
      <c r="AD221" s="71"/>
      <c r="AE221" s="71"/>
      <c r="AF221" s="71"/>
      <c r="AG221" s="71"/>
      <c r="AH221" s="71"/>
      <c r="AI221" s="71"/>
      <c r="AJ221" s="88" t="s">
        <v>176</v>
      </c>
      <c r="AK221" s="198">
        <f t="shared" si="16"/>
        <v>2</v>
      </c>
      <c r="AL221" s="199">
        <f t="shared" si="17"/>
        <v>1</v>
      </c>
      <c r="AM221" s="72" t="str">
        <f t="shared" si="18"/>
        <v>CUMPLIDA</v>
      </c>
      <c r="AN221" s="72" t="str">
        <f t="shared" si="19"/>
        <v>CUMPLIDA</v>
      </c>
      <c r="AO221" s="70" t="s">
        <v>84</v>
      </c>
      <c r="AP221" s="71"/>
      <c r="AQ221" s="73"/>
      <c r="AR221" s="73"/>
      <c r="AS221" s="73"/>
      <c r="AT221" s="8" t="s">
        <v>219</v>
      </c>
      <c r="AU221" s="8" t="s">
        <v>111</v>
      </c>
      <c r="AV221" s="8" t="s">
        <v>200</v>
      </c>
      <c r="AW221" s="8" t="s">
        <v>208</v>
      </c>
      <c r="AX221" s="8"/>
      <c r="AY221" s="8"/>
      <c r="AZ221" s="8"/>
      <c r="BA221" s="8"/>
      <c r="BB221" s="316"/>
    </row>
    <row r="222" spans="1:54" ht="203.25" customHeight="1" x14ac:dyDescent="0.25">
      <c r="A222" s="76">
        <v>1059</v>
      </c>
      <c r="B222" s="76">
        <v>23</v>
      </c>
      <c r="C222" s="137" t="s">
        <v>2318</v>
      </c>
      <c r="D222" s="77" t="s">
        <v>2319</v>
      </c>
      <c r="E222" s="122" t="s">
        <v>2320</v>
      </c>
      <c r="F222" s="101" t="s">
        <v>2321</v>
      </c>
      <c r="G222" s="101" t="s">
        <v>1115</v>
      </c>
      <c r="H222" s="80" t="s">
        <v>2322</v>
      </c>
      <c r="I222" s="80" t="s">
        <v>2322</v>
      </c>
      <c r="J222" s="149">
        <v>8</v>
      </c>
      <c r="K222" s="82">
        <v>42644</v>
      </c>
      <c r="L222" s="118">
        <v>43343</v>
      </c>
      <c r="M222" s="8" t="s">
        <v>2323</v>
      </c>
      <c r="N222" s="101" t="s">
        <v>179</v>
      </c>
      <c r="O222" s="105" t="s">
        <v>28</v>
      </c>
      <c r="P222" s="105" t="s">
        <v>28</v>
      </c>
      <c r="Q222" s="105" t="s">
        <v>3966</v>
      </c>
      <c r="R222" s="8" t="s">
        <v>3883</v>
      </c>
      <c r="S222" s="8" t="s">
        <v>1541</v>
      </c>
      <c r="T222" s="74">
        <v>8</v>
      </c>
      <c r="U222" s="85">
        <f t="shared" si="15"/>
        <v>1</v>
      </c>
      <c r="V222" s="71"/>
      <c r="W222" s="71"/>
      <c r="X222" s="75" t="s">
        <v>2324</v>
      </c>
      <c r="Y222" s="95" t="s">
        <v>2325</v>
      </c>
      <c r="Z222" s="95" t="s">
        <v>3142</v>
      </c>
      <c r="AA222" s="95" t="s">
        <v>3643</v>
      </c>
      <c r="AB222" s="95" t="s">
        <v>3924</v>
      </c>
      <c r="AC222" s="95"/>
      <c r="AD222" s="71"/>
      <c r="AE222" s="71"/>
      <c r="AF222" s="71"/>
      <c r="AG222" s="71"/>
      <c r="AH222" s="71"/>
      <c r="AI222" s="71"/>
      <c r="AJ222" s="88" t="s">
        <v>176</v>
      </c>
      <c r="AK222" s="198">
        <f t="shared" si="16"/>
        <v>2</v>
      </c>
      <c r="AL222" s="199">
        <f t="shared" si="17"/>
        <v>0</v>
      </c>
      <c r="AM222" s="72" t="str">
        <f t="shared" si="18"/>
        <v>CUMPLIDA</v>
      </c>
      <c r="AN222" s="72" t="str">
        <f t="shared" si="19"/>
        <v>CUMPLIDA</v>
      </c>
      <c r="AO222" s="101" t="s">
        <v>85</v>
      </c>
      <c r="AP222" s="71"/>
      <c r="AQ222" s="73"/>
      <c r="AR222" s="73"/>
      <c r="AS222" s="73"/>
      <c r="AT222" s="8" t="s">
        <v>219</v>
      </c>
      <c r="AU222" s="8" t="s">
        <v>111</v>
      </c>
      <c r="AV222" s="8" t="s">
        <v>185</v>
      </c>
      <c r="AW222" s="8" t="s">
        <v>208</v>
      </c>
      <c r="AX222" s="8"/>
      <c r="AY222" s="8"/>
      <c r="AZ222" s="8"/>
      <c r="BA222" s="8"/>
      <c r="BB222" s="316"/>
    </row>
    <row r="223" spans="1:54" ht="288" customHeight="1" x14ac:dyDescent="0.25">
      <c r="A223" s="76">
        <v>1061</v>
      </c>
      <c r="B223" s="76">
        <v>25</v>
      </c>
      <c r="C223" s="137" t="s">
        <v>2326</v>
      </c>
      <c r="D223" s="77" t="s">
        <v>2327</v>
      </c>
      <c r="E223" s="75" t="s">
        <v>2328</v>
      </c>
      <c r="F223" s="179" t="s">
        <v>2329</v>
      </c>
      <c r="G223" s="101" t="s">
        <v>2330</v>
      </c>
      <c r="H223" s="80" t="s">
        <v>2331</v>
      </c>
      <c r="I223" s="79" t="s">
        <v>2332</v>
      </c>
      <c r="J223" s="149">
        <v>4</v>
      </c>
      <c r="K223" s="82">
        <v>42644</v>
      </c>
      <c r="L223" s="82">
        <v>42916</v>
      </c>
      <c r="M223" s="8" t="s">
        <v>2333</v>
      </c>
      <c r="N223" s="101" t="s">
        <v>287</v>
      </c>
      <c r="O223" s="105" t="s">
        <v>28</v>
      </c>
      <c r="P223" s="8" t="s">
        <v>2334</v>
      </c>
      <c r="Q223" s="8" t="s">
        <v>3966</v>
      </c>
      <c r="R223" s="8" t="s">
        <v>3883</v>
      </c>
      <c r="S223" s="8" t="s">
        <v>84</v>
      </c>
      <c r="T223" s="74">
        <v>4</v>
      </c>
      <c r="U223" s="85">
        <f t="shared" si="15"/>
        <v>1</v>
      </c>
      <c r="V223" s="71"/>
      <c r="W223" s="71"/>
      <c r="X223" s="75" t="s">
        <v>2335</v>
      </c>
      <c r="Y223" s="95" t="s">
        <v>2336</v>
      </c>
      <c r="Z223" s="95"/>
      <c r="AA223" s="95" t="s">
        <v>3480</v>
      </c>
      <c r="AB223" s="95"/>
      <c r="AC223" s="95"/>
      <c r="AD223" s="71"/>
      <c r="AE223" s="71"/>
      <c r="AF223" s="71"/>
      <c r="AG223" s="71"/>
      <c r="AH223" s="71"/>
      <c r="AI223" s="71"/>
      <c r="AJ223" s="88" t="s">
        <v>176</v>
      </c>
      <c r="AK223" s="198">
        <f t="shared" si="16"/>
        <v>2</v>
      </c>
      <c r="AL223" s="199">
        <f t="shared" si="17"/>
        <v>0</v>
      </c>
      <c r="AM223" s="72" t="str">
        <f t="shared" si="18"/>
        <v>CUMPLIDA</v>
      </c>
      <c r="AN223" s="72" t="str">
        <f t="shared" si="19"/>
        <v>CUMPLIDA</v>
      </c>
      <c r="AO223" s="70" t="s">
        <v>84</v>
      </c>
      <c r="AP223" s="71"/>
      <c r="AQ223" s="73"/>
      <c r="AR223" s="73"/>
      <c r="AS223" s="73"/>
      <c r="AT223" s="8" t="s">
        <v>219</v>
      </c>
      <c r="AU223" s="8" t="s">
        <v>110</v>
      </c>
      <c r="AV223" s="8" t="s">
        <v>187</v>
      </c>
      <c r="AW223" s="8" t="s">
        <v>208</v>
      </c>
      <c r="AX223" s="8"/>
      <c r="AY223" s="8"/>
      <c r="AZ223" s="8"/>
      <c r="BA223" s="8"/>
      <c r="BB223" s="316"/>
    </row>
    <row r="224" spans="1:54" ht="247.5" customHeight="1" x14ac:dyDescent="0.25">
      <c r="A224" s="76">
        <v>1063</v>
      </c>
      <c r="B224" s="76">
        <v>27</v>
      </c>
      <c r="C224" s="137" t="s">
        <v>2338</v>
      </c>
      <c r="D224" s="77" t="s">
        <v>2339</v>
      </c>
      <c r="E224" s="75" t="s">
        <v>2340</v>
      </c>
      <c r="F224" s="75" t="s">
        <v>2341</v>
      </c>
      <c r="G224" s="75" t="s">
        <v>2342</v>
      </c>
      <c r="H224" s="75" t="s">
        <v>2343</v>
      </c>
      <c r="I224" s="75" t="s">
        <v>2344</v>
      </c>
      <c r="J224" s="74">
        <v>7</v>
      </c>
      <c r="K224" s="93">
        <v>42644</v>
      </c>
      <c r="L224" s="93">
        <v>43100</v>
      </c>
      <c r="M224" s="74" t="s">
        <v>2337</v>
      </c>
      <c r="N224" s="101" t="s">
        <v>180</v>
      </c>
      <c r="O224" s="8" t="s">
        <v>28</v>
      </c>
      <c r="P224" s="8" t="s">
        <v>28</v>
      </c>
      <c r="Q224" s="94" t="s">
        <v>3966</v>
      </c>
      <c r="R224" s="94" t="s">
        <v>3883</v>
      </c>
      <c r="S224" s="8" t="s">
        <v>84</v>
      </c>
      <c r="T224" s="74">
        <v>7</v>
      </c>
      <c r="U224" s="85">
        <f t="shared" si="15"/>
        <v>1</v>
      </c>
      <c r="V224" s="71"/>
      <c r="W224" s="71"/>
      <c r="X224" s="75" t="s">
        <v>2345</v>
      </c>
      <c r="Y224" s="75"/>
      <c r="Z224" s="75" t="s">
        <v>3198</v>
      </c>
      <c r="AA224" s="75"/>
      <c r="AB224" s="75"/>
      <c r="AC224" s="75"/>
      <c r="AD224" s="71"/>
      <c r="AE224" s="71"/>
      <c r="AF224" s="71"/>
      <c r="AG224" s="71"/>
      <c r="AH224" s="71"/>
      <c r="AI224" s="71"/>
      <c r="AJ224" s="88" t="s">
        <v>176</v>
      </c>
      <c r="AK224" s="198">
        <f t="shared" si="16"/>
        <v>2</v>
      </c>
      <c r="AL224" s="199">
        <f t="shared" si="17"/>
        <v>0</v>
      </c>
      <c r="AM224" s="72" t="str">
        <f t="shared" si="18"/>
        <v>CUMPLIDA</v>
      </c>
      <c r="AN224" s="72" t="str">
        <f t="shared" si="19"/>
        <v>CUMPLIDA</v>
      </c>
      <c r="AO224" s="70" t="s">
        <v>84</v>
      </c>
      <c r="AP224" s="71"/>
      <c r="AQ224" s="73"/>
      <c r="AR224" s="73"/>
      <c r="AS224" s="73"/>
      <c r="AT224" s="74" t="s">
        <v>105</v>
      </c>
      <c r="AU224" s="8" t="s">
        <v>108</v>
      </c>
      <c r="AV224" s="8" t="s">
        <v>138</v>
      </c>
      <c r="AW224" s="8" t="s">
        <v>208</v>
      </c>
      <c r="AX224" s="8"/>
      <c r="AY224" s="8"/>
      <c r="AZ224" s="8"/>
      <c r="BA224" s="8"/>
      <c r="BB224" s="316"/>
    </row>
    <row r="225" spans="1:54" ht="187.15" customHeight="1" x14ac:dyDescent="0.25">
      <c r="A225" s="76">
        <v>1066</v>
      </c>
      <c r="B225" s="76">
        <v>30</v>
      </c>
      <c r="C225" s="137" t="s">
        <v>2346</v>
      </c>
      <c r="D225" s="77" t="s">
        <v>2347</v>
      </c>
      <c r="E225" s="75" t="s">
        <v>2348</v>
      </c>
      <c r="F225" s="75" t="s">
        <v>2349</v>
      </c>
      <c r="G225" s="75" t="s">
        <v>2350</v>
      </c>
      <c r="H225" s="75" t="s">
        <v>2351</v>
      </c>
      <c r="I225" s="95" t="s">
        <v>2351</v>
      </c>
      <c r="J225" s="74">
        <v>8</v>
      </c>
      <c r="K225" s="93">
        <v>42644</v>
      </c>
      <c r="L225" s="93">
        <v>43100</v>
      </c>
      <c r="M225" s="74" t="s">
        <v>2337</v>
      </c>
      <c r="N225" s="101" t="s">
        <v>180</v>
      </c>
      <c r="O225" s="8" t="s">
        <v>28</v>
      </c>
      <c r="P225" s="8" t="s">
        <v>28</v>
      </c>
      <c r="Q225" s="94" t="s">
        <v>3966</v>
      </c>
      <c r="R225" s="94" t="s">
        <v>3883</v>
      </c>
      <c r="S225" s="8" t="s">
        <v>84</v>
      </c>
      <c r="T225" s="74">
        <v>8</v>
      </c>
      <c r="U225" s="85">
        <f t="shared" si="15"/>
        <v>1</v>
      </c>
      <c r="V225" s="71"/>
      <c r="W225" s="71"/>
      <c r="X225" s="75" t="s">
        <v>2352</v>
      </c>
      <c r="Y225" s="75"/>
      <c r="Z225" s="75" t="s">
        <v>3199</v>
      </c>
      <c r="AA225" s="75"/>
      <c r="AB225" s="75"/>
      <c r="AC225" s="75"/>
      <c r="AD225" s="71"/>
      <c r="AE225" s="71"/>
      <c r="AF225" s="71"/>
      <c r="AG225" s="71"/>
      <c r="AH225" s="71"/>
      <c r="AI225" s="71"/>
      <c r="AJ225" s="88" t="s">
        <v>176</v>
      </c>
      <c r="AK225" s="198">
        <f t="shared" si="16"/>
        <v>2</v>
      </c>
      <c r="AL225" s="199">
        <f t="shared" si="17"/>
        <v>0</v>
      </c>
      <c r="AM225" s="72" t="str">
        <f t="shared" si="18"/>
        <v>CUMPLIDA</v>
      </c>
      <c r="AN225" s="72" t="str">
        <f t="shared" si="19"/>
        <v>CUMPLIDA</v>
      </c>
      <c r="AO225" s="70" t="s">
        <v>84</v>
      </c>
      <c r="AP225" s="71"/>
      <c r="AQ225" s="73"/>
      <c r="AR225" s="73"/>
      <c r="AS225" s="73"/>
      <c r="AT225" s="74" t="s">
        <v>105</v>
      </c>
      <c r="AU225" s="8" t="s">
        <v>108</v>
      </c>
      <c r="AV225" s="8" t="s">
        <v>154</v>
      </c>
      <c r="AW225" s="8" t="s">
        <v>208</v>
      </c>
      <c r="AX225" s="8"/>
      <c r="AY225" s="8"/>
      <c r="AZ225" s="8"/>
      <c r="BA225" s="8"/>
      <c r="BB225" s="316"/>
    </row>
    <row r="226" spans="1:54" ht="172.5" customHeight="1" x14ac:dyDescent="0.25">
      <c r="A226" s="76">
        <v>1067</v>
      </c>
      <c r="B226" s="76">
        <v>31</v>
      </c>
      <c r="C226" s="137" t="s">
        <v>2353</v>
      </c>
      <c r="D226" s="77" t="s">
        <v>2354</v>
      </c>
      <c r="E226" s="182" t="s">
        <v>2355</v>
      </c>
      <c r="F226" s="101" t="s">
        <v>2356</v>
      </c>
      <c r="G226" s="101" t="s">
        <v>1262</v>
      </c>
      <c r="H226" s="80" t="s">
        <v>2357</v>
      </c>
      <c r="I226" s="79" t="s">
        <v>2358</v>
      </c>
      <c r="J226" s="149">
        <v>4</v>
      </c>
      <c r="K226" s="82">
        <v>42644</v>
      </c>
      <c r="L226" s="93">
        <v>42766</v>
      </c>
      <c r="M226" s="74" t="s">
        <v>2337</v>
      </c>
      <c r="N226" s="101" t="s">
        <v>180</v>
      </c>
      <c r="O226" s="8" t="s">
        <v>28</v>
      </c>
      <c r="P226" s="8" t="s">
        <v>28</v>
      </c>
      <c r="Q226" s="94" t="s">
        <v>3966</v>
      </c>
      <c r="R226" s="94" t="s">
        <v>3883</v>
      </c>
      <c r="S226" s="8" t="s">
        <v>84</v>
      </c>
      <c r="T226" s="74">
        <v>4</v>
      </c>
      <c r="U226" s="85">
        <f t="shared" si="15"/>
        <v>1</v>
      </c>
      <c r="V226" s="71"/>
      <c r="W226" s="71"/>
      <c r="X226" s="75"/>
      <c r="Y226" s="131" t="s">
        <v>2359</v>
      </c>
      <c r="Z226" s="131"/>
      <c r="AA226" s="131"/>
      <c r="AB226" s="131"/>
      <c r="AC226" s="131"/>
      <c r="AD226" s="71"/>
      <c r="AE226" s="71"/>
      <c r="AF226" s="71"/>
      <c r="AG226" s="71"/>
      <c r="AH226" s="71"/>
      <c r="AI226" s="71"/>
      <c r="AJ226" s="88" t="s">
        <v>176</v>
      </c>
      <c r="AK226" s="198">
        <f t="shared" si="16"/>
        <v>2</v>
      </c>
      <c r="AL226" s="199">
        <f t="shared" si="17"/>
        <v>0</v>
      </c>
      <c r="AM226" s="72" t="str">
        <f t="shared" si="18"/>
        <v>CUMPLIDA</v>
      </c>
      <c r="AN226" s="72" t="str">
        <f t="shared" si="19"/>
        <v>CUMPLIDA</v>
      </c>
      <c r="AO226" s="70" t="s">
        <v>84</v>
      </c>
      <c r="AP226" s="71"/>
      <c r="AQ226" s="73"/>
      <c r="AR226" s="73"/>
      <c r="AS226" s="73"/>
      <c r="AT226" s="8" t="s">
        <v>219</v>
      </c>
      <c r="AU226" s="8" t="s">
        <v>108</v>
      </c>
      <c r="AV226" s="8" t="s">
        <v>138</v>
      </c>
      <c r="AW226" s="8" t="s">
        <v>208</v>
      </c>
      <c r="AX226" s="8"/>
      <c r="AY226" s="8"/>
      <c r="AZ226" s="8"/>
      <c r="BA226" s="8"/>
      <c r="BB226" s="316"/>
    </row>
    <row r="227" spans="1:54" ht="154.5" customHeight="1" x14ac:dyDescent="0.25">
      <c r="A227" s="76">
        <v>1069</v>
      </c>
      <c r="B227" s="76">
        <v>33</v>
      </c>
      <c r="C227" s="137" t="s">
        <v>2361</v>
      </c>
      <c r="D227" s="77" t="s">
        <v>2362</v>
      </c>
      <c r="E227" s="75" t="s">
        <v>2363</v>
      </c>
      <c r="F227" s="178" t="s">
        <v>2364</v>
      </c>
      <c r="G227" s="178"/>
      <c r="H227" s="178" t="s">
        <v>2365</v>
      </c>
      <c r="I227" s="178" t="s">
        <v>2366</v>
      </c>
      <c r="J227" s="149">
        <v>5</v>
      </c>
      <c r="K227" s="82">
        <v>42644</v>
      </c>
      <c r="L227" s="82">
        <v>43039</v>
      </c>
      <c r="M227" s="101" t="s">
        <v>296</v>
      </c>
      <c r="N227" s="70" t="s">
        <v>296</v>
      </c>
      <c r="O227" s="70" t="s">
        <v>24</v>
      </c>
      <c r="P227" s="70" t="s">
        <v>1527</v>
      </c>
      <c r="Q227" s="8" t="s">
        <v>3968</v>
      </c>
      <c r="R227" s="105" t="s">
        <v>3884</v>
      </c>
      <c r="S227" s="8" t="s">
        <v>84</v>
      </c>
      <c r="T227" s="74">
        <v>5</v>
      </c>
      <c r="U227" s="85">
        <f t="shared" si="15"/>
        <v>1</v>
      </c>
      <c r="V227" s="71"/>
      <c r="W227" s="71"/>
      <c r="X227" s="228" t="s">
        <v>2367</v>
      </c>
      <c r="Y227" s="95" t="s">
        <v>2368</v>
      </c>
      <c r="Z227" s="95" t="s">
        <v>2369</v>
      </c>
      <c r="AA227" s="95"/>
      <c r="AB227" s="95"/>
      <c r="AC227" s="95"/>
      <c r="AD227" s="71"/>
      <c r="AE227" s="71"/>
      <c r="AF227" s="71"/>
      <c r="AG227" s="71"/>
      <c r="AH227" s="71"/>
      <c r="AI227" s="71"/>
      <c r="AJ227" s="88" t="s">
        <v>176</v>
      </c>
      <c r="AK227" s="198">
        <f t="shared" si="16"/>
        <v>2</v>
      </c>
      <c r="AL227" s="199">
        <f t="shared" si="17"/>
        <v>0</v>
      </c>
      <c r="AM227" s="72" t="str">
        <f t="shared" si="18"/>
        <v>CUMPLIDA</v>
      </c>
      <c r="AN227" s="72" t="str">
        <f t="shared" si="19"/>
        <v>CUMPLIDA</v>
      </c>
      <c r="AO227" s="70" t="s">
        <v>84</v>
      </c>
      <c r="AP227" s="71"/>
      <c r="AQ227" s="73"/>
      <c r="AR227" s="73"/>
      <c r="AS227" s="73"/>
      <c r="AT227" s="8" t="s">
        <v>219</v>
      </c>
      <c r="AU227" s="8" t="s">
        <v>108</v>
      </c>
      <c r="AV227" s="8" t="s">
        <v>168</v>
      </c>
      <c r="AW227" s="8" t="s">
        <v>296</v>
      </c>
      <c r="AX227" s="8"/>
      <c r="AY227" s="8"/>
      <c r="AZ227" s="8"/>
      <c r="BA227" s="8"/>
      <c r="BB227" s="316"/>
    </row>
    <row r="228" spans="1:54" ht="297" customHeight="1" x14ac:dyDescent="0.25">
      <c r="A228" s="76">
        <v>1070</v>
      </c>
      <c r="B228" s="76">
        <v>34</v>
      </c>
      <c r="C228" s="137" t="s">
        <v>2370</v>
      </c>
      <c r="D228" s="77" t="s">
        <v>2371</v>
      </c>
      <c r="E228" s="75" t="s">
        <v>2372</v>
      </c>
      <c r="F228" s="178" t="s">
        <v>2373</v>
      </c>
      <c r="G228" s="178"/>
      <c r="H228" s="181" t="s">
        <v>2374</v>
      </c>
      <c r="I228" s="79" t="s">
        <v>2375</v>
      </c>
      <c r="J228" s="149">
        <v>4</v>
      </c>
      <c r="K228" s="82">
        <v>42644</v>
      </c>
      <c r="L228" s="82">
        <v>43008</v>
      </c>
      <c r="M228" s="101" t="s">
        <v>298</v>
      </c>
      <c r="N228" s="70" t="s">
        <v>298</v>
      </c>
      <c r="O228" s="70" t="s">
        <v>24</v>
      </c>
      <c r="P228" s="70" t="s">
        <v>1527</v>
      </c>
      <c r="Q228" s="8" t="s">
        <v>3968</v>
      </c>
      <c r="R228" s="105" t="s">
        <v>3884</v>
      </c>
      <c r="S228" s="8" t="s">
        <v>1541</v>
      </c>
      <c r="T228" s="74">
        <v>4</v>
      </c>
      <c r="U228" s="85">
        <f t="shared" si="15"/>
        <v>1</v>
      </c>
      <c r="V228" s="71"/>
      <c r="W228" s="71"/>
      <c r="X228" s="75" t="s">
        <v>2376</v>
      </c>
      <c r="Y228" s="95" t="s">
        <v>2377</v>
      </c>
      <c r="Z228" s="95" t="s">
        <v>2378</v>
      </c>
      <c r="AA228" s="95"/>
      <c r="AB228" s="95"/>
      <c r="AC228" s="95"/>
      <c r="AD228" s="71"/>
      <c r="AE228" s="71"/>
      <c r="AF228" s="71"/>
      <c r="AG228" s="71"/>
      <c r="AH228" s="71"/>
      <c r="AI228" s="71"/>
      <c r="AJ228" s="88" t="s">
        <v>176</v>
      </c>
      <c r="AK228" s="198">
        <f t="shared" si="16"/>
        <v>2</v>
      </c>
      <c r="AL228" s="199">
        <f t="shared" si="17"/>
        <v>0</v>
      </c>
      <c r="AM228" s="72" t="str">
        <f t="shared" si="18"/>
        <v>CUMPLIDA</v>
      </c>
      <c r="AN228" s="72" t="str">
        <f t="shared" si="19"/>
        <v>CUMPLIDA</v>
      </c>
      <c r="AO228" s="70" t="s">
        <v>85</v>
      </c>
      <c r="AP228" s="71"/>
      <c r="AQ228" s="73"/>
      <c r="AR228" s="73"/>
      <c r="AS228" s="73"/>
      <c r="AT228" s="8" t="s">
        <v>219</v>
      </c>
      <c r="AU228" s="8" t="s">
        <v>108</v>
      </c>
      <c r="AV228" s="8" t="s">
        <v>190</v>
      </c>
      <c r="AW228" s="8" t="s">
        <v>298</v>
      </c>
      <c r="AX228" s="8"/>
      <c r="AY228" s="8"/>
      <c r="AZ228" s="8"/>
      <c r="BA228" s="8"/>
      <c r="BB228" s="316"/>
    </row>
    <row r="229" spans="1:54" ht="158.44999999999999" customHeight="1" x14ac:dyDescent="0.25">
      <c r="A229" s="76">
        <v>1071</v>
      </c>
      <c r="B229" s="76">
        <v>35</v>
      </c>
      <c r="C229" s="137" t="s">
        <v>2379</v>
      </c>
      <c r="D229" s="77" t="s">
        <v>2380</v>
      </c>
      <c r="E229" s="75" t="s">
        <v>2381</v>
      </c>
      <c r="F229" s="101" t="s">
        <v>2382</v>
      </c>
      <c r="G229" s="101"/>
      <c r="H229" s="79" t="s">
        <v>2383</v>
      </c>
      <c r="I229" s="79" t="s">
        <v>2384</v>
      </c>
      <c r="J229" s="149">
        <v>4</v>
      </c>
      <c r="K229" s="82">
        <v>42644</v>
      </c>
      <c r="L229" s="82">
        <v>43100</v>
      </c>
      <c r="M229" s="101" t="s">
        <v>296</v>
      </c>
      <c r="N229" s="70" t="s">
        <v>296</v>
      </c>
      <c r="O229" s="70" t="s">
        <v>24</v>
      </c>
      <c r="P229" s="70" t="s">
        <v>2385</v>
      </c>
      <c r="Q229" s="8" t="s">
        <v>3968</v>
      </c>
      <c r="R229" s="105" t="s">
        <v>3884</v>
      </c>
      <c r="S229" s="8" t="s">
        <v>1541</v>
      </c>
      <c r="T229" s="74">
        <v>4</v>
      </c>
      <c r="U229" s="85">
        <f t="shared" si="15"/>
        <v>1</v>
      </c>
      <c r="V229" s="71"/>
      <c r="W229" s="71"/>
      <c r="X229" s="75" t="s">
        <v>2386</v>
      </c>
      <c r="Y229" s="95" t="s">
        <v>2387</v>
      </c>
      <c r="Z229" s="95" t="s">
        <v>3204</v>
      </c>
      <c r="AA229" s="95"/>
      <c r="AB229" s="95"/>
      <c r="AC229" s="95"/>
      <c r="AD229" s="71"/>
      <c r="AE229" s="71"/>
      <c r="AF229" s="71"/>
      <c r="AG229" s="71"/>
      <c r="AH229" s="71"/>
      <c r="AI229" s="71"/>
      <c r="AJ229" s="88" t="s">
        <v>176</v>
      </c>
      <c r="AK229" s="198">
        <f t="shared" si="16"/>
        <v>2</v>
      </c>
      <c r="AL229" s="199">
        <f t="shared" si="17"/>
        <v>0</v>
      </c>
      <c r="AM229" s="72" t="str">
        <f t="shared" si="18"/>
        <v>CUMPLIDA</v>
      </c>
      <c r="AN229" s="72" t="str">
        <f t="shared" si="19"/>
        <v>CUMPLIDA</v>
      </c>
      <c r="AO229" s="70" t="s">
        <v>85</v>
      </c>
      <c r="AP229" s="71"/>
      <c r="AQ229" s="73"/>
      <c r="AR229" s="73"/>
      <c r="AS229" s="73"/>
      <c r="AT229" s="8" t="s">
        <v>219</v>
      </c>
      <c r="AU229" s="8" t="s">
        <v>111</v>
      </c>
      <c r="AV229" s="8" t="s">
        <v>155</v>
      </c>
      <c r="AW229" s="8" t="s">
        <v>296</v>
      </c>
      <c r="AX229" s="8"/>
      <c r="AY229" s="8"/>
      <c r="AZ229" s="8"/>
      <c r="BA229" s="8"/>
      <c r="BB229" s="316"/>
    </row>
    <row r="230" spans="1:54" ht="158.25" customHeight="1" x14ac:dyDescent="0.25">
      <c r="A230" s="76">
        <v>1072</v>
      </c>
      <c r="B230" s="76">
        <v>36</v>
      </c>
      <c r="C230" s="178" t="s">
        <v>2388</v>
      </c>
      <c r="D230" s="77" t="s">
        <v>2389</v>
      </c>
      <c r="E230" s="182" t="s">
        <v>2390</v>
      </c>
      <c r="F230" s="178" t="s">
        <v>2391</v>
      </c>
      <c r="G230" s="178"/>
      <c r="H230" s="178" t="s">
        <v>2392</v>
      </c>
      <c r="I230" s="178" t="s">
        <v>2393</v>
      </c>
      <c r="J230" s="101">
        <v>3</v>
      </c>
      <c r="K230" s="82">
        <v>42644</v>
      </c>
      <c r="L230" s="82">
        <v>43159</v>
      </c>
      <c r="M230" s="8" t="s">
        <v>296</v>
      </c>
      <c r="N230" s="8" t="s">
        <v>296</v>
      </c>
      <c r="O230" s="70" t="s">
        <v>24</v>
      </c>
      <c r="P230" s="70" t="s">
        <v>24</v>
      </c>
      <c r="Q230" s="8" t="s">
        <v>3968</v>
      </c>
      <c r="R230" s="105" t="s">
        <v>3884</v>
      </c>
      <c r="S230" s="8" t="s">
        <v>1541</v>
      </c>
      <c r="T230" s="74">
        <v>3</v>
      </c>
      <c r="U230" s="85">
        <f t="shared" si="15"/>
        <v>1</v>
      </c>
      <c r="V230" s="71"/>
      <c r="W230" s="71"/>
      <c r="X230" s="75" t="s">
        <v>2394</v>
      </c>
      <c r="Y230" s="95" t="s">
        <v>2395</v>
      </c>
      <c r="Z230" s="95" t="s">
        <v>3196</v>
      </c>
      <c r="AA230" s="95" t="s">
        <v>3485</v>
      </c>
      <c r="AB230" s="95"/>
      <c r="AC230" s="95"/>
      <c r="AD230" s="71"/>
      <c r="AE230" s="71"/>
      <c r="AF230" s="71"/>
      <c r="AG230" s="71"/>
      <c r="AH230" s="71"/>
      <c r="AI230" s="71"/>
      <c r="AJ230" s="88" t="s">
        <v>176</v>
      </c>
      <c r="AK230" s="198">
        <f t="shared" si="16"/>
        <v>2</v>
      </c>
      <c r="AL230" s="199">
        <f t="shared" si="17"/>
        <v>0</v>
      </c>
      <c r="AM230" s="72" t="str">
        <f t="shared" si="18"/>
        <v>CUMPLIDA</v>
      </c>
      <c r="AN230" s="72" t="str">
        <f t="shared" si="19"/>
        <v>CUMPLIDA</v>
      </c>
      <c r="AO230" s="70" t="s">
        <v>85</v>
      </c>
      <c r="AP230" s="71"/>
      <c r="AQ230" s="73"/>
      <c r="AR230" s="73"/>
      <c r="AS230" s="73"/>
      <c r="AT230" s="8" t="s">
        <v>219</v>
      </c>
      <c r="AU230" s="8" t="s">
        <v>108</v>
      </c>
      <c r="AV230" s="8" t="s">
        <v>174</v>
      </c>
      <c r="AW230" s="8" t="s">
        <v>296</v>
      </c>
      <c r="AX230" s="8"/>
      <c r="AY230" s="8"/>
      <c r="AZ230" s="8"/>
      <c r="BA230" s="8"/>
      <c r="BB230" s="316"/>
    </row>
    <row r="231" spans="1:54" ht="187.5" customHeight="1" x14ac:dyDescent="0.25">
      <c r="A231" s="76">
        <v>1073</v>
      </c>
      <c r="B231" s="76">
        <v>37</v>
      </c>
      <c r="C231" s="137" t="s">
        <v>2396</v>
      </c>
      <c r="D231" s="77" t="s">
        <v>2397</v>
      </c>
      <c r="E231" s="75" t="s">
        <v>2398</v>
      </c>
      <c r="F231" s="178" t="s">
        <v>2399</v>
      </c>
      <c r="G231" s="178"/>
      <c r="H231" s="178" t="s">
        <v>2400</v>
      </c>
      <c r="I231" s="178" t="s">
        <v>2401</v>
      </c>
      <c r="J231" s="101">
        <v>4</v>
      </c>
      <c r="K231" s="82">
        <v>42644</v>
      </c>
      <c r="L231" s="82">
        <v>43008</v>
      </c>
      <c r="M231" s="8" t="s">
        <v>296</v>
      </c>
      <c r="N231" s="8" t="s">
        <v>296</v>
      </c>
      <c r="O231" s="70" t="s">
        <v>24</v>
      </c>
      <c r="P231" s="70" t="s">
        <v>24</v>
      </c>
      <c r="Q231" s="8" t="s">
        <v>3968</v>
      </c>
      <c r="R231" s="105" t="s">
        <v>3884</v>
      </c>
      <c r="S231" s="8" t="s">
        <v>84</v>
      </c>
      <c r="T231" s="74">
        <v>4</v>
      </c>
      <c r="U231" s="85">
        <f t="shared" si="15"/>
        <v>1</v>
      </c>
      <c r="V231" s="71"/>
      <c r="W231" s="71"/>
      <c r="X231" s="75"/>
      <c r="Y231" s="95" t="s">
        <v>2402</v>
      </c>
      <c r="Z231" s="95" t="s">
        <v>2403</v>
      </c>
      <c r="AA231" s="95"/>
      <c r="AB231" s="95"/>
      <c r="AC231" s="95"/>
      <c r="AD231" s="71"/>
      <c r="AE231" s="71"/>
      <c r="AF231" s="71"/>
      <c r="AG231" s="71"/>
      <c r="AH231" s="71"/>
      <c r="AI231" s="71"/>
      <c r="AJ231" s="88" t="s">
        <v>176</v>
      </c>
      <c r="AK231" s="198">
        <f t="shared" si="16"/>
        <v>2</v>
      </c>
      <c r="AL231" s="199">
        <f t="shared" si="17"/>
        <v>0</v>
      </c>
      <c r="AM231" s="72" t="str">
        <f t="shared" si="18"/>
        <v>CUMPLIDA</v>
      </c>
      <c r="AN231" s="72" t="str">
        <f t="shared" si="19"/>
        <v>CUMPLIDA</v>
      </c>
      <c r="AO231" s="70" t="s">
        <v>84</v>
      </c>
      <c r="AP231" s="71"/>
      <c r="AQ231" s="73"/>
      <c r="AR231" s="73"/>
      <c r="AS231" s="73"/>
      <c r="AT231" s="8" t="s">
        <v>219</v>
      </c>
      <c r="AU231" s="8" t="s">
        <v>108</v>
      </c>
      <c r="AV231" s="8" t="s">
        <v>174</v>
      </c>
      <c r="AW231" s="8" t="s">
        <v>296</v>
      </c>
      <c r="AX231" s="8"/>
      <c r="AY231" s="8"/>
      <c r="AZ231" s="8"/>
      <c r="BA231" s="8"/>
      <c r="BB231" s="316"/>
    </row>
    <row r="232" spans="1:54" ht="236.25" customHeight="1" x14ac:dyDescent="0.25">
      <c r="A232" s="76">
        <v>1074</v>
      </c>
      <c r="B232" s="76">
        <v>38</v>
      </c>
      <c r="C232" s="178" t="s">
        <v>2404</v>
      </c>
      <c r="D232" s="77" t="s">
        <v>2405</v>
      </c>
      <c r="E232" s="75" t="s">
        <v>2406</v>
      </c>
      <c r="F232" s="178" t="s">
        <v>2407</v>
      </c>
      <c r="G232" s="178"/>
      <c r="H232" s="178" t="s">
        <v>2408</v>
      </c>
      <c r="I232" s="178" t="s">
        <v>2409</v>
      </c>
      <c r="J232" s="101">
        <v>6</v>
      </c>
      <c r="K232" s="82">
        <v>42644</v>
      </c>
      <c r="L232" s="82">
        <v>43312</v>
      </c>
      <c r="M232" s="8" t="s">
        <v>296</v>
      </c>
      <c r="N232" s="8" t="s">
        <v>296</v>
      </c>
      <c r="O232" s="70" t="s">
        <v>24</v>
      </c>
      <c r="P232" s="70" t="s">
        <v>24</v>
      </c>
      <c r="Q232" s="8" t="s">
        <v>3968</v>
      </c>
      <c r="R232" s="105" t="s">
        <v>3884</v>
      </c>
      <c r="S232" s="8" t="s">
        <v>84</v>
      </c>
      <c r="T232" s="74">
        <v>6</v>
      </c>
      <c r="U232" s="85">
        <f t="shared" si="15"/>
        <v>1</v>
      </c>
      <c r="V232" s="71"/>
      <c r="W232" s="71"/>
      <c r="X232" s="75"/>
      <c r="Y232" s="95" t="s">
        <v>2410</v>
      </c>
      <c r="Z232" s="95" t="s">
        <v>3169</v>
      </c>
      <c r="AA232" s="95" t="s">
        <v>3531</v>
      </c>
      <c r="AB232" s="95" t="s">
        <v>3882</v>
      </c>
      <c r="AC232" s="95"/>
      <c r="AD232" s="71"/>
      <c r="AE232" s="71"/>
      <c r="AF232" s="71"/>
      <c r="AG232" s="71"/>
      <c r="AH232" s="71"/>
      <c r="AI232" s="71"/>
      <c r="AJ232" s="88" t="s">
        <v>176</v>
      </c>
      <c r="AK232" s="198">
        <f t="shared" si="16"/>
        <v>2</v>
      </c>
      <c r="AL232" s="199">
        <f t="shared" si="17"/>
        <v>0</v>
      </c>
      <c r="AM232" s="72" t="str">
        <f t="shared" si="18"/>
        <v>CUMPLIDA</v>
      </c>
      <c r="AN232" s="72" t="str">
        <f t="shared" si="19"/>
        <v>CUMPLIDA</v>
      </c>
      <c r="AO232" s="70" t="s">
        <v>84</v>
      </c>
      <c r="AP232" s="71"/>
      <c r="AQ232" s="73"/>
      <c r="AR232" s="73"/>
      <c r="AS232" s="73"/>
      <c r="AT232" s="8" t="s">
        <v>219</v>
      </c>
      <c r="AU232" s="8" t="s">
        <v>108</v>
      </c>
      <c r="AV232" s="8" t="s">
        <v>174</v>
      </c>
      <c r="AW232" s="8" t="s">
        <v>296</v>
      </c>
      <c r="AX232" s="8"/>
      <c r="AY232" s="8"/>
      <c r="AZ232" s="8"/>
      <c r="BA232" s="8"/>
      <c r="BB232" s="316"/>
    </row>
    <row r="233" spans="1:54" ht="409.5" customHeight="1" x14ac:dyDescent="0.25">
      <c r="A233" s="76">
        <v>1075</v>
      </c>
      <c r="B233" s="76">
        <v>39</v>
      </c>
      <c r="C233" s="178" t="s">
        <v>2411</v>
      </c>
      <c r="D233" s="77" t="s">
        <v>2412</v>
      </c>
      <c r="E233" s="75" t="s">
        <v>2413</v>
      </c>
      <c r="F233" s="178" t="s">
        <v>2414</v>
      </c>
      <c r="G233" s="178"/>
      <c r="H233" s="178" t="s">
        <v>2415</v>
      </c>
      <c r="I233" s="178" t="s">
        <v>2416</v>
      </c>
      <c r="J233" s="101">
        <v>4</v>
      </c>
      <c r="K233" s="82">
        <v>42644</v>
      </c>
      <c r="L233" s="82">
        <v>43008</v>
      </c>
      <c r="M233" s="8" t="s">
        <v>296</v>
      </c>
      <c r="N233" s="8" t="s">
        <v>296</v>
      </c>
      <c r="O233" s="70" t="s">
        <v>24</v>
      </c>
      <c r="P233" s="70" t="s">
        <v>24</v>
      </c>
      <c r="Q233" s="8" t="s">
        <v>3968</v>
      </c>
      <c r="R233" s="105" t="s">
        <v>3884</v>
      </c>
      <c r="S233" s="8" t="s">
        <v>84</v>
      </c>
      <c r="T233" s="74">
        <v>4</v>
      </c>
      <c r="U233" s="85">
        <f t="shared" si="15"/>
        <v>1</v>
      </c>
      <c r="V233" s="71"/>
      <c r="W233" s="71"/>
      <c r="X233" s="75"/>
      <c r="Y233" s="95" t="s">
        <v>2417</v>
      </c>
      <c r="Z233" s="95" t="s">
        <v>2418</v>
      </c>
      <c r="AA233" s="95"/>
      <c r="AB233" s="95"/>
      <c r="AC233" s="95"/>
      <c r="AD233" s="71"/>
      <c r="AE233" s="71"/>
      <c r="AF233" s="71"/>
      <c r="AG233" s="71"/>
      <c r="AH233" s="71"/>
      <c r="AI233" s="71"/>
      <c r="AJ233" s="88" t="s">
        <v>176</v>
      </c>
      <c r="AK233" s="198">
        <f t="shared" si="16"/>
        <v>2</v>
      </c>
      <c r="AL233" s="199">
        <f t="shared" si="17"/>
        <v>0</v>
      </c>
      <c r="AM233" s="72" t="str">
        <f t="shared" si="18"/>
        <v>CUMPLIDA</v>
      </c>
      <c r="AN233" s="72" t="str">
        <f t="shared" si="19"/>
        <v>CUMPLIDA</v>
      </c>
      <c r="AO233" s="70" t="s">
        <v>84</v>
      </c>
      <c r="AP233" s="71"/>
      <c r="AQ233" s="73"/>
      <c r="AR233" s="73"/>
      <c r="AS233" s="73"/>
      <c r="AT233" s="8" t="s">
        <v>219</v>
      </c>
      <c r="AU233" s="8" t="s">
        <v>108</v>
      </c>
      <c r="AV233" s="8" t="s">
        <v>174</v>
      </c>
      <c r="AW233" s="8" t="s">
        <v>296</v>
      </c>
      <c r="AX233" s="8"/>
      <c r="AY233" s="8"/>
      <c r="AZ233" s="8"/>
      <c r="BA233" s="8"/>
      <c r="BB233" s="316"/>
    </row>
    <row r="234" spans="1:54" ht="286.5" customHeight="1" x14ac:dyDescent="0.25">
      <c r="A234" s="76">
        <v>1076</v>
      </c>
      <c r="B234" s="76">
        <v>40</v>
      </c>
      <c r="C234" s="178" t="s">
        <v>2419</v>
      </c>
      <c r="D234" s="77" t="s">
        <v>2420</v>
      </c>
      <c r="E234" s="75" t="s">
        <v>2421</v>
      </c>
      <c r="F234" s="101" t="s">
        <v>2422</v>
      </c>
      <c r="G234" s="101" t="s">
        <v>2423</v>
      </c>
      <c r="H234" s="80" t="s">
        <v>2424</v>
      </c>
      <c r="I234" s="80" t="s">
        <v>2424</v>
      </c>
      <c r="J234" s="149">
        <v>4</v>
      </c>
      <c r="K234" s="82">
        <v>42644</v>
      </c>
      <c r="L234" s="82">
        <v>43281</v>
      </c>
      <c r="M234" s="83" t="s">
        <v>936</v>
      </c>
      <c r="N234" s="8" t="s">
        <v>56</v>
      </c>
      <c r="O234" s="8" t="s">
        <v>21</v>
      </c>
      <c r="P234" s="8" t="s">
        <v>21</v>
      </c>
      <c r="Q234" s="94" t="s">
        <v>3965</v>
      </c>
      <c r="R234" s="94" t="s">
        <v>3860</v>
      </c>
      <c r="S234" s="8" t="s">
        <v>1641</v>
      </c>
      <c r="T234" s="74">
        <v>4</v>
      </c>
      <c r="U234" s="85">
        <f t="shared" si="15"/>
        <v>1</v>
      </c>
      <c r="V234" s="71"/>
      <c r="W234" s="71"/>
      <c r="X234" s="75" t="s">
        <v>2425</v>
      </c>
      <c r="Y234" s="95" t="s">
        <v>2426</v>
      </c>
      <c r="Z234" s="95" t="s">
        <v>2427</v>
      </c>
      <c r="AA234" s="95" t="s">
        <v>3624</v>
      </c>
      <c r="AB234" s="95"/>
      <c r="AC234" s="95"/>
      <c r="AD234" s="8" t="s">
        <v>2428</v>
      </c>
      <c r="AE234" s="74" t="s">
        <v>18</v>
      </c>
      <c r="AF234" s="8" t="s">
        <v>2429</v>
      </c>
      <c r="AG234" s="71"/>
      <c r="AH234" s="71"/>
      <c r="AI234" s="71"/>
      <c r="AJ234" s="88" t="s">
        <v>176</v>
      </c>
      <c r="AK234" s="198">
        <f t="shared" si="16"/>
        <v>2</v>
      </c>
      <c r="AL234" s="199">
        <f t="shared" si="17"/>
        <v>0</v>
      </c>
      <c r="AM234" s="72" t="str">
        <f t="shared" si="18"/>
        <v>CUMPLIDA</v>
      </c>
      <c r="AN234" s="72" t="str">
        <f t="shared" si="19"/>
        <v>CUMPLIDA</v>
      </c>
      <c r="AO234" s="70" t="s">
        <v>30</v>
      </c>
      <c r="AP234" s="71"/>
      <c r="AQ234" s="73"/>
      <c r="AR234" s="73"/>
      <c r="AS234" s="73"/>
      <c r="AT234" s="8" t="s">
        <v>219</v>
      </c>
      <c r="AU234" s="8" t="s">
        <v>111</v>
      </c>
      <c r="AV234" s="8" t="s">
        <v>426</v>
      </c>
      <c r="AW234" s="8" t="s">
        <v>208</v>
      </c>
      <c r="AX234" s="8"/>
      <c r="AY234" s="8"/>
      <c r="AZ234" s="8"/>
      <c r="BA234" s="8"/>
      <c r="BB234" s="316"/>
    </row>
    <row r="235" spans="1:54" ht="408.75" customHeight="1" x14ac:dyDescent="0.25">
      <c r="A235" s="76">
        <v>1077</v>
      </c>
      <c r="B235" s="76">
        <v>41</v>
      </c>
      <c r="C235" s="178" t="s">
        <v>2430</v>
      </c>
      <c r="D235" s="77" t="s">
        <v>2431</v>
      </c>
      <c r="E235" s="75" t="s">
        <v>2432</v>
      </c>
      <c r="F235" s="101" t="s">
        <v>2433</v>
      </c>
      <c r="G235" s="101" t="s">
        <v>953</v>
      </c>
      <c r="H235" s="80" t="s">
        <v>2434</v>
      </c>
      <c r="I235" s="79" t="s">
        <v>2435</v>
      </c>
      <c r="J235" s="149">
        <v>12</v>
      </c>
      <c r="K235" s="82">
        <v>42644</v>
      </c>
      <c r="L235" s="82">
        <v>43039</v>
      </c>
      <c r="M235" s="83" t="s">
        <v>936</v>
      </c>
      <c r="N235" s="8" t="s">
        <v>56</v>
      </c>
      <c r="O235" s="8" t="s">
        <v>21</v>
      </c>
      <c r="P235" s="8" t="s">
        <v>21</v>
      </c>
      <c r="Q235" s="94" t="s">
        <v>3965</v>
      </c>
      <c r="R235" s="94" t="s">
        <v>3860</v>
      </c>
      <c r="S235" s="8" t="s">
        <v>2436</v>
      </c>
      <c r="T235" s="74">
        <v>12</v>
      </c>
      <c r="U235" s="85">
        <f t="shared" si="15"/>
        <v>1</v>
      </c>
      <c r="V235" s="71"/>
      <c r="W235" s="71"/>
      <c r="X235" s="75" t="s">
        <v>2437</v>
      </c>
      <c r="Y235" s="95" t="s">
        <v>2438</v>
      </c>
      <c r="Z235" s="95" t="s">
        <v>2439</v>
      </c>
      <c r="AA235" s="95"/>
      <c r="AB235" s="95"/>
      <c r="AC235" s="95"/>
      <c r="AD235" s="74" t="s">
        <v>485</v>
      </c>
      <c r="AE235" s="8" t="s">
        <v>18</v>
      </c>
      <c r="AF235" s="8" t="s">
        <v>3484</v>
      </c>
      <c r="AG235" s="71"/>
      <c r="AH235" s="71"/>
      <c r="AI235" s="71"/>
      <c r="AJ235" s="88" t="s">
        <v>176</v>
      </c>
      <c r="AK235" s="198">
        <f t="shared" si="16"/>
        <v>2</v>
      </c>
      <c r="AL235" s="199">
        <f t="shared" si="17"/>
        <v>0</v>
      </c>
      <c r="AM235" s="72" t="str">
        <f t="shared" si="18"/>
        <v>CUMPLIDA</v>
      </c>
      <c r="AN235" s="72" t="str">
        <f t="shared" si="19"/>
        <v>CUMPLIDA</v>
      </c>
      <c r="AO235" s="70" t="s">
        <v>26</v>
      </c>
      <c r="AP235" s="71"/>
      <c r="AQ235" s="73"/>
      <c r="AR235" s="73"/>
      <c r="AS235" s="73"/>
      <c r="AT235" s="8" t="s">
        <v>219</v>
      </c>
      <c r="AU235" s="8" t="s">
        <v>111</v>
      </c>
      <c r="AV235" s="8" t="s">
        <v>191</v>
      </c>
      <c r="AW235" s="8" t="s">
        <v>208</v>
      </c>
      <c r="AX235" s="8"/>
      <c r="AY235" s="8"/>
      <c r="AZ235" s="8"/>
      <c r="BA235" s="8"/>
      <c r="BB235" s="316"/>
    </row>
    <row r="236" spans="1:54" ht="208.5" customHeight="1" x14ac:dyDescent="0.25">
      <c r="A236" s="76">
        <v>1079</v>
      </c>
      <c r="B236" s="76">
        <v>43</v>
      </c>
      <c r="C236" s="178" t="s">
        <v>2440</v>
      </c>
      <c r="D236" s="77" t="s">
        <v>2441</v>
      </c>
      <c r="E236" s="75" t="s">
        <v>2442</v>
      </c>
      <c r="F236" s="178" t="s">
        <v>2443</v>
      </c>
      <c r="G236" s="79"/>
      <c r="H236" s="79" t="s">
        <v>2444</v>
      </c>
      <c r="I236" s="79" t="s">
        <v>2445</v>
      </c>
      <c r="J236" s="149">
        <v>3</v>
      </c>
      <c r="K236" s="82">
        <v>42644</v>
      </c>
      <c r="L236" s="82">
        <v>42916</v>
      </c>
      <c r="M236" s="101" t="s">
        <v>301</v>
      </c>
      <c r="N236" s="101" t="s">
        <v>301</v>
      </c>
      <c r="O236" s="70" t="s">
        <v>46</v>
      </c>
      <c r="P236" s="70" t="s">
        <v>46</v>
      </c>
      <c r="Q236" s="8" t="s">
        <v>4250</v>
      </c>
      <c r="R236" s="94" t="s">
        <v>3859</v>
      </c>
      <c r="S236" s="8" t="s">
        <v>1541</v>
      </c>
      <c r="T236" s="74">
        <v>3</v>
      </c>
      <c r="U236" s="85">
        <f t="shared" si="15"/>
        <v>1</v>
      </c>
      <c r="V236" s="71"/>
      <c r="W236" s="71"/>
      <c r="X236" s="75" t="s">
        <v>2386</v>
      </c>
      <c r="Y236" s="95" t="s">
        <v>2446</v>
      </c>
      <c r="Z236" s="95"/>
      <c r="AA236" s="95"/>
      <c r="AB236" s="95"/>
      <c r="AC236" s="95"/>
      <c r="AD236" s="71"/>
      <c r="AE236" s="71"/>
      <c r="AF236" s="71"/>
      <c r="AG236" s="71"/>
      <c r="AH236" s="71"/>
      <c r="AI236" s="71"/>
      <c r="AJ236" s="88" t="s">
        <v>176</v>
      </c>
      <c r="AK236" s="198">
        <f t="shared" si="16"/>
        <v>2</v>
      </c>
      <c r="AL236" s="199">
        <f t="shared" si="17"/>
        <v>0</v>
      </c>
      <c r="AM236" s="72" t="str">
        <f t="shared" si="18"/>
        <v>CUMPLIDA</v>
      </c>
      <c r="AN236" s="72" t="str">
        <f t="shared" si="19"/>
        <v>CUMPLIDA</v>
      </c>
      <c r="AO236" s="70" t="s">
        <v>85</v>
      </c>
      <c r="AP236" s="71"/>
      <c r="AQ236" s="73"/>
      <c r="AR236" s="73"/>
      <c r="AS236" s="73"/>
      <c r="AT236" s="8" t="s">
        <v>219</v>
      </c>
      <c r="AU236" s="8" t="s">
        <v>108</v>
      </c>
      <c r="AV236" s="8" t="s">
        <v>190</v>
      </c>
      <c r="AW236" s="8" t="s">
        <v>301</v>
      </c>
      <c r="AX236" s="8"/>
      <c r="AY236" s="8"/>
      <c r="AZ236" s="8"/>
      <c r="BA236" s="8"/>
      <c r="BB236" s="316"/>
    </row>
    <row r="237" spans="1:54" ht="279.75" customHeight="1" x14ac:dyDescent="0.25">
      <c r="A237" s="76">
        <v>1083</v>
      </c>
      <c r="B237" s="76">
        <v>47</v>
      </c>
      <c r="C237" s="137" t="s">
        <v>2447</v>
      </c>
      <c r="D237" s="77" t="s">
        <v>2448</v>
      </c>
      <c r="E237" s="95" t="s">
        <v>2449</v>
      </c>
      <c r="F237" s="75" t="s">
        <v>2450</v>
      </c>
      <c r="G237" s="75" t="s">
        <v>2451</v>
      </c>
      <c r="H237" s="75" t="s">
        <v>2156</v>
      </c>
      <c r="I237" s="75" t="s">
        <v>2452</v>
      </c>
      <c r="J237" s="74">
        <v>12</v>
      </c>
      <c r="K237" s="82">
        <v>42644</v>
      </c>
      <c r="L237" s="82">
        <v>43100</v>
      </c>
      <c r="M237" s="83" t="s">
        <v>300</v>
      </c>
      <c r="N237" s="83" t="s">
        <v>300</v>
      </c>
      <c r="O237" s="70" t="s">
        <v>195</v>
      </c>
      <c r="P237" s="70" t="s">
        <v>2453</v>
      </c>
      <c r="Q237" s="8" t="s">
        <v>4251</v>
      </c>
      <c r="R237" s="8" t="s">
        <v>35</v>
      </c>
      <c r="S237" s="8" t="s">
        <v>84</v>
      </c>
      <c r="T237" s="74">
        <v>12</v>
      </c>
      <c r="U237" s="85">
        <f t="shared" si="15"/>
        <v>1</v>
      </c>
      <c r="V237" s="71"/>
      <c r="W237" s="71"/>
      <c r="X237" s="75" t="s">
        <v>2454</v>
      </c>
      <c r="Y237" s="95" t="s">
        <v>2455</v>
      </c>
      <c r="Z237" s="95" t="s">
        <v>3179</v>
      </c>
      <c r="AA237" s="95"/>
      <c r="AB237" s="95"/>
      <c r="AC237" s="95"/>
      <c r="AD237" s="71"/>
      <c r="AE237" s="71"/>
      <c r="AF237" s="71"/>
      <c r="AG237" s="71"/>
      <c r="AH237" s="71"/>
      <c r="AI237" s="71"/>
      <c r="AJ237" s="88" t="s">
        <v>176</v>
      </c>
      <c r="AK237" s="198">
        <f t="shared" si="16"/>
        <v>2</v>
      </c>
      <c r="AL237" s="199">
        <f t="shared" si="17"/>
        <v>0</v>
      </c>
      <c r="AM237" s="72" t="str">
        <f t="shared" si="18"/>
        <v>CUMPLIDA</v>
      </c>
      <c r="AN237" s="72" t="str">
        <f t="shared" si="19"/>
        <v>CUMPLIDA</v>
      </c>
      <c r="AO237" s="70" t="s">
        <v>84</v>
      </c>
      <c r="AP237" s="71"/>
      <c r="AQ237" s="73"/>
      <c r="AR237" s="73"/>
      <c r="AS237" s="73"/>
      <c r="AT237" s="8" t="s">
        <v>219</v>
      </c>
      <c r="AU237" s="8" t="s">
        <v>108</v>
      </c>
      <c r="AV237" s="8" t="s">
        <v>194</v>
      </c>
      <c r="AW237" s="8" t="s">
        <v>300</v>
      </c>
      <c r="AX237" s="8"/>
      <c r="AY237" s="8" t="s">
        <v>496</v>
      </c>
      <c r="AZ237" s="8"/>
      <c r="BA237" s="8" t="s">
        <v>3216</v>
      </c>
      <c r="BB237" s="316" t="s">
        <v>3217</v>
      </c>
    </row>
    <row r="238" spans="1:54" ht="187.5" customHeight="1" x14ac:dyDescent="0.25">
      <c r="A238" s="76">
        <v>1084</v>
      </c>
      <c r="B238" s="76">
        <v>1</v>
      </c>
      <c r="C238" s="137" t="s">
        <v>2456</v>
      </c>
      <c r="D238" s="77" t="s">
        <v>2457</v>
      </c>
      <c r="E238" s="140" t="s">
        <v>2458</v>
      </c>
      <c r="F238" s="75" t="s">
        <v>2459</v>
      </c>
      <c r="G238" s="75" t="s">
        <v>2460</v>
      </c>
      <c r="H238" s="79" t="s">
        <v>2461</v>
      </c>
      <c r="I238" s="79" t="s">
        <v>2462</v>
      </c>
      <c r="J238" s="149">
        <v>7</v>
      </c>
      <c r="K238" s="82">
        <v>42734</v>
      </c>
      <c r="L238" s="82">
        <v>43830</v>
      </c>
      <c r="M238" s="101" t="s">
        <v>647</v>
      </c>
      <c r="N238" s="70" t="s">
        <v>51</v>
      </c>
      <c r="O238" s="8" t="s">
        <v>21</v>
      </c>
      <c r="P238" s="8" t="s">
        <v>21</v>
      </c>
      <c r="Q238" s="94" t="s">
        <v>3965</v>
      </c>
      <c r="R238" s="94" t="s">
        <v>3860</v>
      </c>
      <c r="S238" s="8" t="s">
        <v>1641</v>
      </c>
      <c r="T238" s="74">
        <v>4</v>
      </c>
      <c r="U238" s="85">
        <f t="shared" si="15"/>
        <v>0.5714285714285714</v>
      </c>
      <c r="V238" s="71"/>
      <c r="W238" s="71"/>
      <c r="X238" s="75"/>
      <c r="Y238" s="75" t="s">
        <v>2463</v>
      </c>
      <c r="Z238" s="75" t="s">
        <v>2464</v>
      </c>
      <c r="AA238" s="75"/>
      <c r="AB238" s="75" t="s">
        <v>3879</v>
      </c>
      <c r="AC238" s="75"/>
      <c r="AD238" s="71"/>
      <c r="AE238" s="71"/>
      <c r="AF238" s="8" t="s">
        <v>346</v>
      </c>
      <c r="AG238" s="70"/>
      <c r="AH238" s="71"/>
      <c r="AI238" s="70" t="s">
        <v>347</v>
      </c>
      <c r="AJ238" s="88" t="s">
        <v>225</v>
      </c>
      <c r="AK238" s="198">
        <f t="shared" si="16"/>
        <v>0</v>
      </c>
      <c r="AL238" s="199">
        <f t="shared" si="17"/>
        <v>1</v>
      </c>
      <c r="AM238" s="72" t="str">
        <f t="shared" si="18"/>
        <v>EN TERMINO</v>
      </c>
      <c r="AN238" s="72" t="str">
        <f t="shared" si="19"/>
        <v>EN TERMINO</v>
      </c>
      <c r="AO238" s="101" t="s">
        <v>30</v>
      </c>
      <c r="AP238" s="71"/>
      <c r="AQ238" s="73"/>
      <c r="AR238" s="73"/>
      <c r="AS238" s="73"/>
      <c r="AT238" s="8" t="s">
        <v>219</v>
      </c>
      <c r="AU238" s="8" t="s">
        <v>112</v>
      </c>
      <c r="AV238" s="8" t="s">
        <v>655</v>
      </c>
      <c r="AW238" s="8" t="s">
        <v>208</v>
      </c>
      <c r="AX238" s="8"/>
      <c r="AY238" s="8"/>
      <c r="AZ238" s="8"/>
      <c r="BA238" s="8"/>
      <c r="BB238" s="316"/>
    </row>
    <row r="239" spans="1:54" ht="207" customHeight="1" x14ac:dyDescent="0.25">
      <c r="A239" s="76">
        <v>1085</v>
      </c>
      <c r="B239" s="76">
        <v>2</v>
      </c>
      <c r="C239" s="137" t="s">
        <v>2465</v>
      </c>
      <c r="D239" s="77" t="s">
        <v>2466</v>
      </c>
      <c r="E239" s="77" t="s">
        <v>2467</v>
      </c>
      <c r="F239" s="75" t="s">
        <v>2468</v>
      </c>
      <c r="G239" s="75" t="s">
        <v>2469</v>
      </c>
      <c r="H239" s="79" t="s">
        <v>2470</v>
      </c>
      <c r="I239" s="79" t="s">
        <v>2471</v>
      </c>
      <c r="J239" s="149">
        <v>8</v>
      </c>
      <c r="K239" s="82">
        <v>42734</v>
      </c>
      <c r="L239" s="82">
        <v>43100</v>
      </c>
      <c r="M239" s="101" t="s">
        <v>647</v>
      </c>
      <c r="N239" s="70" t="s">
        <v>51</v>
      </c>
      <c r="O239" s="8" t="s">
        <v>21</v>
      </c>
      <c r="P239" s="8" t="s">
        <v>21</v>
      </c>
      <c r="Q239" s="94" t="s">
        <v>3965</v>
      </c>
      <c r="R239" s="94" t="s">
        <v>3860</v>
      </c>
      <c r="S239" s="8" t="s">
        <v>1541</v>
      </c>
      <c r="T239" s="74">
        <v>8</v>
      </c>
      <c r="U239" s="85">
        <f t="shared" si="15"/>
        <v>1</v>
      </c>
      <c r="V239" s="71"/>
      <c r="W239" s="71"/>
      <c r="X239" s="75"/>
      <c r="Y239" s="75" t="s">
        <v>2472</v>
      </c>
      <c r="Z239" s="75" t="s">
        <v>3176</v>
      </c>
      <c r="AA239" s="75"/>
      <c r="AB239" s="75"/>
      <c r="AC239" s="75"/>
      <c r="AD239" s="71"/>
      <c r="AE239" s="71"/>
      <c r="AF239" s="71"/>
      <c r="AG239" s="71"/>
      <c r="AH239" s="71"/>
      <c r="AI239" s="71"/>
      <c r="AJ239" s="88" t="s">
        <v>225</v>
      </c>
      <c r="AK239" s="198">
        <f t="shared" si="16"/>
        <v>2</v>
      </c>
      <c r="AL239" s="199">
        <f t="shared" si="17"/>
        <v>0</v>
      </c>
      <c r="AM239" s="72" t="str">
        <f t="shared" si="18"/>
        <v>CUMPLIDA</v>
      </c>
      <c r="AN239" s="72" t="str">
        <f t="shared" si="19"/>
        <v>CUMPLIDA</v>
      </c>
      <c r="AO239" s="101" t="s">
        <v>85</v>
      </c>
      <c r="AP239" s="71"/>
      <c r="AQ239" s="73"/>
      <c r="AR239" s="73"/>
      <c r="AS239" s="73"/>
      <c r="AT239" s="8" t="s">
        <v>219</v>
      </c>
      <c r="AU239" s="8" t="s">
        <v>111</v>
      </c>
      <c r="AV239" s="8" t="s">
        <v>170</v>
      </c>
      <c r="AW239" s="8" t="s">
        <v>208</v>
      </c>
      <c r="AX239" s="8"/>
      <c r="AY239" s="8"/>
      <c r="AZ239" s="8"/>
      <c r="BA239" s="8"/>
      <c r="BB239" s="316"/>
    </row>
    <row r="240" spans="1:54" ht="150" x14ac:dyDescent="0.25">
      <c r="A240" s="76">
        <v>1086</v>
      </c>
      <c r="B240" s="76">
        <v>3</v>
      </c>
      <c r="C240" s="137" t="s">
        <v>2473</v>
      </c>
      <c r="D240" s="77" t="s">
        <v>2474</v>
      </c>
      <c r="E240" s="77" t="s">
        <v>2475</v>
      </c>
      <c r="F240" s="75" t="s">
        <v>2476</v>
      </c>
      <c r="G240" s="75" t="s">
        <v>2469</v>
      </c>
      <c r="H240" s="79" t="s">
        <v>2477</v>
      </c>
      <c r="I240" s="79" t="s">
        <v>2478</v>
      </c>
      <c r="J240" s="149">
        <v>5</v>
      </c>
      <c r="K240" s="82">
        <v>42734</v>
      </c>
      <c r="L240" s="82">
        <v>43100</v>
      </c>
      <c r="M240" s="101" t="s">
        <v>647</v>
      </c>
      <c r="N240" s="70" t="s">
        <v>51</v>
      </c>
      <c r="O240" s="8" t="s">
        <v>21</v>
      </c>
      <c r="P240" s="8" t="s">
        <v>21</v>
      </c>
      <c r="Q240" s="94" t="s">
        <v>3965</v>
      </c>
      <c r="R240" s="94" t="s">
        <v>3860</v>
      </c>
      <c r="S240" s="8" t="s">
        <v>1541</v>
      </c>
      <c r="T240" s="74">
        <v>5</v>
      </c>
      <c r="U240" s="85">
        <f t="shared" si="15"/>
        <v>1</v>
      </c>
      <c r="V240" s="71"/>
      <c r="W240" s="71"/>
      <c r="X240" s="75"/>
      <c r="Y240" s="75" t="s">
        <v>2479</v>
      </c>
      <c r="Z240" s="75" t="s">
        <v>2480</v>
      </c>
      <c r="AA240" s="75"/>
      <c r="AB240" s="75"/>
      <c r="AC240" s="75"/>
      <c r="AD240" s="71"/>
      <c r="AE240" s="71"/>
      <c r="AF240" s="71"/>
      <c r="AG240" s="71"/>
      <c r="AH240" s="71"/>
      <c r="AI240" s="71"/>
      <c r="AJ240" s="88" t="s">
        <v>225</v>
      </c>
      <c r="AK240" s="198">
        <f t="shared" si="16"/>
        <v>2</v>
      </c>
      <c r="AL240" s="199">
        <f t="shared" si="17"/>
        <v>0</v>
      </c>
      <c r="AM240" s="72" t="str">
        <f t="shared" si="18"/>
        <v>CUMPLIDA</v>
      </c>
      <c r="AN240" s="72" t="str">
        <f t="shared" si="19"/>
        <v>CUMPLIDA</v>
      </c>
      <c r="AO240" s="101" t="s">
        <v>85</v>
      </c>
      <c r="AP240" s="71"/>
      <c r="AQ240" s="73"/>
      <c r="AR240" s="73"/>
      <c r="AS240" s="73"/>
      <c r="AT240" s="8" t="s">
        <v>219</v>
      </c>
      <c r="AU240" s="8" t="s">
        <v>111</v>
      </c>
      <c r="AV240" s="8" t="s">
        <v>200</v>
      </c>
      <c r="AW240" s="8" t="s">
        <v>208</v>
      </c>
      <c r="AX240" s="8"/>
      <c r="AY240" s="8"/>
      <c r="AZ240" s="8"/>
      <c r="BA240" s="8"/>
      <c r="BB240" s="316"/>
    </row>
    <row r="241" spans="1:54" ht="176.25" customHeight="1" x14ac:dyDescent="0.25">
      <c r="A241" s="76">
        <v>1087</v>
      </c>
      <c r="B241" s="76">
        <v>4</v>
      </c>
      <c r="C241" s="137" t="s">
        <v>2481</v>
      </c>
      <c r="D241" s="77" t="s">
        <v>2482</v>
      </c>
      <c r="E241" s="77" t="s">
        <v>2483</v>
      </c>
      <c r="F241" s="75" t="s">
        <v>2484</v>
      </c>
      <c r="G241" s="75" t="s">
        <v>2485</v>
      </c>
      <c r="H241" s="79" t="s">
        <v>2486</v>
      </c>
      <c r="I241" s="79" t="s">
        <v>2487</v>
      </c>
      <c r="J241" s="149">
        <v>5</v>
      </c>
      <c r="K241" s="82">
        <v>42734</v>
      </c>
      <c r="L241" s="82">
        <v>43100</v>
      </c>
      <c r="M241" s="101" t="s">
        <v>647</v>
      </c>
      <c r="N241" s="70" t="s">
        <v>51</v>
      </c>
      <c r="O241" s="8" t="s">
        <v>21</v>
      </c>
      <c r="P241" s="8" t="s">
        <v>21</v>
      </c>
      <c r="Q241" s="94" t="s">
        <v>3965</v>
      </c>
      <c r="R241" s="94" t="s">
        <v>3860</v>
      </c>
      <c r="S241" s="8" t="s">
        <v>1541</v>
      </c>
      <c r="T241" s="74">
        <v>5</v>
      </c>
      <c r="U241" s="85">
        <f t="shared" si="15"/>
        <v>1</v>
      </c>
      <c r="V241" s="71"/>
      <c r="W241" s="71"/>
      <c r="X241" s="75"/>
      <c r="Y241" s="75" t="s">
        <v>2488</v>
      </c>
      <c r="Z241" s="75" t="s">
        <v>3177</v>
      </c>
      <c r="AA241" s="75"/>
      <c r="AB241" s="75"/>
      <c r="AC241" s="75"/>
      <c r="AD241" s="71"/>
      <c r="AE241" s="71"/>
      <c r="AF241" s="71"/>
      <c r="AG241" s="71"/>
      <c r="AH241" s="71"/>
      <c r="AI241" s="71"/>
      <c r="AJ241" s="88" t="s">
        <v>225</v>
      </c>
      <c r="AK241" s="198">
        <f t="shared" si="16"/>
        <v>2</v>
      </c>
      <c r="AL241" s="199">
        <f t="shared" si="17"/>
        <v>0</v>
      </c>
      <c r="AM241" s="72" t="str">
        <f t="shared" si="18"/>
        <v>CUMPLIDA</v>
      </c>
      <c r="AN241" s="72" t="str">
        <f t="shared" si="19"/>
        <v>CUMPLIDA</v>
      </c>
      <c r="AO241" s="101" t="s">
        <v>85</v>
      </c>
      <c r="AP241" s="71"/>
      <c r="AQ241" s="73"/>
      <c r="AR241" s="73"/>
      <c r="AS241" s="73"/>
      <c r="AT241" s="8" t="s">
        <v>219</v>
      </c>
      <c r="AU241" s="8" t="s">
        <v>114</v>
      </c>
      <c r="AV241" s="8" t="s">
        <v>199</v>
      </c>
      <c r="AW241" s="8" t="s">
        <v>208</v>
      </c>
      <c r="AX241" s="8"/>
      <c r="AY241" s="8"/>
      <c r="AZ241" s="8"/>
      <c r="BA241" s="8"/>
      <c r="BB241" s="316"/>
    </row>
    <row r="242" spans="1:54" ht="259.5" customHeight="1" x14ac:dyDescent="0.25">
      <c r="A242" s="76">
        <v>1088</v>
      </c>
      <c r="B242" s="76">
        <v>5</v>
      </c>
      <c r="C242" s="137" t="s">
        <v>2489</v>
      </c>
      <c r="D242" s="77" t="s">
        <v>2490</v>
      </c>
      <c r="E242" s="77" t="s">
        <v>2491</v>
      </c>
      <c r="F242" s="75" t="s">
        <v>2492</v>
      </c>
      <c r="G242" s="75" t="s">
        <v>2493</v>
      </c>
      <c r="H242" s="79" t="s">
        <v>2494</v>
      </c>
      <c r="I242" s="79" t="s">
        <v>2495</v>
      </c>
      <c r="J242" s="149">
        <v>6</v>
      </c>
      <c r="K242" s="82">
        <v>42734</v>
      </c>
      <c r="L242" s="82">
        <v>43100</v>
      </c>
      <c r="M242" s="101" t="s">
        <v>647</v>
      </c>
      <c r="N242" s="70" t="s">
        <v>51</v>
      </c>
      <c r="O242" s="8" t="s">
        <v>21</v>
      </c>
      <c r="P242" s="8" t="s">
        <v>21</v>
      </c>
      <c r="Q242" s="94" t="s">
        <v>3965</v>
      </c>
      <c r="R242" s="94" t="s">
        <v>3860</v>
      </c>
      <c r="S242" s="8" t="s">
        <v>1541</v>
      </c>
      <c r="T242" s="74">
        <v>6</v>
      </c>
      <c r="U242" s="85">
        <f t="shared" si="15"/>
        <v>1</v>
      </c>
      <c r="V242" s="71"/>
      <c r="W242" s="71"/>
      <c r="X242" s="75"/>
      <c r="Y242" s="75" t="s">
        <v>2496</v>
      </c>
      <c r="Z242" s="75" t="s">
        <v>3151</v>
      </c>
      <c r="AA242" s="75"/>
      <c r="AB242" s="75"/>
      <c r="AC242" s="75"/>
      <c r="AD242" s="71"/>
      <c r="AE242" s="71"/>
      <c r="AF242" s="71"/>
      <c r="AG242" s="71"/>
      <c r="AH242" s="71"/>
      <c r="AI242" s="71"/>
      <c r="AJ242" s="88" t="s">
        <v>225</v>
      </c>
      <c r="AK242" s="198">
        <f t="shared" si="16"/>
        <v>2</v>
      </c>
      <c r="AL242" s="199">
        <f t="shared" si="17"/>
        <v>0</v>
      </c>
      <c r="AM242" s="72" t="str">
        <f t="shared" si="18"/>
        <v>CUMPLIDA</v>
      </c>
      <c r="AN242" s="72" t="str">
        <f t="shared" si="19"/>
        <v>CUMPLIDA</v>
      </c>
      <c r="AO242" s="101" t="s">
        <v>85</v>
      </c>
      <c r="AP242" s="71"/>
      <c r="AQ242" s="73"/>
      <c r="AR242" s="73"/>
      <c r="AS242" s="73"/>
      <c r="AT242" s="8" t="s">
        <v>219</v>
      </c>
      <c r="AU242" s="8" t="s">
        <v>111</v>
      </c>
      <c r="AV242" s="8" t="s">
        <v>170</v>
      </c>
      <c r="AW242" s="8" t="s">
        <v>208</v>
      </c>
      <c r="AX242" s="8"/>
      <c r="AY242" s="8"/>
      <c r="AZ242" s="8"/>
      <c r="BA242" s="8"/>
      <c r="BB242" s="316"/>
    </row>
    <row r="243" spans="1:54" ht="195" customHeight="1" x14ac:dyDescent="0.25">
      <c r="A243" s="76">
        <v>1089</v>
      </c>
      <c r="B243" s="76">
        <v>6</v>
      </c>
      <c r="C243" s="137" t="s">
        <v>2497</v>
      </c>
      <c r="D243" s="77" t="s">
        <v>2498</v>
      </c>
      <c r="E243" s="77" t="s">
        <v>2499</v>
      </c>
      <c r="F243" s="75" t="s">
        <v>2500</v>
      </c>
      <c r="G243" s="75" t="s">
        <v>2501</v>
      </c>
      <c r="H243" s="79" t="s">
        <v>2502</v>
      </c>
      <c r="I243" s="79" t="s">
        <v>2503</v>
      </c>
      <c r="J243" s="149">
        <v>5</v>
      </c>
      <c r="K243" s="82">
        <v>42734</v>
      </c>
      <c r="L243" s="82">
        <v>43100</v>
      </c>
      <c r="M243" s="101" t="s">
        <v>647</v>
      </c>
      <c r="N243" s="70" t="s">
        <v>51</v>
      </c>
      <c r="O243" s="8" t="s">
        <v>21</v>
      </c>
      <c r="P243" s="8" t="s">
        <v>1134</v>
      </c>
      <c r="Q243" s="94" t="s">
        <v>3965</v>
      </c>
      <c r="R243" s="94" t="s">
        <v>3860</v>
      </c>
      <c r="S243" s="8" t="s">
        <v>1541</v>
      </c>
      <c r="T243" s="74">
        <v>5</v>
      </c>
      <c r="U243" s="85">
        <f t="shared" si="15"/>
        <v>1</v>
      </c>
      <c r="V243" s="71"/>
      <c r="W243" s="71"/>
      <c r="X243" s="75"/>
      <c r="Y243" s="75" t="s">
        <v>2504</v>
      </c>
      <c r="Z243" s="75" t="s">
        <v>2505</v>
      </c>
      <c r="AA243" s="75"/>
      <c r="AB243" s="75"/>
      <c r="AC243" s="75"/>
      <c r="AD243" s="71"/>
      <c r="AE243" s="71"/>
      <c r="AF243" s="71"/>
      <c r="AG243" s="71"/>
      <c r="AH243" s="71"/>
      <c r="AI243" s="71"/>
      <c r="AJ243" s="88" t="s">
        <v>225</v>
      </c>
      <c r="AK243" s="198">
        <f t="shared" si="16"/>
        <v>2</v>
      </c>
      <c r="AL243" s="199">
        <f t="shared" si="17"/>
        <v>0</v>
      </c>
      <c r="AM243" s="72" t="str">
        <f t="shared" si="18"/>
        <v>CUMPLIDA</v>
      </c>
      <c r="AN243" s="72" t="str">
        <f t="shared" si="19"/>
        <v>CUMPLIDA</v>
      </c>
      <c r="AO243" s="101" t="s">
        <v>85</v>
      </c>
      <c r="AP243" s="71"/>
      <c r="AQ243" s="73"/>
      <c r="AR243" s="73"/>
      <c r="AS243" s="73"/>
      <c r="AT243" s="8" t="s">
        <v>219</v>
      </c>
      <c r="AU243" s="8" t="s">
        <v>108</v>
      </c>
      <c r="AV243" s="8" t="s">
        <v>164</v>
      </c>
      <c r="AW243" s="8" t="s">
        <v>208</v>
      </c>
      <c r="AX243" s="8"/>
      <c r="AY243" s="8"/>
      <c r="AZ243" s="8"/>
      <c r="BA243" s="8"/>
      <c r="BB243" s="316"/>
    </row>
    <row r="244" spans="1:54" ht="188.25" customHeight="1" x14ac:dyDescent="0.25">
      <c r="A244" s="76">
        <v>1090</v>
      </c>
      <c r="B244" s="76">
        <v>7</v>
      </c>
      <c r="C244" s="137" t="s">
        <v>2506</v>
      </c>
      <c r="D244" s="77" t="s">
        <v>2507</v>
      </c>
      <c r="E244" s="77" t="s">
        <v>2508</v>
      </c>
      <c r="F244" s="75" t="s">
        <v>2509</v>
      </c>
      <c r="G244" s="75" t="s">
        <v>2510</v>
      </c>
      <c r="H244" s="79" t="s">
        <v>2511</v>
      </c>
      <c r="I244" s="79" t="s">
        <v>2512</v>
      </c>
      <c r="J244" s="149">
        <v>8</v>
      </c>
      <c r="K244" s="82">
        <v>42734</v>
      </c>
      <c r="L244" s="82">
        <v>43100</v>
      </c>
      <c r="M244" s="101" t="s">
        <v>647</v>
      </c>
      <c r="N244" s="70" t="s">
        <v>51</v>
      </c>
      <c r="O244" s="8" t="s">
        <v>21</v>
      </c>
      <c r="P244" s="8" t="s">
        <v>21</v>
      </c>
      <c r="Q244" s="94" t="s">
        <v>3965</v>
      </c>
      <c r="R244" s="94" t="s">
        <v>3860</v>
      </c>
      <c r="S244" s="8" t="s">
        <v>1641</v>
      </c>
      <c r="T244" s="74">
        <v>8</v>
      </c>
      <c r="U244" s="85">
        <f t="shared" si="15"/>
        <v>1</v>
      </c>
      <c r="V244" s="71"/>
      <c r="W244" s="71"/>
      <c r="X244" s="75"/>
      <c r="Y244" s="75" t="s">
        <v>2513</v>
      </c>
      <c r="Z244" s="75" t="s">
        <v>3178</v>
      </c>
      <c r="AA244" s="75"/>
      <c r="AB244" s="75"/>
      <c r="AC244" s="75"/>
      <c r="AD244" s="71"/>
      <c r="AE244" s="71"/>
      <c r="AF244" s="71"/>
      <c r="AG244" s="71"/>
      <c r="AH244" s="71"/>
      <c r="AI244" s="71"/>
      <c r="AJ244" s="88" t="s">
        <v>225</v>
      </c>
      <c r="AK244" s="198">
        <f t="shared" si="16"/>
        <v>2</v>
      </c>
      <c r="AL244" s="199">
        <f t="shared" si="17"/>
        <v>0</v>
      </c>
      <c r="AM244" s="72" t="str">
        <f t="shared" si="18"/>
        <v>CUMPLIDA</v>
      </c>
      <c r="AN244" s="72" t="str">
        <f t="shared" si="19"/>
        <v>CUMPLIDA</v>
      </c>
      <c r="AO244" s="101" t="s">
        <v>30</v>
      </c>
      <c r="AP244" s="71"/>
      <c r="AQ244" s="73"/>
      <c r="AR244" s="73"/>
      <c r="AS244" s="73"/>
      <c r="AT244" s="8" t="s">
        <v>219</v>
      </c>
      <c r="AU244" s="8" t="s">
        <v>111</v>
      </c>
      <c r="AV244" s="8" t="s">
        <v>170</v>
      </c>
      <c r="AW244" s="8" t="s">
        <v>208</v>
      </c>
      <c r="AX244" s="8"/>
      <c r="AY244" s="8"/>
      <c r="AZ244" s="8"/>
      <c r="BA244" s="8"/>
      <c r="BB244" s="316"/>
    </row>
    <row r="245" spans="1:54" ht="211.5" customHeight="1" x14ac:dyDescent="0.25">
      <c r="A245" s="76">
        <v>1091</v>
      </c>
      <c r="B245" s="76">
        <v>8</v>
      </c>
      <c r="C245" s="137" t="s">
        <v>2514</v>
      </c>
      <c r="D245" s="77" t="s">
        <v>2515</v>
      </c>
      <c r="E245" s="77" t="s">
        <v>2516</v>
      </c>
      <c r="F245" s="75" t="s">
        <v>2517</v>
      </c>
      <c r="G245" s="75" t="s">
        <v>2518</v>
      </c>
      <c r="H245" s="79" t="s">
        <v>2519</v>
      </c>
      <c r="I245" s="79" t="s">
        <v>2520</v>
      </c>
      <c r="J245" s="149">
        <v>6</v>
      </c>
      <c r="K245" s="82">
        <v>42734</v>
      </c>
      <c r="L245" s="82">
        <v>43190</v>
      </c>
      <c r="M245" s="101" t="s">
        <v>647</v>
      </c>
      <c r="N245" s="70" t="s">
        <v>51</v>
      </c>
      <c r="O245" s="8" t="s">
        <v>21</v>
      </c>
      <c r="P245" s="8" t="s">
        <v>21</v>
      </c>
      <c r="Q245" s="94" t="s">
        <v>3965</v>
      </c>
      <c r="R245" s="94" t="s">
        <v>3860</v>
      </c>
      <c r="S245" s="8" t="s">
        <v>84</v>
      </c>
      <c r="T245" s="74">
        <v>6</v>
      </c>
      <c r="U245" s="85">
        <f t="shared" si="15"/>
        <v>1</v>
      </c>
      <c r="V245" s="71"/>
      <c r="W245" s="71"/>
      <c r="X245" s="75"/>
      <c r="Y245" s="75" t="s">
        <v>2521</v>
      </c>
      <c r="Z245" s="75" t="s">
        <v>3143</v>
      </c>
      <c r="AA245" s="75" t="s">
        <v>3534</v>
      </c>
      <c r="AB245" s="75"/>
      <c r="AC245" s="75"/>
      <c r="AD245" s="71"/>
      <c r="AE245" s="71"/>
      <c r="AF245" s="71"/>
      <c r="AG245" s="71"/>
      <c r="AH245" s="71"/>
      <c r="AI245" s="71"/>
      <c r="AJ245" s="88" t="s">
        <v>225</v>
      </c>
      <c r="AK245" s="198">
        <f t="shared" si="16"/>
        <v>2</v>
      </c>
      <c r="AL245" s="199">
        <f t="shared" si="17"/>
        <v>0</v>
      </c>
      <c r="AM245" s="72" t="str">
        <f t="shared" si="18"/>
        <v>CUMPLIDA</v>
      </c>
      <c r="AN245" s="72" t="str">
        <f t="shared" si="19"/>
        <v>CUMPLIDA</v>
      </c>
      <c r="AO245" s="101" t="s">
        <v>84</v>
      </c>
      <c r="AP245" s="71"/>
      <c r="AQ245" s="73"/>
      <c r="AR245" s="73"/>
      <c r="AS245" s="73"/>
      <c r="AT245" s="8" t="s">
        <v>219</v>
      </c>
      <c r="AU245" s="8" t="s">
        <v>108</v>
      </c>
      <c r="AV245" s="8" t="s">
        <v>753</v>
      </c>
      <c r="AW245" s="8" t="s">
        <v>208</v>
      </c>
      <c r="AX245" s="8"/>
      <c r="AY245" s="8"/>
      <c r="AZ245" s="8"/>
      <c r="BA245" s="8"/>
      <c r="BB245" s="316"/>
    </row>
    <row r="246" spans="1:54" ht="146.25" customHeight="1" x14ac:dyDescent="0.25">
      <c r="A246" s="76">
        <v>1092</v>
      </c>
      <c r="B246" s="76">
        <v>9</v>
      </c>
      <c r="C246" s="137" t="s">
        <v>2522</v>
      </c>
      <c r="D246" s="77" t="s">
        <v>2523</v>
      </c>
      <c r="E246" s="77" t="s">
        <v>2524</v>
      </c>
      <c r="F246" s="75" t="s">
        <v>2525</v>
      </c>
      <c r="G246" s="75" t="s">
        <v>2526</v>
      </c>
      <c r="H246" s="79" t="s">
        <v>2527</v>
      </c>
      <c r="I246" s="79" t="s">
        <v>2528</v>
      </c>
      <c r="J246" s="149">
        <v>5</v>
      </c>
      <c r="K246" s="82">
        <v>42734</v>
      </c>
      <c r="L246" s="82">
        <v>43100</v>
      </c>
      <c r="M246" s="101" t="s">
        <v>647</v>
      </c>
      <c r="N246" s="70" t="s">
        <v>51</v>
      </c>
      <c r="O246" s="8" t="s">
        <v>21</v>
      </c>
      <c r="P246" s="8" t="s">
        <v>1134</v>
      </c>
      <c r="Q246" s="94" t="s">
        <v>3965</v>
      </c>
      <c r="R246" s="94" t="s">
        <v>3860</v>
      </c>
      <c r="S246" s="8" t="s">
        <v>1541</v>
      </c>
      <c r="T246" s="74">
        <v>5</v>
      </c>
      <c r="U246" s="85">
        <f t="shared" si="15"/>
        <v>1</v>
      </c>
      <c r="V246" s="71"/>
      <c r="W246" s="71"/>
      <c r="X246" s="75"/>
      <c r="Y246" s="75" t="s">
        <v>2529</v>
      </c>
      <c r="Z246" s="75" t="s">
        <v>2530</v>
      </c>
      <c r="AA246" s="75"/>
      <c r="AB246" s="75"/>
      <c r="AC246" s="75"/>
      <c r="AD246" s="71"/>
      <c r="AE246" s="71"/>
      <c r="AF246" s="71"/>
      <c r="AG246" s="71"/>
      <c r="AH246" s="71"/>
      <c r="AI246" s="71"/>
      <c r="AJ246" s="88" t="s">
        <v>225</v>
      </c>
      <c r="AK246" s="198">
        <f t="shared" si="16"/>
        <v>2</v>
      </c>
      <c r="AL246" s="199">
        <f t="shared" si="17"/>
        <v>0</v>
      </c>
      <c r="AM246" s="72" t="str">
        <f t="shared" si="18"/>
        <v>CUMPLIDA</v>
      </c>
      <c r="AN246" s="72" t="str">
        <f t="shared" si="19"/>
        <v>CUMPLIDA</v>
      </c>
      <c r="AO246" s="101" t="s">
        <v>85</v>
      </c>
      <c r="AP246" s="71"/>
      <c r="AQ246" s="73"/>
      <c r="AR246" s="73"/>
      <c r="AS246" s="73"/>
      <c r="AT246" s="8" t="s">
        <v>219</v>
      </c>
      <c r="AU246" s="8" t="s">
        <v>108</v>
      </c>
      <c r="AV246" s="8" t="s">
        <v>164</v>
      </c>
      <c r="AW246" s="8" t="s">
        <v>208</v>
      </c>
      <c r="AX246" s="8"/>
      <c r="AY246" s="8"/>
      <c r="AZ246" s="8"/>
      <c r="BA246" s="8"/>
      <c r="BB246" s="316"/>
    </row>
    <row r="247" spans="1:54" ht="127.5" customHeight="1" x14ac:dyDescent="0.25">
      <c r="A247" s="76">
        <v>1093</v>
      </c>
      <c r="B247" s="76">
        <v>1</v>
      </c>
      <c r="C247" s="77" t="s">
        <v>2531</v>
      </c>
      <c r="D247" s="77" t="s">
        <v>2532</v>
      </c>
      <c r="E247" s="77" t="s">
        <v>2533</v>
      </c>
      <c r="F247" s="75" t="s">
        <v>2534</v>
      </c>
      <c r="G247" s="75" t="s">
        <v>2535</v>
      </c>
      <c r="H247" s="79" t="s">
        <v>2536</v>
      </c>
      <c r="I247" s="79" t="s">
        <v>2537</v>
      </c>
      <c r="J247" s="149">
        <v>5</v>
      </c>
      <c r="K247" s="82">
        <v>42736</v>
      </c>
      <c r="L247" s="82">
        <v>42916</v>
      </c>
      <c r="M247" s="101" t="s">
        <v>302</v>
      </c>
      <c r="N247" s="83" t="s">
        <v>302</v>
      </c>
      <c r="O247" s="8" t="s">
        <v>21</v>
      </c>
      <c r="P247" s="8" t="s">
        <v>21</v>
      </c>
      <c r="Q247" s="94" t="s">
        <v>3965</v>
      </c>
      <c r="R247" s="94" t="s">
        <v>3860</v>
      </c>
      <c r="S247" s="8" t="s">
        <v>84</v>
      </c>
      <c r="T247" s="74">
        <v>5</v>
      </c>
      <c r="U247" s="85">
        <f t="shared" si="15"/>
        <v>1</v>
      </c>
      <c r="V247" s="71"/>
      <c r="W247" s="71"/>
      <c r="X247" s="75"/>
      <c r="Y247" s="75" t="s">
        <v>2538</v>
      </c>
      <c r="Z247" s="75"/>
      <c r="AA247" s="75"/>
      <c r="AB247" s="75"/>
      <c r="AC247" s="75"/>
      <c r="AD247" s="71"/>
      <c r="AE247" s="71"/>
      <c r="AF247" s="71"/>
      <c r="AG247" s="71"/>
      <c r="AH247" s="71"/>
      <c r="AI247" s="71"/>
      <c r="AJ247" s="88" t="s">
        <v>225</v>
      </c>
      <c r="AK247" s="198">
        <f t="shared" si="16"/>
        <v>2</v>
      </c>
      <c r="AL247" s="199">
        <f t="shared" si="17"/>
        <v>0</v>
      </c>
      <c r="AM247" s="72" t="str">
        <f t="shared" si="18"/>
        <v>CUMPLIDA</v>
      </c>
      <c r="AN247" s="72" t="str">
        <f t="shared" si="19"/>
        <v>CUMPLIDA</v>
      </c>
      <c r="AO247" s="101" t="s">
        <v>84</v>
      </c>
      <c r="AP247" s="71"/>
      <c r="AQ247" s="73"/>
      <c r="AR247" s="73"/>
      <c r="AS247" s="73"/>
      <c r="AT247" s="8" t="s">
        <v>219</v>
      </c>
      <c r="AU247" s="8" t="s">
        <v>108</v>
      </c>
      <c r="AV247" s="8" t="s">
        <v>4361</v>
      </c>
      <c r="AW247" s="8" t="s">
        <v>210</v>
      </c>
      <c r="AX247" s="8"/>
      <c r="AY247" s="8"/>
      <c r="AZ247" s="8"/>
      <c r="BA247" s="8"/>
      <c r="BB247" s="316"/>
    </row>
    <row r="248" spans="1:54" ht="195" customHeight="1" x14ac:dyDescent="0.25">
      <c r="A248" s="76">
        <v>1094</v>
      </c>
      <c r="B248" s="76">
        <v>2</v>
      </c>
      <c r="C248" s="77" t="s">
        <v>2539</v>
      </c>
      <c r="D248" s="75" t="s">
        <v>2540</v>
      </c>
      <c r="E248" s="95" t="s">
        <v>2541</v>
      </c>
      <c r="F248" s="75" t="s">
        <v>2542</v>
      </c>
      <c r="G248" s="75" t="s">
        <v>2543</v>
      </c>
      <c r="H248" s="79" t="s">
        <v>2544</v>
      </c>
      <c r="I248" s="79" t="s">
        <v>2545</v>
      </c>
      <c r="J248" s="149">
        <v>5</v>
      </c>
      <c r="K248" s="82">
        <v>42736</v>
      </c>
      <c r="L248" s="82">
        <v>43281</v>
      </c>
      <c r="M248" s="8" t="s">
        <v>2546</v>
      </c>
      <c r="N248" s="70" t="s">
        <v>227</v>
      </c>
      <c r="O248" s="8" t="s">
        <v>21</v>
      </c>
      <c r="P248" s="8" t="s">
        <v>21</v>
      </c>
      <c r="Q248" s="94" t="s">
        <v>3965</v>
      </c>
      <c r="R248" s="94" t="s">
        <v>3860</v>
      </c>
      <c r="S248" s="8" t="s">
        <v>1641</v>
      </c>
      <c r="T248" s="74">
        <v>5</v>
      </c>
      <c r="U248" s="85">
        <f t="shared" si="15"/>
        <v>1</v>
      </c>
      <c r="V248" s="71"/>
      <c r="W248" s="71"/>
      <c r="X248" s="75"/>
      <c r="Y248" s="75" t="s">
        <v>2547</v>
      </c>
      <c r="Z248" s="75" t="s">
        <v>2548</v>
      </c>
      <c r="AA248" s="75" t="s">
        <v>3610</v>
      </c>
      <c r="AB248" s="75"/>
      <c r="AC248" s="75"/>
      <c r="AD248" s="71"/>
      <c r="AE248" s="71"/>
      <c r="AF248" s="71"/>
      <c r="AG248" s="71"/>
      <c r="AH248" s="71"/>
      <c r="AI248" s="71"/>
      <c r="AJ248" s="88" t="s">
        <v>225</v>
      </c>
      <c r="AK248" s="198">
        <f t="shared" si="16"/>
        <v>2</v>
      </c>
      <c r="AL248" s="199">
        <f t="shared" si="17"/>
        <v>0</v>
      </c>
      <c r="AM248" s="72" t="str">
        <f t="shared" si="18"/>
        <v>CUMPLIDA</v>
      </c>
      <c r="AN248" s="72" t="str">
        <f t="shared" si="19"/>
        <v>CUMPLIDA</v>
      </c>
      <c r="AO248" s="101" t="s">
        <v>30</v>
      </c>
      <c r="AP248" s="71"/>
      <c r="AQ248" s="73"/>
      <c r="AR248" s="73"/>
      <c r="AS248" s="73"/>
      <c r="AT248" s="8" t="s">
        <v>219</v>
      </c>
      <c r="AU248" s="8" t="s">
        <v>108</v>
      </c>
      <c r="AV248" s="8" t="s">
        <v>226</v>
      </c>
      <c r="AW248" s="8" t="s">
        <v>210</v>
      </c>
      <c r="AX248" s="8"/>
      <c r="AY248" s="8"/>
      <c r="AZ248" s="8"/>
      <c r="BA248" s="8"/>
      <c r="BB248" s="316"/>
    </row>
    <row r="249" spans="1:54" ht="132" customHeight="1" x14ac:dyDescent="0.25">
      <c r="A249" s="76">
        <v>1095</v>
      </c>
      <c r="B249" s="76">
        <v>3</v>
      </c>
      <c r="C249" s="77" t="s">
        <v>2549</v>
      </c>
      <c r="D249" s="77" t="s">
        <v>2550</v>
      </c>
      <c r="E249" s="77" t="s">
        <v>2551</v>
      </c>
      <c r="F249" s="75" t="s">
        <v>2552</v>
      </c>
      <c r="G249" s="75" t="s">
        <v>2553</v>
      </c>
      <c r="H249" s="79" t="s">
        <v>2554</v>
      </c>
      <c r="I249" s="79" t="s">
        <v>2555</v>
      </c>
      <c r="J249" s="149">
        <v>4</v>
      </c>
      <c r="K249" s="82">
        <v>42736</v>
      </c>
      <c r="L249" s="82">
        <v>43281</v>
      </c>
      <c r="M249" s="8" t="s">
        <v>2546</v>
      </c>
      <c r="N249" s="70" t="s">
        <v>227</v>
      </c>
      <c r="O249" s="8" t="s">
        <v>21</v>
      </c>
      <c r="P249" s="8" t="s">
        <v>21</v>
      </c>
      <c r="Q249" s="94" t="s">
        <v>3965</v>
      </c>
      <c r="R249" s="94" t="s">
        <v>3860</v>
      </c>
      <c r="S249" s="8" t="s">
        <v>1541</v>
      </c>
      <c r="T249" s="74">
        <v>4</v>
      </c>
      <c r="U249" s="85">
        <f t="shared" si="15"/>
        <v>1</v>
      </c>
      <c r="V249" s="71"/>
      <c r="W249" s="71"/>
      <c r="X249" s="75"/>
      <c r="Y249" s="75" t="s">
        <v>2556</v>
      </c>
      <c r="Z249" s="75" t="s">
        <v>2557</v>
      </c>
      <c r="AA249" s="75" t="s">
        <v>3611</v>
      </c>
      <c r="AB249" s="75"/>
      <c r="AC249" s="75"/>
      <c r="AD249" s="71"/>
      <c r="AE249" s="71"/>
      <c r="AF249" s="71"/>
      <c r="AG249" s="71"/>
      <c r="AH249" s="71"/>
      <c r="AI249" s="71"/>
      <c r="AJ249" s="88" t="s">
        <v>225</v>
      </c>
      <c r="AK249" s="198">
        <f t="shared" si="16"/>
        <v>2</v>
      </c>
      <c r="AL249" s="199">
        <f t="shared" si="17"/>
        <v>0</v>
      </c>
      <c r="AM249" s="72" t="str">
        <f t="shared" si="18"/>
        <v>CUMPLIDA</v>
      </c>
      <c r="AN249" s="72" t="str">
        <f t="shared" si="19"/>
        <v>CUMPLIDA</v>
      </c>
      <c r="AO249" s="101" t="s">
        <v>85</v>
      </c>
      <c r="AP249" s="71"/>
      <c r="AQ249" s="73"/>
      <c r="AR249" s="73"/>
      <c r="AS249" s="73"/>
      <c r="AT249" s="8" t="s">
        <v>219</v>
      </c>
      <c r="AU249" s="8" t="s">
        <v>108</v>
      </c>
      <c r="AV249" s="8" t="s">
        <v>226</v>
      </c>
      <c r="AW249" s="8" t="s">
        <v>210</v>
      </c>
      <c r="AX249" s="8"/>
      <c r="AY249" s="8"/>
      <c r="AZ249" s="8"/>
      <c r="BA249" s="8"/>
      <c r="BB249" s="316"/>
    </row>
    <row r="250" spans="1:54" ht="205.5" customHeight="1" x14ac:dyDescent="0.25">
      <c r="A250" s="76">
        <v>1096</v>
      </c>
      <c r="B250" s="76">
        <v>4</v>
      </c>
      <c r="C250" s="77" t="s">
        <v>2558</v>
      </c>
      <c r="D250" s="77" t="s">
        <v>2559</v>
      </c>
      <c r="E250" s="77" t="s">
        <v>2560</v>
      </c>
      <c r="F250" s="75" t="s">
        <v>2561</v>
      </c>
      <c r="G250" s="75" t="s">
        <v>2562</v>
      </c>
      <c r="H250" s="79" t="s">
        <v>2563</v>
      </c>
      <c r="I250" s="79" t="s">
        <v>2564</v>
      </c>
      <c r="J250" s="149">
        <v>6</v>
      </c>
      <c r="K250" s="82">
        <v>42736</v>
      </c>
      <c r="L250" s="82">
        <v>43100</v>
      </c>
      <c r="M250" s="8" t="s">
        <v>2546</v>
      </c>
      <c r="N250" s="70" t="s">
        <v>227</v>
      </c>
      <c r="O250" s="8" t="s">
        <v>21</v>
      </c>
      <c r="P250" s="8" t="s">
        <v>21</v>
      </c>
      <c r="Q250" s="94" t="s">
        <v>3965</v>
      </c>
      <c r="R250" s="94" t="s">
        <v>3860</v>
      </c>
      <c r="S250" s="8" t="s">
        <v>1541</v>
      </c>
      <c r="T250" s="74">
        <v>6</v>
      </c>
      <c r="U250" s="85">
        <f t="shared" si="15"/>
        <v>1</v>
      </c>
      <c r="V250" s="71"/>
      <c r="W250" s="71"/>
      <c r="X250" s="75"/>
      <c r="Y250" s="75" t="s">
        <v>2565</v>
      </c>
      <c r="Z250" s="75" t="s">
        <v>3191</v>
      </c>
      <c r="AA250" s="75"/>
      <c r="AB250" s="75"/>
      <c r="AC250" s="75"/>
      <c r="AD250" s="71"/>
      <c r="AE250" s="71"/>
      <c r="AF250" s="71"/>
      <c r="AG250" s="71"/>
      <c r="AH250" s="71"/>
      <c r="AI250" s="71"/>
      <c r="AJ250" s="88" t="s">
        <v>225</v>
      </c>
      <c r="AK250" s="198">
        <f t="shared" si="16"/>
        <v>2</v>
      </c>
      <c r="AL250" s="199">
        <f t="shared" si="17"/>
        <v>0</v>
      </c>
      <c r="AM250" s="72" t="str">
        <f t="shared" si="18"/>
        <v>CUMPLIDA</v>
      </c>
      <c r="AN250" s="72" t="str">
        <f t="shared" si="19"/>
        <v>CUMPLIDA</v>
      </c>
      <c r="AO250" s="101" t="s">
        <v>85</v>
      </c>
      <c r="AP250" s="71"/>
      <c r="AQ250" s="73"/>
      <c r="AR250" s="73"/>
      <c r="AS250" s="73"/>
      <c r="AT250" s="8" t="s">
        <v>219</v>
      </c>
      <c r="AU250" s="8" t="s">
        <v>111</v>
      </c>
      <c r="AV250" s="8" t="s">
        <v>124</v>
      </c>
      <c r="AW250" s="8" t="s">
        <v>210</v>
      </c>
      <c r="AX250" s="8"/>
      <c r="AY250" s="8"/>
      <c r="AZ250" s="8"/>
      <c r="BA250" s="8"/>
      <c r="BB250" s="316"/>
    </row>
    <row r="251" spans="1:54" ht="132.75" customHeight="1" x14ac:dyDescent="0.25">
      <c r="A251" s="76">
        <v>1097</v>
      </c>
      <c r="B251" s="76">
        <v>5</v>
      </c>
      <c r="C251" s="77" t="s">
        <v>2566</v>
      </c>
      <c r="D251" s="77" t="s">
        <v>2567</v>
      </c>
      <c r="E251" s="77" t="s">
        <v>2568</v>
      </c>
      <c r="F251" s="75" t="s">
        <v>2569</v>
      </c>
      <c r="G251" s="75" t="s">
        <v>2570</v>
      </c>
      <c r="H251" s="79" t="s">
        <v>2571</v>
      </c>
      <c r="I251" s="79" t="s">
        <v>2572</v>
      </c>
      <c r="J251" s="149">
        <v>4</v>
      </c>
      <c r="K251" s="82">
        <v>42736</v>
      </c>
      <c r="L251" s="82">
        <v>43100</v>
      </c>
      <c r="M251" s="8" t="s">
        <v>2546</v>
      </c>
      <c r="N251" s="70" t="s">
        <v>227</v>
      </c>
      <c r="O251" s="8" t="s">
        <v>21</v>
      </c>
      <c r="P251" s="8" t="s">
        <v>21</v>
      </c>
      <c r="Q251" s="94" t="s">
        <v>3965</v>
      </c>
      <c r="R251" s="94" t="s">
        <v>3860</v>
      </c>
      <c r="S251" s="8" t="s">
        <v>1541</v>
      </c>
      <c r="T251" s="74">
        <v>4</v>
      </c>
      <c r="U251" s="85">
        <f t="shared" si="15"/>
        <v>1</v>
      </c>
      <c r="V251" s="71"/>
      <c r="W251" s="71"/>
      <c r="X251" s="75"/>
      <c r="Y251" s="75" t="s">
        <v>2573</v>
      </c>
      <c r="Z251" s="75" t="s">
        <v>3186</v>
      </c>
      <c r="AA251" s="75"/>
      <c r="AB251" s="75"/>
      <c r="AC251" s="75"/>
      <c r="AD251" s="71"/>
      <c r="AE251" s="71"/>
      <c r="AF251" s="71"/>
      <c r="AG251" s="71"/>
      <c r="AH251" s="71"/>
      <c r="AI251" s="71"/>
      <c r="AJ251" s="88" t="s">
        <v>225</v>
      </c>
      <c r="AK251" s="198">
        <f t="shared" si="16"/>
        <v>2</v>
      </c>
      <c r="AL251" s="199">
        <f t="shared" si="17"/>
        <v>0</v>
      </c>
      <c r="AM251" s="72" t="str">
        <f t="shared" si="18"/>
        <v>CUMPLIDA</v>
      </c>
      <c r="AN251" s="72" t="str">
        <f t="shared" si="19"/>
        <v>CUMPLIDA</v>
      </c>
      <c r="AO251" s="101" t="s">
        <v>85</v>
      </c>
      <c r="AP251" s="71"/>
      <c r="AQ251" s="73"/>
      <c r="AR251" s="73"/>
      <c r="AS251" s="73"/>
      <c r="AT251" s="8" t="s">
        <v>219</v>
      </c>
      <c r="AU251" s="8" t="s">
        <v>110</v>
      </c>
      <c r="AV251" s="8" t="s">
        <v>119</v>
      </c>
      <c r="AW251" s="8" t="s">
        <v>210</v>
      </c>
      <c r="AX251" s="8"/>
      <c r="AY251" s="8"/>
      <c r="AZ251" s="8"/>
      <c r="BA251" s="8"/>
      <c r="BB251" s="316"/>
    </row>
    <row r="252" spans="1:54" ht="176.25" customHeight="1" x14ac:dyDescent="0.25">
      <c r="A252" s="76">
        <v>1098</v>
      </c>
      <c r="B252" s="76">
        <v>6</v>
      </c>
      <c r="C252" s="77" t="s">
        <v>2574</v>
      </c>
      <c r="D252" s="77" t="s">
        <v>2575</v>
      </c>
      <c r="E252" s="75" t="s">
        <v>2576</v>
      </c>
      <c r="F252" s="75" t="s">
        <v>2577</v>
      </c>
      <c r="G252" s="75" t="s">
        <v>2578</v>
      </c>
      <c r="H252" s="79" t="s">
        <v>2579</v>
      </c>
      <c r="I252" s="79" t="s">
        <v>2580</v>
      </c>
      <c r="J252" s="149">
        <v>6</v>
      </c>
      <c r="K252" s="82">
        <v>42736</v>
      </c>
      <c r="L252" s="82">
        <v>43100</v>
      </c>
      <c r="M252" s="183" t="s">
        <v>2581</v>
      </c>
      <c r="N252" s="70" t="s">
        <v>228</v>
      </c>
      <c r="O252" s="8" t="s">
        <v>21</v>
      </c>
      <c r="P252" s="8" t="s">
        <v>21</v>
      </c>
      <c r="Q252" s="94" t="s">
        <v>3965</v>
      </c>
      <c r="R252" s="94" t="s">
        <v>3860</v>
      </c>
      <c r="S252" s="8" t="s">
        <v>1541</v>
      </c>
      <c r="T252" s="74">
        <v>6</v>
      </c>
      <c r="U252" s="85">
        <f t="shared" si="15"/>
        <v>1</v>
      </c>
      <c r="V252" s="71"/>
      <c r="W252" s="71"/>
      <c r="X252" s="75"/>
      <c r="Y252" s="75" t="s">
        <v>2582</v>
      </c>
      <c r="Z252" s="75" t="s">
        <v>3182</v>
      </c>
      <c r="AA252" s="75"/>
      <c r="AB252" s="75"/>
      <c r="AC252" s="75"/>
      <c r="AD252" s="71"/>
      <c r="AE252" s="71"/>
      <c r="AF252" s="71"/>
      <c r="AG252" s="71"/>
      <c r="AH252" s="71"/>
      <c r="AI252" s="71"/>
      <c r="AJ252" s="88" t="s">
        <v>225</v>
      </c>
      <c r="AK252" s="198">
        <f t="shared" si="16"/>
        <v>2</v>
      </c>
      <c r="AL252" s="199">
        <f t="shared" si="17"/>
        <v>0</v>
      </c>
      <c r="AM252" s="72" t="str">
        <f t="shared" si="18"/>
        <v>CUMPLIDA</v>
      </c>
      <c r="AN252" s="72" t="str">
        <f t="shared" si="19"/>
        <v>CUMPLIDA</v>
      </c>
      <c r="AO252" s="101" t="s">
        <v>85</v>
      </c>
      <c r="AP252" s="71"/>
      <c r="AQ252" s="73"/>
      <c r="AR252" s="73"/>
      <c r="AS252" s="73"/>
      <c r="AT252" s="8" t="s">
        <v>219</v>
      </c>
      <c r="AU252" s="8" t="s">
        <v>111</v>
      </c>
      <c r="AV252" s="8" t="s">
        <v>124</v>
      </c>
      <c r="AW252" s="8" t="s">
        <v>210</v>
      </c>
      <c r="AX252" s="8"/>
      <c r="AY252" s="8"/>
      <c r="AZ252" s="8"/>
      <c r="BA252" s="8"/>
      <c r="BB252" s="316"/>
    </row>
    <row r="253" spans="1:54" ht="139.5" customHeight="1" x14ac:dyDescent="0.25">
      <c r="A253" s="76">
        <v>1099</v>
      </c>
      <c r="B253" s="76">
        <v>7</v>
      </c>
      <c r="C253" s="77" t="s">
        <v>2583</v>
      </c>
      <c r="D253" s="77" t="s">
        <v>2584</v>
      </c>
      <c r="E253" s="77" t="s">
        <v>2585</v>
      </c>
      <c r="F253" s="75" t="s">
        <v>2586</v>
      </c>
      <c r="G253" s="75" t="s">
        <v>2587</v>
      </c>
      <c r="H253" s="79" t="s">
        <v>2588</v>
      </c>
      <c r="I253" s="79" t="s">
        <v>2589</v>
      </c>
      <c r="J253" s="149">
        <v>3</v>
      </c>
      <c r="K253" s="82">
        <v>42736</v>
      </c>
      <c r="L253" s="82">
        <v>42916</v>
      </c>
      <c r="M253" s="183" t="s">
        <v>2581</v>
      </c>
      <c r="N253" s="70" t="s">
        <v>228</v>
      </c>
      <c r="O253" s="8" t="s">
        <v>21</v>
      </c>
      <c r="P253" s="8" t="s">
        <v>21</v>
      </c>
      <c r="Q253" s="94" t="s">
        <v>3965</v>
      </c>
      <c r="R253" s="94" t="s">
        <v>3860</v>
      </c>
      <c r="S253" s="8" t="s">
        <v>84</v>
      </c>
      <c r="T253" s="74">
        <v>3</v>
      </c>
      <c r="U253" s="85">
        <f t="shared" si="15"/>
        <v>1</v>
      </c>
      <c r="V253" s="71"/>
      <c r="W253" s="71"/>
      <c r="X253" s="75"/>
      <c r="Y253" s="75" t="s">
        <v>2590</v>
      </c>
      <c r="Z253" s="75"/>
      <c r="AA253" s="75"/>
      <c r="AB253" s="75"/>
      <c r="AC253" s="75"/>
      <c r="AD253" s="71"/>
      <c r="AE253" s="71"/>
      <c r="AF253" s="71"/>
      <c r="AG253" s="71"/>
      <c r="AH253" s="71"/>
      <c r="AI253" s="71"/>
      <c r="AJ253" s="88" t="s">
        <v>225</v>
      </c>
      <c r="AK253" s="198">
        <f t="shared" si="16"/>
        <v>2</v>
      </c>
      <c r="AL253" s="199">
        <f t="shared" si="17"/>
        <v>0</v>
      </c>
      <c r="AM253" s="72" t="str">
        <f t="shared" si="18"/>
        <v>CUMPLIDA</v>
      </c>
      <c r="AN253" s="72" t="str">
        <f t="shared" si="19"/>
        <v>CUMPLIDA</v>
      </c>
      <c r="AO253" s="101" t="s">
        <v>84</v>
      </c>
      <c r="AP253" s="71"/>
      <c r="AQ253" s="73"/>
      <c r="AR253" s="73"/>
      <c r="AS253" s="73"/>
      <c r="AT253" s="8" t="s">
        <v>219</v>
      </c>
      <c r="AU253" s="8" t="s">
        <v>111</v>
      </c>
      <c r="AV253" s="8" t="s">
        <v>172</v>
      </c>
      <c r="AW253" s="8" t="s">
        <v>210</v>
      </c>
      <c r="AX253" s="8"/>
      <c r="AY253" s="8"/>
      <c r="AZ253" s="8"/>
      <c r="BA253" s="8"/>
      <c r="BB253" s="316"/>
    </row>
    <row r="254" spans="1:54" ht="333.75" customHeight="1" x14ac:dyDescent="0.25">
      <c r="A254" s="76">
        <v>1100</v>
      </c>
      <c r="B254" s="76">
        <v>8</v>
      </c>
      <c r="C254" s="77" t="s">
        <v>2591</v>
      </c>
      <c r="D254" s="77" t="s">
        <v>2592</v>
      </c>
      <c r="E254" s="77" t="s">
        <v>2593</v>
      </c>
      <c r="F254" s="75" t="s">
        <v>2594</v>
      </c>
      <c r="G254" s="75" t="s">
        <v>2595</v>
      </c>
      <c r="H254" s="79" t="s">
        <v>2596</v>
      </c>
      <c r="I254" s="79" t="s">
        <v>2597</v>
      </c>
      <c r="J254" s="149">
        <v>4</v>
      </c>
      <c r="K254" s="82">
        <v>42736</v>
      </c>
      <c r="L254" s="82">
        <v>43312</v>
      </c>
      <c r="M254" s="183" t="s">
        <v>2598</v>
      </c>
      <c r="N254" s="70" t="s">
        <v>229</v>
      </c>
      <c r="O254" s="8" t="s">
        <v>21</v>
      </c>
      <c r="P254" s="8" t="s">
        <v>21</v>
      </c>
      <c r="Q254" s="94" t="s">
        <v>3965</v>
      </c>
      <c r="R254" s="94" t="s">
        <v>3860</v>
      </c>
      <c r="S254" s="8" t="s">
        <v>1641</v>
      </c>
      <c r="T254" s="74">
        <v>4</v>
      </c>
      <c r="U254" s="85">
        <f t="shared" si="15"/>
        <v>1</v>
      </c>
      <c r="V254" s="71"/>
      <c r="W254" s="71"/>
      <c r="X254" s="75"/>
      <c r="Y254" s="75" t="s">
        <v>2599</v>
      </c>
      <c r="Z254" s="75" t="s">
        <v>3141</v>
      </c>
      <c r="AA254" s="75" t="s">
        <v>3644</v>
      </c>
      <c r="AB254" s="75" t="s">
        <v>3885</v>
      </c>
      <c r="AC254" s="75"/>
      <c r="AD254" s="74" t="s">
        <v>2113</v>
      </c>
      <c r="AE254" s="74" t="s">
        <v>18</v>
      </c>
      <c r="AF254" s="8" t="s">
        <v>3566</v>
      </c>
      <c r="AG254" s="71"/>
      <c r="AH254" s="71"/>
      <c r="AI254" s="71"/>
      <c r="AJ254" s="88" t="s">
        <v>225</v>
      </c>
      <c r="AK254" s="198">
        <f t="shared" si="16"/>
        <v>2</v>
      </c>
      <c r="AL254" s="199">
        <f t="shared" si="17"/>
        <v>0</v>
      </c>
      <c r="AM254" s="72" t="str">
        <f t="shared" si="18"/>
        <v>CUMPLIDA</v>
      </c>
      <c r="AN254" s="72" t="str">
        <f t="shared" si="19"/>
        <v>CUMPLIDA</v>
      </c>
      <c r="AO254" s="101" t="s">
        <v>30</v>
      </c>
      <c r="AP254" s="71"/>
      <c r="AQ254" s="73"/>
      <c r="AR254" s="73"/>
      <c r="AS254" s="73"/>
      <c r="AT254" s="8" t="s">
        <v>219</v>
      </c>
      <c r="AU254" s="8" t="s">
        <v>111</v>
      </c>
      <c r="AV254" s="8" t="s">
        <v>124</v>
      </c>
      <c r="AW254" s="8" t="s">
        <v>210</v>
      </c>
      <c r="AX254" s="8"/>
      <c r="AY254" s="8"/>
      <c r="AZ254" s="8"/>
      <c r="BA254" s="8"/>
      <c r="BB254" s="316"/>
    </row>
    <row r="255" spans="1:54" ht="164.25" customHeight="1" x14ac:dyDescent="0.25">
      <c r="A255" s="76">
        <v>1101</v>
      </c>
      <c r="B255" s="76">
        <v>9</v>
      </c>
      <c r="C255" s="77" t="s">
        <v>2600</v>
      </c>
      <c r="D255" s="75" t="s">
        <v>2601</v>
      </c>
      <c r="E255" s="77" t="s">
        <v>2602</v>
      </c>
      <c r="F255" s="75" t="s">
        <v>2603</v>
      </c>
      <c r="G255" s="75" t="s">
        <v>2604</v>
      </c>
      <c r="H255" s="79" t="s">
        <v>2605</v>
      </c>
      <c r="I255" s="79" t="s">
        <v>2606</v>
      </c>
      <c r="J255" s="149">
        <v>5</v>
      </c>
      <c r="K255" s="82">
        <v>42736</v>
      </c>
      <c r="L255" s="82">
        <v>43312</v>
      </c>
      <c r="M255" s="183" t="s">
        <v>2607</v>
      </c>
      <c r="N255" s="70" t="s">
        <v>230</v>
      </c>
      <c r="O255" s="8" t="s">
        <v>21</v>
      </c>
      <c r="P255" s="8" t="s">
        <v>21</v>
      </c>
      <c r="Q255" s="94" t="s">
        <v>3965</v>
      </c>
      <c r="R255" s="94" t="s">
        <v>3860</v>
      </c>
      <c r="S255" s="8" t="s">
        <v>1641</v>
      </c>
      <c r="T255" s="74">
        <v>5</v>
      </c>
      <c r="U255" s="85">
        <f t="shared" si="15"/>
        <v>1</v>
      </c>
      <c r="V255" s="71"/>
      <c r="W255" s="71"/>
      <c r="X255" s="75"/>
      <c r="Y255" s="75" t="s">
        <v>2608</v>
      </c>
      <c r="Z255" s="75" t="s">
        <v>3153</v>
      </c>
      <c r="AA255" s="75"/>
      <c r="AB255" s="75" t="s">
        <v>3891</v>
      </c>
      <c r="AC255" s="75"/>
      <c r="AD255" s="71"/>
      <c r="AE255" s="71"/>
      <c r="AF255" s="71"/>
      <c r="AG255" s="71"/>
      <c r="AH255" s="71"/>
      <c r="AI255" s="71"/>
      <c r="AJ255" s="88" t="s">
        <v>225</v>
      </c>
      <c r="AK255" s="198">
        <f t="shared" si="16"/>
        <v>2</v>
      </c>
      <c r="AL255" s="199">
        <f t="shared" si="17"/>
        <v>0</v>
      </c>
      <c r="AM255" s="72" t="str">
        <f t="shared" si="18"/>
        <v>CUMPLIDA</v>
      </c>
      <c r="AN255" s="72" t="str">
        <f t="shared" si="19"/>
        <v>CUMPLIDA</v>
      </c>
      <c r="AO255" s="101" t="s">
        <v>30</v>
      </c>
      <c r="AP255" s="71"/>
      <c r="AQ255" s="73"/>
      <c r="AR255" s="73"/>
      <c r="AS255" s="73"/>
      <c r="AT255" s="8" t="s">
        <v>219</v>
      </c>
      <c r="AU255" s="8" t="s">
        <v>108</v>
      </c>
      <c r="AV255" s="8" t="s">
        <v>226</v>
      </c>
      <c r="AW255" s="8" t="s">
        <v>210</v>
      </c>
      <c r="AX255" s="8"/>
      <c r="AY255" s="8"/>
      <c r="AZ255" s="8"/>
      <c r="BA255" s="8"/>
      <c r="BB255" s="316"/>
    </row>
    <row r="256" spans="1:54" ht="166.5" customHeight="1" x14ac:dyDescent="0.25">
      <c r="A256" s="76">
        <v>1102</v>
      </c>
      <c r="B256" s="76">
        <v>10</v>
      </c>
      <c r="C256" s="77" t="s">
        <v>2609</v>
      </c>
      <c r="D256" s="77" t="s">
        <v>2610</v>
      </c>
      <c r="E256" s="77" t="s">
        <v>2611</v>
      </c>
      <c r="F256" s="75" t="s">
        <v>2612</v>
      </c>
      <c r="G256" s="75" t="s">
        <v>2613</v>
      </c>
      <c r="H256" s="79" t="s">
        <v>3138</v>
      </c>
      <c r="I256" s="79" t="s">
        <v>3139</v>
      </c>
      <c r="J256" s="149">
        <v>8</v>
      </c>
      <c r="K256" s="82">
        <v>42736</v>
      </c>
      <c r="L256" s="82">
        <v>43677</v>
      </c>
      <c r="M256" s="183" t="s">
        <v>2614</v>
      </c>
      <c r="N256" s="70" t="s">
        <v>231</v>
      </c>
      <c r="O256" s="8" t="s">
        <v>21</v>
      </c>
      <c r="P256" s="8" t="s">
        <v>21</v>
      </c>
      <c r="Q256" s="94" t="s">
        <v>3965</v>
      </c>
      <c r="R256" s="94" t="s">
        <v>3860</v>
      </c>
      <c r="S256" s="8" t="s">
        <v>1641</v>
      </c>
      <c r="T256" s="74">
        <v>7</v>
      </c>
      <c r="U256" s="85">
        <f t="shared" si="15"/>
        <v>0.875</v>
      </c>
      <c r="V256" s="71"/>
      <c r="W256" s="71"/>
      <c r="X256" s="75"/>
      <c r="Y256" s="75" t="s">
        <v>2615</v>
      </c>
      <c r="Z256" s="75" t="s">
        <v>3152</v>
      </c>
      <c r="AA256" s="75" t="s">
        <v>3652</v>
      </c>
      <c r="AB256" s="75" t="s">
        <v>3886</v>
      </c>
      <c r="AC256" s="75"/>
      <c r="AD256" s="74" t="s">
        <v>30</v>
      </c>
      <c r="AE256" s="74" t="s">
        <v>18</v>
      </c>
      <c r="AF256" s="8" t="s">
        <v>3545</v>
      </c>
      <c r="AG256" s="71"/>
      <c r="AH256" s="71"/>
      <c r="AI256" s="71"/>
      <c r="AJ256" s="88" t="s">
        <v>225</v>
      </c>
      <c r="AK256" s="198">
        <f t="shared" si="16"/>
        <v>0</v>
      </c>
      <c r="AL256" s="199">
        <f t="shared" si="17"/>
        <v>1</v>
      </c>
      <c r="AM256" s="72" t="str">
        <f t="shared" si="18"/>
        <v>EN TERMINO</v>
      </c>
      <c r="AN256" s="72" t="str">
        <f t="shared" si="19"/>
        <v>EN TERMINO</v>
      </c>
      <c r="AO256" s="101" t="s">
        <v>30</v>
      </c>
      <c r="AP256" s="71"/>
      <c r="AQ256" s="73"/>
      <c r="AR256" s="73"/>
      <c r="AS256" s="73"/>
      <c r="AT256" s="8" t="s">
        <v>219</v>
      </c>
      <c r="AU256" s="8" t="s">
        <v>111</v>
      </c>
      <c r="AV256" s="8" t="s">
        <v>124</v>
      </c>
      <c r="AW256" s="8" t="s">
        <v>210</v>
      </c>
      <c r="AX256" s="8"/>
      <c r="AY256" s="8"/>
      <c r="AZ256" s="8"/>
      <c r="BA256" s="8"/>
      <c r="BB256" s="316"/>
    </row>
    <row r="257" spans="1:54" ht="154.5" customHeight="1" x14ac:dyDescent="0.25">
      <c r="A257" s="76">
        <v>1103</v>
      </c>
      <c r="B257" s="76">
        <v>11</v>
      </c>
      <c r="C257" s="184" t="s">
        <v>2616</v>
      </c>
      <c r="D257" s="77" t="s">
        <v>2617</v>
      </c>
      <c r="E257" s="77" t="s">
        <v>2618</v>
      </c>
      <c r="F257" s="75" t="s">
        <v>2619</v>
      </c>
      <c r="G257" s="75" t="s">
        <v>2620</v>
      </c>
      <c r="H257" s="79" t="s">
        <v>2621</v>
      </c>
      <c r="I257" s="79" t="s">
        <v>2622</v>
      </c>
      <c r="J257" s="149">
        <v>6</v>
      </c>
      <c r="K257" s="82">
        <v>42736</v>
      </c>
      <c r="L257" s="82">
        <v>43555</v>
      </c>
      <c r="M257" s="183" t="s">
        <v>2623</v>
      </c>
      <c r="N257" s="70" t="s">
        <v>232</v>
      </c>
      <c r="O257" s="8" t="s">
        <v>21</v>
      </c>
      <c r="P257" s="8" t="s">
        <v>1561</v>
      </c>
      <c r="Q257" s="94" t="s">
        <v>3965</v>
      </c>
      <c r="R257" s="94" t="s">
        <v>3860</v>
      </c>
      <c r="S257" s="8" t="s">
        <v>1541</v>
      </c>
      <c r="T257" s="74">
        <v>5</v>
      </c>
      <c r="U257" s="85">
        <f t="shared" si="15"/>
        <v>0.83333333333333337</v>
      </c>
      <c r="V257" s="71"/>
      <c r="W257" s="71"/>
      <c r="X257" s="75"/>
      <c r="Y257" s="75" t="s">
        <v>2565</v>
      </c>
      <c r="Z257" s="75" t="s">
        <v>2624</v>
      </c>
      <c r="AA257" s="75" t="s">
        <v>3595</v>
      </c>
      <c r="AB257" s="75" t="s">
        <v>3994</v>
      </c>
      <c r="AC257" s="75"/>
      <c r="AD257" s="71"/>
      <c r="AE257" s="71"/>
      <c r="AF257" s="71"/>
      <c r="AG257" s="71"/>
      <c r="AH257" s="71"/>
      <c r="AI257" s="71"/>
      <c r="AJ257" s="88" t="s">
        <v>225</v>
      </c>
      <c r="AK257" s="198">
        <f t="shared" si="16"/>
        <v>0</v>
      </c>
      <c r="AL257" s="199">
        <f t="shared" si="17"/>
        <v>1</v>
      </c>
      <c r="AM257" s="72" t="str">
        <f t="shared" si="18"/>
        <v>EN TERMINO</v>
      </c>
      <c r="AN257" s="72" t="str">
        <f t="shared" si="19"/>
        <v>EN TERMINO</v>
      </c>
      <c r="AO257" s="101" t="s">
        <v>85</v>
      </c>
      <c r="AP257" s="71"/>
      <c r="AQ257" s="73"/>
      <c r="AR257" s="73"/>
      <c r="AS257" s="73"/>
      <c r="AT257" s="8" t="s">
        <v>219</v>
      </c>
      <c r="AU257" s="8" t="s">
        <v>109</v>
      </c>
      <c r="AV257" s="8" t="s">
        <v>109</v>
      </c>
      <c r="AW257" s="8" t="s">
        <v>210</v>
      </c>
      <c r="AX257" s="8"/>
      <c r="AY257" s="8"/>
      <c r="AZ257" s="8"/>
      <c r="BA257" s="8"/>
      <c r="BB257" s="316"/>
    </row>
    <row r="258" spans="1:54" ht="186" customHeight="1" x14ac:dyDescent="0.25">
      <c r="A258" s="76">
        <v>1104</v>
      </c>
      <c r="B258" s="76">
        <v>12</v>
      </c>
      <c r="C258" s="95" t="s">
        <v>2625</v>
      </c>
      <c r="D258" s="77" t="s">
        <v>2626</v>
      </c>
      <c r="E258" s="77" t="s">
        <v>2627</v>
      </c>
      <c r="F258" s="75" t="s">
        <v>2628</v>
      </c>
      <c r="G258" s="75" t="s">
        <v>2629</v>
      </c>
      <c r="H258" s="79" t="s">
        <v>2630</v>
      </c>
      <c r="I258" s="79" t="s">
        <v>2631</v>
      </c>
      <c r="J258" s="149">
        <v>5</v>
      </c>
      <c r="K258" s="82">
        <v>42736</v>
      </c>
      <c r="L258" s="82">
        <v>43100</v>
      </c>
      <c r="M258" s="8" t="s">
        <v>2546</v>
      </c>
      <c r="N258" s="70" t="s">
        <v>227</v>
      </c>
      <c r="O258" s="8" t="s">
        <v>21</v>
      </c>
      <c r="P258" s="8" t="s">
        <v>21</v>
      </c>
      <c r="Q258" s="94" t="s">
        <v>3965</v>
      </c>
      <c r="R258" s="94" t="s">
        <v>3860</v>
      </c>
      <c r="S258" s="8" t="s">
        <v>1541</v>
      </c>
      <c r="T258" s="74">
        <v>5</v>
      </c>
      <c r="U258" s="85">
        <f t="shared" si="15"/>
        <v>1</v>
      </c>
      <c r="V258" s="71"/>
      <c r="W258" s="71"/>
      <c r="X258" s="75"/>
      <c r="Y258" s="75" t="s">
        <v>2632</v>
      </c>
      <c r="Z258" s="75" t="s">
        <v>3187</v>
      </c>
      <c r="AA258" s="75"/>
      <c r="AB258" s="75"/>
      <c r="AC258" s="75"/>
      <c r="AD258" s="71"/>
      <c r="AE258" s="71"/>
      <c r="AF258" s="71"/>
      <c r="AG258" s="71"/>
      <c r="AH258" s="71"/>
      <c r="AI258" s="71"/>
      <c r="AJ258" s="88" t="s">
        <v>225</v>
      </c>
      <c r="AK258" s="198">
        <f t="shared" si="16"/>
        <v>2</v>
      </c>
      <c r="AL258" s="199">
        <f t="shared" si="17"/>
        <v>0</v>
      </c>
      <c r="AM258" s="72" t="str">
        <f t="shared" si="18"/>
        <v>CUMPLIDA</v>
      </c>
      <c r="AN258" s="72" t="str">
        <f t="shared" si="19"/>
        <v>CUMPLIDA</v>
      </c>
      <c r="AO258" s="101" t="s">
        <v>85</v>
      </c>
      <c r="AP258" s="71"/>
      <c r="AQ258" s="73"/>
      <c r="AR258" s="73"/>
      <c r="AS258" s="73"/>
      <c r="AT258" s="8" t="s">
        <v>219</v>
      </c>
      <c r="AU258" s="8" t="s">
        <v>111</v>
      </c>
      <c r="AV258" s="8" t="s">
        <v>167</v>
      </c>
      <c r="AW258" s="8" t="s">
        <v>210</v>
      </c>
      <c r="AX258" s="8"/>
      <c r="AY258" s="8"/>
      <c r="AZ258" s="8"/>
      <c r="BA258" s="8"/>
      <c r="BB258" s="316"/>
    </row>
    <row r="259" spans="1:54" ht="171" customHeight="1" x14ac:dyDescent="0.25">
      <c r="A259" s="76">
        <v>1105</v>
      </c>
      <c r="B259" s="76">
        <v>13</v>
      </c>
      <c r="C259" s="77" t="s">
        <v>2633</v>
      </c>
      <c r="D259" s="77" t="s">
        <v>2634</v>
      </c>
      <c r="E259" s="77" t="s">
        <v>2635</v>
      </c>
      <c r="F259" s="75" t="s">
        <v>2636</v>
      </c>
      <c r="G259" s="75" t="s">
        <v>2637</v>
      </c>
      <c r="H259" s="79" t="s">
        <v>2638</v>
      </c>
      <c r="I259" s="79" t="s">
        <v>2639</v>
      </c>
      <c r="J259" s="149">
        <v>3</v>
      </c>
      <c r="K259" s="82">
        <v>42736</v>
      </c>
      <c r="L259" s="82">
        <v>42916</v>
      </c>
      <c r="M259" s="8" t="s">
        <v>2546</v>
      </c>
      <c r="N259" s="70" t="s">
        <v>227</v>
      </c>
      <c r="O259" s="8" t="s">
        <v>21</v>
      </c>
      <c r="P259" s="8" t="s">
        <v>21</v>
      </c>
      <c r="Q259" s="94" t="s">
        <v>3965</v>
      </c>
      <c r="R259" s="94" t="s">
        <v>3860</v>
      </c>
      <c r="S259" s="8" t="s">
        <v>84</v>
      </c>
      <c r="T259" s="74">
        <v>3</v>
      </c>
      <c r="U259" s="85">
        <f t="shared" ref="U259:U322" si="20">+T259/J259</f>
        <v>1</v>
      </c>
      <c r="V259" s="71"/>
      <c r="W259" s="71"/>
      <c r="X259" s="75"/>
      <c r="Y259" s="75" t="s">
        <v>2640</v>
      </c>
      <c r="Z259" s="75"/>
      <c r="AA259" s="75"/>
      <c r="AB259" s="75"/>
      <c r="AC259" s="75"/>
      <c r="AD259" s="71"/>
      <c r="AE259" s="71"/>
      <c r="AF259" s="71"/>
      <c r="AG259" s="71"/>
      <c r="AH259" s="71"/>
      <c r="AI259" s="71"/>
      <c r="AJ259" s="88" t="s">
        <v>225</v>
      </c>
      <c r="AK259" s="198">
        <f t="shared" ref="AK259:AK322" si="21">IF(U259=100%,2,0)</f>
        <v>2</v>
      </c>
      <c r="AL259" s="199">
        <f t="shared" ref="AL259:AL322" si="22">IF(L259&lt;$AM$1,0,1)</f>
        <v>0</v>
      </c>
      <c r="AM259" s="72" t="str">
        <f t="shared" ref="AM259:AM322" si="23">IF(AK259+AL259&gt;1,"CUMPLIDA",IF(AL259=1,"EN TERMINO","VENCIDA"))</f>
        <v>CUMPLIDA</v>
      </c>
      <c r="AN259" s="72" t="str">
        <f t="shared" ref="AN259:AN322" si="24">IF(AM259="CUMPLIDA","CUMPLIDA",IF(AM259="EN TERMINO","EN TERMINO","VENCIDA"))</f>
        <v>CUMPLIDA</v>
      </c>
      <c r="AO259" s="101" t="s">
        <v>84</v>
      </c>
      <c r="AP259" s="71"/>
      <c r="AQ259" s="73"/>
      <c r="AR259" s="73"/>
      <c r="AS259" s="73"/>
      <c r="AT259" s="8" t="s">
        <v>219</v>
      </c>
      <c r="AU259" s="8" t="s">
        <v>111</v>
      </c>
      <c r="AV259" s="8" t="s">
        <v>201</v>
      </c>
      <c r="AW259" s="8" t="s">
        <v>210</v>
      </c>
      <c r="AX259" s="8"/>
      <c r="AY259" s="8"/>
      <c r="AZ259" s="8"/>
      <c r="BA259" s="8"/>
      <c r="BB259" s="316"/>
    </row>
    <row r="260" spans="1:54" ht="180" customHeight="1" x14ac:dyDescent="0.25">
      <c r="A260" s="76">
        <v>1106</v>
      </c>
      <c r="B260" s="76">
        <v>14</v>
      </c>
      <c r="C260" s="75" t="s">
        <v>2641</v>
      </c>
      <c r="D260" s="75" t="s">
        <v>2642</v>
      </c>
      <c r="E260" s="95" t="s">
        <v>2643</v>
      </c>
      <c r="F260" s="75" t="s">
        <v>2644</v>
      </c>
      <c r="G260" s="75" t="s">
        <v>2645</v>
      </c>
      <c r="H260" s="79" t="s">
        <v>2646</v>
      </c>
      <c r="I260" s="79" t="s">
        <v>2647</v>
      </c>
      <c r="J260" s="149">
        <v>6</v>
      </c>
      <c r="K260" s="82">
        <v>42736</v>
      </c>
      <c r="L260" s="82">
        <v>42916</v>
      </c>
      <c r="M260" s="183" t="s">
        <v>2598</v>
      </c>
      <c r="N260" s="70" t="s">
        <v>229</v>
      </c>
      <c r="O260" s="8" t="s">
        <v>21</v>
      </c>
      <c r="P260" s="8" t="s">
        <v>21</v>
      </c>
      <c r="Q260" s="94" t="s">
        <v>3965</v>
      </c>
      <c r="R260" s="94" t="s">
        <v>3860</v>
      </c>
      <c r="S260" s="8" t="s">
        <v>1541</v>
      </c>
      <c r="T260" s="74">
        <v>6</v>
      </c>
      <c r="U260" s="85">
        <f t="shared" si="20"/>
        <v>1</v>
      </c>
      <c r="V260" s="71"/>
      <c r="W260" s="71"/>
      <c r="X260" s="75"/>
      <c r="Y260" s="75" t="s">
        <v>2648</v>
      </c>
      <c r="Z260" s="75"/>
      <c r="AA260" s="75"/>
      <c r="AB260" s="75"/>
      <c r="AC260" s="75"/>
      <c r="AD260" s="71"/>
      <c r="AE260" s="71"/>
      <c r="AF260" s="71"/>
      <c r="AG260" s="71"/>
      <c r="AH260" s="71"/>
      <c r="AI260" s="71"/>
      <c r="AJ260" s="88" t="s">
        <v>225</v>
      </c>
      <c r="AK260" s="198">
        <f t="shared" si="21"/>
        <v>2</v>
      </c>
      <c r="AL260" s="199">
        <f t="shared" si="22"/>
        <v>0</v>
      </c>
      <c r="AM260" s="72" t="str">
        <f t="shared" si="23"/>
        <v>CUMPLIDA</v>
      </c>
      <c r="AN260" s="72" t="str">
        <f t="shared" si="24"/>
        <v>CUMPLIDA</v>
      </c>
      <c r="AO260" s="101" t="s">
        <v>85</v>
      </c>
      <c r="AP260" s="71"/>
      <c r="AQ260" s="73"/>
      <c r="AR260" s="73"/>
      <c r="AS260" s="73"/>
      <c r="AT260" s="8" t="s">
        <v>219</v>
      </c>
      <c r="AU260" s="8" t="s">
        <v>111</v>
      </c>
      <c r="AV260" s="8" t="s">
        <v>167</v>
      </c>
      <c r="AW260" s="8" t="s">
        <v>210</v>
      </c>
      <c r="AX260" s="8"/>
      <c r="AY260" s="8"/>
      <c r="AZ260" s="8"/>
      <c r="BA260" s="8"/>
      <c r="BB260" s="316"/>
    </row>
    <row r="261" spans="1:54" ht="164.25" customHeight="1" x14ac:dyDescent="0.25">
      <c r="A261" s="76">
        <v>1107</v>
      </c>
      <c r="B261" s="76">
        <v>15</v>
      </c>
      <c r="C261" s="77" t="s">
        <v>2649</v>
      </c>
      <c r="D261" s="77" t="s">
        <v>2650</v>
      </c>
      <c r="E261" s="77" t="s">
        <v>2651</v>
      </c>
      <c r="F261" s="75" t="s">
        <v>2652</v>
      </c>
      <c r="G261" s="75" t="s">
        <v>2653</v>
      </c>
      <c r="H261" s="79" t="s">
        <v>2654</v>
      </c>
      <c r="I261" s="79" t="s">
        <v>2655</v>
      </c>
      <c r="J261" s="149">
        <v>5</v>
      </c>
      <c r="K261" s="82">
        <v>42736</v>
      </c>
      <c r="L261" s="82">
        <v>43100</v>
      </c>
      <c r="M261" s="183" t="s">
        <v>2607</v>
      </c>
      <c r="N261" s="70" t="s">
        <v>230</v>
      </c>
      <c r="O261" s="8" t="s">
        <v>21</v>
      </c>
      <c r="P261" s="8" t="s">
        <v>21</v>
      </c>
      <c r="Q261" s="94" t="s">
        <v>3965</v>
      </c>
      <c r="R261" s="94" t="s">
        <v>3860</v>
      </c>
      <c r="S261" s="8" t="s">
        <v>1541</v>
      </c>
      <c r="T261" s="74">
        <v>5</v>
      </c>
      <c r="U261" s="85">
        <f t="shared" si="20"/>
        <v>1</v>
      </c>
      <c r="V261" s="71"/>
      <c r="W261" s="71"/>
      <c r="X261" s="75"/>
      <c r="Y261" s="75" t="s">
        <v>2656</v>
      </c>
      <c r="Z261" s="75" t="s">
        <v>3201</v>
      </c>
      <c r="AA261" s="75"/>
      <c r="AB261" s="75"/>
      <c r="AC261" s="75"/>
      <c r="AD261" s="71"/>
      <c r="AE261" s="71"/>
      <c r="AF261" s="71"/>
      <c r="AG261" s="71"/>
      <c r="AH261" s="71"/>
      <c r="AI261" s="71"/>
      <c r="AJ261" s="88" t="s">
        <v>225</v>
      </c>
      <c r="AK261" s="198">
        <f t="shared" si="21"/>
        <v>2</v>
      </c>
      <c r="AL261" s="199">
        <f t="shared" si="22"/>
        <v>0</v>
      </c>
      <c r="AM261" s="72" t="str">
        <f t="shared" si="23"/>
        <v>CUMPLIDA</v>
      </c>
      <c r="AN261" s="72" t="str">
        <f t="shared" si="24"/>
        <v>CUMPLIDA</v>
      </c>
      <c r="AO261" s="101" t="s">
        <v>85</v>
      </c>
      <c r="AP261" s="71"/>
      <c r="AQ261" s="73"/>
      <c r="AR261" s="73"/>
      <c r="AS261" s="73"/>
      <c r="AT261" s="8" t="s">
        <v>219</v>
      </c>
      <c r="AU261" s="8" t="s">
        <v>110</v>
      </c>
      <c r="AV261" s="8" t="s">
        <v>119</v>
      </c>
      <c r="AW261" s="8" t="s">
        <v>210</v>
      </c>
      <c r="AX261" s="8"/>
      <c r="AY261" s="8"/>
      <c r="AZ261" s="8"/>
      <c r="BA261" s="8"/>
      <c r="BB261" s="316"/>
    </row>
    <row r="262" spans="1:54" ht="180" x14ac:dyDescent="0.25">
      <c r="A262" s="76">
        <v>1108</v>
      </c>
      <c r="B262" s="76">
        <v>1</v>
      </c>
      <c r="C262" s="137" t="s">
        <v>2657</v>
      </c>
      <c r="D262" s="77" t="s">
        <v>2658</v>
      </c>
      <c r="E262" s="77" t="s">
        <v>2659</v>
      </c>
      <c r="F262" s="75" t="s">
        <v>2660</v>
      </c>
      <c r="G262" s="75" t="s">
        <v>2661</v>
      </c>
      <c r="H262" s="79" t="s">
        <v>2662</v>
      </c>
      <c r="I262" s="79" t="s">
        <v>2663</v>
      </c>
      <c r="J262" s="149">
        <v>7</v>
      </c>
      <c r="K262" s="82">
        <v>42736</v>
      </c>
      <c r="L262" s="82">
        <v>43100</v>
      </c>
      <c r="M262" s="183" t="s">
        <v>1551</v>
      </c>
      <c r="N262" s="70" t="s">
        <v>89</v>
      </c>
      <c r="O262" s="8" t="s">
        <v>21</v>
      </c>
      <c r="P262" s="8" t="s">
        <v>21</v>
      </c>
      <c r="Q262" s="94" t="s">
        <v>3965</v>
      </c>
      <c r="R262" s="94" t="s">
        <v>3860</v>
      </c>
      <c r="S262" s="8" t="s">
        <v>84</v>
      </c>
      <c r="T262" s="74">
        <v>7</v>
      </c>
      <c r="U262" s="85">
        <f t="shared" si="20"/>
        <v>1</v>
      </c>
      <c r="V262" s="71"/>
      <c r="W262" s="71"/>
      <c r="X262" s="75"/>
      <c r="Y262" s="75" t="s">
        <v>2664</v>
      </c>
      <c r="Z262" s="75" t="s">
        <v>3150</v>
      </c>
      <c r="AA262" s="75"/>
      <c r="AB262" s="75"/>
      <c r="AC262" s="75"/>
      <c r="AD262" s="71"/>
      <c r="AE262" s="71"/>
      <c r="AF262" s="71"/>
      <c r="AG262" s="71"/>
      <c r="AH262" s="71"/>
      <c r="AI262" s="71"/>
      <c r="AJ262" s="88" t="s">
        <v>225</v>
      </c>
      <c r="AK262" s="198">
        <f t="shared" si="21"/>
        <v>2</v>
      </c>
      <c r="AL262" s="199">
        <f t="shared" si="22"/>
        <v>0</v>
      </c>
      <c r="AM262" s="72" t="str">
        <f t="shared" si="23"/>
        <v>CUMPLIDA</v>
      </c>
      <c r="AN262" s="72" t="str">
        <f t="shared" si="24"/>
        <v>CUMPLIDA</v>
      </c>
      <c r="AO262" s="101" t="s">
        <v>84</v>
      </c>
      <c r="AP262" s="71"/>
      <c r="AQ262" s="73"/>
      <c r="AR262" s="73"/>
      <c r="AS262" s="73"/>
      <c r="AT262" s="8" t="s">
        <v>219</v>
      </c>
      <c r="AU262" s="8" t="s">
        <v>110</v>
      </c>
      <c r="AV262" s="8" t="s">
        <v>233</v>
      </c>
      <c r="AW262" s="8" t="s">
        <v>211</v>
      </c>
      <c r="AX262" s="8"/>
      <c r="AY262" s="8"/>
      <c r="AZ262" s="8"/>
      <c r="BA262" s="8"/>
      <c r="BB262" s="316"/>
    </row>
    <row r="263" spans="1:54" ht="285" x14ac:dyDescent="0.25">
      <c r="A263" s="76">
        <v>1109</v>
      </c>
      <c r="B263" s="76">
        <v>2</v>
      </c>
      <c r="C263" s="137" t="s">
        <v>2665</v>
      </c>
      <c r="D263" s="77" t="s">
        <v>2666</v>
      </c>
      <c r="E263" s="77" t="s">
        <v>2667</v>
      </c>
      <c r="F263" s="75" t="s">
        <v>2668</v>
      </c>
      <c r="G263" s="101" t="s">
        <v>2669</v>
      </c>
      <c r="H263" s="79" t="s">
        <v>2670</v>
      </c>
      <c r="I263" s="79" t="s">
        <v>3583</v>
      </c>
      <c r="J263" s="149">
        <v>6</v>
      </c>
      <c r="K263" s="82">
        <v>42736</v>
      </c>
      <c r="L263" s="82">
        <v>43465</v>
      </c>
      <c r="M263" s="183" t="s">
        <v>1551</v>
      </c>
      <c r="N263" s="70" t="s">
        <v>89</v>
      </c>
      <c r="O263" s="8" t="s">
        <v>21</v>
      </c>
      <c r="P263" s="8" t="s">
        <v>21</v>
      </c>
      <c r="Q263" s="94" t="s">
        <v>3965</v>
      </c>
      <c r="R263" s="94" t="s">
        <v>3860</v>
      </c>
      <c r="S263" s="8" t="s">
        <v>84</v>
      </c>
      <c r="T263" s="74">
        <v>6</v>
      </c>
      <c r="U263" s="85">
        <f t="shared" si="20"/>
        <v>1</v>
      </c>
      <c r="V263" s="71"/>
      <c r="W263" s="71"/>
      <c r="X263" s="75"/>
      <c r="Y263" s="75" t="s">
        <v>2671</v>
      </c>
      <c r="Z263" s="75" t="s">
        <v>2672</v>
      </c>
      <c r="AA263" s="75" t="s">
        <v>3650</v>
      </c>
      <c r="AB263" s="75" t="s">
        <v>4013</v>
      </c>
      <c r="AC263" s="75"/>
      <c r="AD263" s="71"/>
      <c r="AE263" s="71"/>
      <c r="AF263" s="71"/>
      <c r="AG263" s="71"/>
      <c r="AH263" s="71"/>
      <c r="AI263" s="71"/>
      <c r="AJ263" s="88" t="s">
        <v>225</v>
      </c>
      <c r="AK263" s="198">
        <f t="shared" si="21"/>
        <v>2</v>
      </c>
      <c r="AL263" s="199">
        <f t="shared" si="22"/>
        <v>1</v>
      </c>
      <c r="AM263" s="72" t="str">
        <f t="shared" si="23"/>
        <v>CUMPLIDA</v>
      </c>
      <c r="AN263" s="72" t="str">
        <f t="shared" si="24"/>
        <v>CUMPLIDA</v>
      </c>
      <c r="AO263" s="101" t="s">
        <v>84</v>
      </c>
      <c r="AP263" s="71"/>
      <c r="AQ263" s="73"/>
      <c r="AR263" s="73"/>
      <c r="AS263" s="73"/>
      <c r="AT263" s="8" t="s">
        <v>219</v>
      </c>
      <c r="AU263" s="8" t="s">
        <v>109</v>
      </c>
      <c r="AV263" s="8" t="s">
        <v>109</v>
      </c>
      <c r="AW263" s="8" t="s">
        <v>211</v>
      </c>
      <c r="AX263" s="8"/>
      <c r="AY263" s="8"/>
      <c r="AZ263" s="8"/>
      <c r="BA263" s="8"/>
      <c r="BB263" s="316"/>
    </row>
    <row r="264" spans="1:54" ht="179.25" customHeight="1" x14ac:dyDescent="0.25">
      <c r="A264" s="76">
        <v>1110</v>
      </c>
      <c r="B264" s="76">
        <v>3</v>
      </c>
      <c r="C264" s="137" t="s">
        <v>2673</v>
      </c>
      <c r="D264" s="77" t="s">
        <v>2674</v>
      </c>
      <c r="E264" s="77" t="s">
        <v>2675</v>
      </c>
      <c r="F264" s="75" t="s">
        <v>2676</v>
      </c>
      <c r="G264" s="101" t="s">
        <v>2677</v>
      </c>
      <c r="H264" s="79" t="s">
        <v>2678</v>
      </c>
      <c r="I264" s="79" t="s">
        <v>2679</v>
      </c>
      <c r="J264" s="149">
        <v>6</v>
      </c>
      <c r="K264" s="82">
        <v>42736</v>
      </c>
      <c r="L264" s="82">
        <v>43100</v>
      </c>
      <c r="M264" s="183" t="s">
        <v>1551</v>
      </c>
      <c r="N264" s="70" t="s">
        <v>89</v>
      </c>
      <c r="O264" s="8" t="s">
        <v>21</v>
      </c>
      <c r="P264" s="8" t="s">
        <v>21</v>
      </c>
      <c r="Q264" s="94" t="s">
        <v>3965</v>
      </c>
      <c r="R264" s="94" t="s">
        <v>3860</v>
      </c>
      <c r="S264" s="8" t="s">
        <v>84</v>
      </c>
      <c r="T264" s="74">
        <v>6</v>
      </c>
      <c r="U264" s="85">
        <f t="shared" si="20"/>
        <v>1</v>
      </c>
      <c r="V264" s="71"/>
      <c r="W264" s="71"/>
      <c r="X264" s="75"/>
      <c r="Y264" s="75" t="s">
        <v>2680</v>
      </c>
      <c r="Z264" s="75" t="s">
        <v>3160</v>
      </c>
      <c r="AA264" s="75"/>
      <c r="AB264" s="75"/>
      <c r="AC264" s="75"/>
      <c r="AD264" s="71"/>
      <c r="AE264" s="71"/>
      <c r="AF264" s="71"/>
      <c r="AG264" s="71"/>
      <c r="AH264" s="71"/>
      <c r="AI264" s="71"/>
      <c r="AJ264" s="88" t="s">
        <v>225</v>
      </c>
      <c r="AK264" s="198">
        <f t="shared" si="21"/>
        <v>2</v>
      </c>
      <c r="AL264" s="199">
        <f t="shared" si="22"/>
        <v>0</v>
      </c>
      <c r="AM264" s="72" t="str">
        <f t="shared" si="23"/>
        <v>CUMPLIDA</v>
      </c>
      <c r="AN264" s="72" t="str">
        <f t="shared" si="24"/>
        <v>CUMPLIDA</v>
      </c>
      <c r="AO264" s="101" t="s">
        <v>84</v>
      </c>
      <c r="AP264" s="71"/>
      <c r="AQ264" s="73"/>
      <c r="AR264" s="73"/>
      <c r="AS264" s="73"/>
      <c r="AT264" s="8" t="s">
        <v>219</v>
      </c>
      <c r="AU264" s="8" t="s">
        <v>111</v>
      </c>
      <c r="AV264" s="8" t="s">
        <v>170</v>
      </c>
      <c r="AW264" s="8" t="s">
        <v>211</v>
      </c>
      <c r="AX264" s="8"/>
      <c r="AY264" s="8"/>
      <c r="AZ264" s="8"/>
      <c r="BA264" s="8"/>
      <c r="BB264" s="316"/>
    </row>
    <row r="265" spans="1:54" ht="160.5" customHeight="1" x14ac:dyDescent="0.25">
      <c r="A265" s="76">
        <v>1111</v>
      </c>
      <c r="B265" s="76">
        <v>4</v>
      </c>
      <c r="C265" s="77" t="s">
        <v>2681</v>
      </c>
      <c r="D265" s="77" t="s">
        <v>2682</v>
      </c>
      <c r="E265" s="77" t="s">
        <v>2683</v>
      </c>
      <c r="F265" s="75" t="s">
        <v>2684</v>
      </c>
      <c r="G265" s="101" t="s">
        <v>2685</v>
      </c>
      <c r="H265" s="79" t="s">
        <v>3185</v>
      </c>
      <c r="I265" s="79" t="s">
        <v>4009</v>
      </c>
      <c r="J265" s="149">
        <v>6</v>
      </c>
      <c r="K265" s="82">
        <v>42736</v>
      </c>
      <c r="L265" s="82">
        <v>43646</v>
      </c>
      <c r="M265" s="183" t="s">
        <v>1551</v>
      </c>
      <c r="N265" s="70" t="s">
        <v>89</v>
      </c>
      <c r="O265" s="8" t="s">
        <v>21</v>
      </c>
      <c r="P265" s="8" t="s">
        <v>1561</v>
      </c>
      <c r="Q265" s="94" t="s">
        <v>3965</v>
      </c>
      <c r="R265" s="94" t="s">
        <v>3860</v>
      </c>
      <c r="S265" s="8" t="s">
        <v>1541</v>
      </c>
      <c r="T265" s="74">
        <v>5</v>
      </c>
      <c r="U265" s="85">
        <f t="shared" si="20"/>
        <v>0.83333333333333337</v>
      </c>
      <c r="V265" s="71"/>
      <c r="W265" s="71"/>
      <c r="X265" s="75"/>
      <c r="Y265" s="75" t="s">
        <v>2686</v>
      </c>
      <c r="Z265" s="75" t="s">
        <v>3195</v>
      </c>
      <c r="AA265" s="75" t="s">
        <v>3563</v>
      </c>
      <c r="AB265" s="75" t="s">
        <v>4008</v>
      </c>
      <c r="AC265" s="75"/>
      <c r="AD265" s="71"/>
      <c r="AE265" s="71"/>
      <c r="AF265" s="71"/>
      <c r="AG265" s="71"/>
      <c r="AH265" s="71"/>
      <c r="AI265" s="71"/>
      <c r="AJ265" s="88" t="s">
        <v>225</v>
      </c>
      <c r="AK265" s="198">
        <f t="shared" si="21"/>
        <v>0</v>
      </c>
      <c r="AL265" s="199">
        <f t="shared" si="22"/>
        <v>1</v>
      </c>
      <c r="AM265" s="72" t="str">
        <f t="shared" si="23"/>
        <v>EN TERMINO</v>
      </c>
      <c r="AN265" s="72" t="str">
        <f t="shared" si="24"/>
        <v>EN TERMINO</v>
      </c>
      <c r="AO265" s="101" t="s">
        <v>85</v>
      </c>
      <c r="AP265" s="71"/>
      <c r="AQ265" s="73"/>
      <c r="AR265" s="73"/>
      <c r="AS265" s="73"/>
      <c r="AT265" s="8" t="s">
        <v>219</v>
      </c>
      <c r="AU265" s="8" t="s">
        <v>108</v>
      </c>
      <c r="AV265" s="8" t="s">
        <v>174</v>
      </c>
      <c r="AW265" s="8" t="s">
        <v>211</v>
      </c>
      <c r="AX265" s="8"/>
      <c r="AY265" s="8"/>
      <c r="AZ265" s="8"/>
      <c r="BA265" s="8"/>
      <c r="BB265" s="316"/>
    </row>
    <row r="266" spans="1:54" ht="192" customHeight="1" x14ac:dyDescent="0.25">
      <c r="A266" s="76">
        <v>1112</v>
      </c>
      <c r="B266" s="76">
        <v>5</v>
      </c>
      <c r="C266" s="168" t="s">
        <v>2687</v>
      </c>
      <c r="D266" s="77" t="s">
        <v>2688</v>
      </c>
      <c r="E266" s="77" t="s">
        <v>2689</v>
      </c>
      <c r="F266" s="75" t="s">
        <v>2690</v>
      </c>
      <c r="G266" s="101" t="s">
        <v>2691</v>
      </c>
      <c r="H266" s="79" t="s">
        <v>2692</v>
      </c>
      <c r="I266" s="79" t="s">
        <v>2693</v>
      </c>
      <c r="J266" s="149">
        <v>5</v>
      </c>
      <c r="K266" s="82">
        <v>42736</v>
      </c>
      <c r="L266" s="82">
        <v>42916</v>
      </c>
      <c r="M266" s="183" t="s">
        <v>1551</v>
      </c>
      <c r="N266" s="70" t="s">
        <v>89</v>
      </c>
      <c r="O266" s="8" t="s">
        <v>21</v>
      </c>
      <c r="P266" s="8" t="s">
        <v>2360</v>
      </c>
      <c r="Q266" s="94" t="s">
        <v>3965</v>
      </c>
      <c r="R266" s="94" t="s">
        <v>3860</v>
      </c>
      <c r="S266" s="8" t="s">
        <v>1541</v>
      </c>
      <c r="T266" s="74">
        <v>5</v>
      </c>
      <c r="U266" s="85">
        <f t="shared" si="20"/>
        <v>1</v>
      </c>
      <c r="V266" s="71"/>
      <c r="W266" s="71"/>
      <c r="X266" s="75"/>
      <c r="Y266" s="75" t="s">
        <v>2694</v>
      </c>
      <c r="Z266" s="75"/>
      <c r="AA266" s="75"/>
      <c r="AB266" s="75"/>
      <c r="AC266" s="75"/>
      <c r="AD266" s="71"/>
      <c r="AE266" s="71"/>
      <c r="AF266" s="71"/>
      <c r="AG266" s="71"/>
      <c r="AH266" s="71"/>
      <c r="AI266" s="71"/>
      <c r="AJ266" s="88" t="s">
        <v>225</v>
      </c>
      <c r="AK266" s="198">
        <f t="shared" si="21"/>
        <v>2</v>
      </c>
      <c r="AL266" s="199">
        <f t="shared" si="22"/>
        <v>0</v>
      </c>
      <c r="AM266" s="72" t="str">
        <f t="shared" si="23"/>
        <v>CUMPLIDA</v>
      </c>
      <c r="AN266" s="72" t="str">
        <f t="shared" si="24"/>
        <v>CUMPLIDA</v>
      </c>
      <c r="AO266" s="101" t="s">
        <v>85</v>
      </c>
      <c r="AP266" s="71"/>
      <c r="AQ266" s="73"/>
      <c r="AR266" s="73"/>
      <c r="AS266" s="73"/>
      <c r="AT266" s="8" t="s">
        <v>219</v>
      </c>
      <c r="AU266" s="8" t="s">
        <v>109</v>
      </c>
      <c r="AV266" s="8" t="s">
        <v>109</v>
      </c>
      <c r="AW266" s="8" t="s">
        <v>211</v>
      </c>
      <c r="AX266" s="8"/>
      <c r="AY266" s="8"/>
      <c r="AZ266" s="8"/>
      <c r="BA266" s="8"/>
      <c r="BB266" s="316"/>
    </row>
    <row r="267" spans="1:54" ht="129.75" customHeight="1" x14ac:dyDescent="0.25">
      <c r="A267" s="76">
        <v>1113</v>
      </c>
      <c r="B267" s="76">
        <v>6</v>
      </c>
      <c r="C267" s="137" t="s">
        <v>2695</v>
      </c>
      <c r="D267" s="77" t="s">
        <v>2696</v>
      </c>
      <c r="E267" s="77" t="s">
        <v>2697</v>
      </c>
      <c r="F267" s="75" t="s">
        <v>2698</v>
      </c>
      <c r="G267" s="101" t="s">
        <v>2699</v>
      </c>
      <c r="H267" s="79" t="s">
        <v>2700</v>
      </c>
      <c r="I267" s="79" t="s">
        <v>2701</v>
      </c>
      <c r="J267" s="74">
        <v>5</v>
      </c>
      <c r="K267" s="82">
        <v>42736</v>
      </c>
      <c r="L267" s="82">
        <v>42916</v>
      </c>
      <c r="M267" s="183" t="s">
        <v>1551</v>
      </c>
      <c r="N267" s="70" t="s">
        <v>89</v>
      </c>
      <c r="O267" s="8" t="s">
        <v>21</v>
      </c>
      <c r="P267" s="8" t="s">
        <v>2360</v>
      </c>
      <c r="Q267" s="94" t="s">
        <v>3965</v>
      </c>
      <c r="R267" s="94" t="s">
        <v>3860</v>
      </c>
      <c r="S267" s="8" t="s">
        <v>84</v>
      </c>
      <c r="T267" s="74">
        <v>5</v>
      </c>
      <c r="U267" s="85">
        <f t="shared" si="20"/>
        <v>1</v>
      </c>
      <c r="V267" s="71"/>
      <c r="W267" s="71"/>
      <c r="X267" s="75"/>
      <c r="Y267" s="75" t="s">
        <v>2702</v>
      </c>
      <c r="Z267" s="75"/>
      <c r="AA267" s="75"/>
      <c r="AB267" s="75"/>
      <c r="AC267" s="75"/>
      <c r="AD267" s="71"/>
      <c r="AE267" s="71"/>
      <c r="AF267" s="71"/>
      <c r="AG267" s="71"/>
      <c r="AH267" s="71"/>
      <c r="AI267" s="71"/>
      <c r="AJ267" s="88" t="s">
        <v>225</v>
      </c>
      <c r="AK267" s="198">
        <f t="shared" si="21"/>
        <v>2</v>
      </c>
      <c r="AL267" s="199">
        <f t="shared" si="22"/>
        <v>0</v>
      </c>
      <c r="AM267" s="72" t="str">
        <f t="shared" si="23"/>
        <v>CUMPLIDA</v>
      </c>
      <c r="AN267" s="72" t="str">
        <f t="shared" si="24"/>
        <v>CUMPLIDA</v>
      </c>
      <c r="AO267" s="101" t="s">
        <v>84</v>
      </c>
      <c r="AP267" s="71"/>
      <c r="AQ267" s="73"/>
      <c r="AR267" s="73"/>
      <c r="AS267" s="73"/>
      <c r="AT267" s="8" t="s">
        <v>219</v>
      </c>
      <c r="AU267" s="8" t="s">
        <v>108</v>
      </c>
      <c r="AV267" s="8" t="s">
        <v>139</v>
      </c>
      <c r="AW267" s="8" t="s">
        <v>211</v>
      </c>
      <c r="AX267" s="8"/>
      <c r="AY267" s="8"/>
      <c r="AZ267" s="8"/>
      <c r="BA267" s="8"/>
      <c r="BB267" s="316"/>
    </row>
    <row r="268" spans="1:54" ht="135.75" customHeight="1" x14ac:dyDescent="0.25">
      <c r="A268" s="76">
        <v>1114</v>
      </c>
      <c r="B268" s="76">
        <v>7</v>
      </c>
      <c r="C268" s="137" t="s">
        <v>2703</v>
      </c>
      <c r="D268" s="77" t="s">
        <v>2704</v>
      </c>
      <c r="E268" s="77" t="s">
        <v>2705</v>
      </c>
      <c r="F268" s="75" t="s">
        <v>2706</v>
      </c>
      <c r="G268" s="79" t="s">
        <v>2707</v>
      </c>
      <c r="H268" s="79" t="s">
        <v>2708</v>
      </c>
      <c r="I268" s="79" t="s">
        <v>2709</v>
      </c>
      <c r="J268" s="149">
        <v>1</v>
      </c>
      <c r="K268" s="82">
        <v>42736</v>
      </c>
      <c r="L268" s="82">
        <v>42916</v>
      </c>
      <c r="M268" s="183" t="s">
        <v>1551</v>
      </c>
      <c r="N268" s="70" t="s">
        <v>89</v>
      </c>
      <c r="O268" s="8" t="s">
        <v>21</v>
      </c>
      <c r="P268" s="8" t="s">
        <v>1561</v>
      </c>
      <c r="Q268" s="94" t="s">
        <v>3965</v>
      </c>
      <c r="R268" s="94" t="s">
        <v>3860</v>
      </c>
      <c r="S268" s="8" t="s">
        <v>84</v>
      </c>
      <c r="T268" s="74">
        <v>1</v>
      </c>
      <c r="U268" s="85">
        <f t="shared" si="20"/>
        <v>1</v>
      </c>
      <c r="V268" s="71"/>
      <c r="W268" s="71"/>
      <c r="X268" s="75"/>
      <c r="Y268" s="75" t="s">
        <v>2710</v>
      </c>
      <c r="Z268" s="75"/>
      <c r="AA268" s="75"/>
      <c r="AB268" s="75"/>
      <c r="AC268" s="75"/>
      <c r="AD268" s="71"/>
      <c r="AE268" s="71"/>
      <c r="AF268" s="8" t="s">
        <v>346</v>
      </c>
      <c r="AG268" s="70"/>
      <c r="AH268" s="71"/>
      <c r="AI268" s="70" t="s">
        <v>347</v>
      </c>
      <c r="AJ268" s="88" t="s">
        <v>225</v>
      </c>
      <c r="AK268" s="198">
        <f t="shared" si="21"/>
        <v>2</v>
      </c>
      <c r="AL268" s="199">
        <f t="shared" si="22"/>
        <v>0</v>
      </c>
      <c r="AM268" s="72" t="str">
        <f t="shared" si="23"/>
        <v>CUMPLIDA</v>
      </c>
      <c r="AN268" s="72" t="str">
        <f t="shared" si="24"/>
        <v>CUMPLIDA</v>
      </c>
      <c r="AO268" s="101" t="s">
        <v>84</v>
      </c>
      <c r="AP268" s="71"/>
      <c r="AQ268" s="73"/>
      <c r="AR268" s="73"/>
      <c r="AS268" s="73"/>
      <c r="AT268" s="8" t="s">
        <v>219</v>
      </c>
      <c r="AU268" s="8" t="s">
        <v>112</v>
      </c>
      <c r="AV268" s="8" t="s">
        <v>234</v>
      </c>
      <c r="AW268" s="8" t="s">
        <v>211</v>
      </c>
      <c r="AX268" s="8"/>
      <c r="AY268" s="8"/>
      <c r="AZ268" s="8"/>
      <c r="BA268" s="8"/>
      <c r="BB268" s="316"/>
    </row>
    <row r="269" spans="1:54" ht="111" customHeight="1" x14ac:dyDescent="0.25">
      <c r="A269" s="76">
        <v>1115</v>
      </c>
      <c r="B269" s="76">
        <v>8</v>
      </c>
      <c r="C269" s="137" t="s">
        <v>2711</v>
      </c>
      <c r="D269" s="77" t="s">
        <v>2712</v>
      </c>
      <c r="E269" s="77" t="s">
        <v>2713</v>
      </c>
      <c r="F269" s="75" t="s">
        <v>2714</v>
      </c>
      <c r="G269" s="79" t="s">
        <v>2715</v>
      </c>
      <c r="H269" s="79" t="s">
        <v>2716</v>
      </c>
      <c r="I269" s="79" t="s">
        <v>2717</v>
      </c>
      <c r="J269" s="149">
        <v>3</v>
      </c>
      <c r="K269" s="82">
        <v>42736</v>
      </c>
      <c r="L269" s="82">
        <v>42916</v>
      </c>
      <c r="M269" s="183" t="s">
        <v>1551</v>
      </c>
      <c r="N269" s="70" t="s">
        <v>89</v>
      </c>
      <c r="O269" s="8" t="s">
        <v>21</v>
      </c>
      <c r="P269" s="8" t="s">
        <v>21</v>
      </c>
      <c r="Q269" s="94" t="s">
        <v>3965</v>
      </c>
      <c r="R269" s="94" t="s">
        <v>3860</v>
      </c>
      <c r="S269" s="8" t="s">
        <v>84</v>
      </c>
      <c r="T269" s="74">
        <v>3</v>
      </c>
      <c r="U269" s="85">
        <f t="shared" si="20"/>
        <v>1</v>
      </c>
      <c r="V269" s="71"/>
      <c r="W269" s="71"/>
      <c r="X269" s="75"/>
      <c r="Y269" s="75" t="s">
        <v>2718</v>
      </c>
      <c r="Z269" s="75"/>
      <c r="AA269" s="75"/>
      <c r="AB269" s="75"/>
      <c r="AC269" s="75"/>
      <c r="AD269" s="71"/>
      <c r="AE269" s="71"/>
      <c r="AF269" s="71"/>
      <c r="AG269" s="71"/>
      <c r="AH269" s="71"/>
      <c r="AI269" s="71"/>
      <c r="AJ269" s="88" t="s">
        <v>225</v>
      </c>
      <c r="AK269" s="198">
        <f t="shared" si="21"/>
        <v>2</v>
      </c>
      <c r="AL269" s="199">
        <f t="shared" si="22"/>
        <v>0</v>
      </c>
      <c r="AM269" s="72" t="str">
        <f t="shared" si="23"/>
        <v>CUMPLIDA</v>
      </c>
      <c r="AN269" s="72" t="str">
        <f t="shared" si="24"/>
        <v>CUMPLIDA</v>
      </c>
      <c r="AO269" s="101" t="s">
        <v>84</v>
      </c>
      <c r="AP269" s="71"/>
      <c r="AQ269" s="73"/>
      <c r="AR269" s="73"/>
      <c r="AS269" s="73"/>
      <c r="AT269" s="8" t="s">
        <v>219</v>
      </c>
      <c r="AU269" s="8" t="s">
        <v>111</v>
      </c>
      <c r="AV269" s="8" t="s">
        <v>151</v>
      </c>
      <c r="AW269" s="8" t="s">
        <v>211</v>
      </c>
      <c r="AX269" s="8"/>
      <c r="AY269" s="8"/>
      <c r="AZ269" s="8"/>
      <c r="BA269" s="8"/>
      <c r="BB269" s="316"/>
    </row>
    <row r="270" spans="1:54" ht="156" customHeight="1" x14ac:dyDescent="0.25">
      <c r="A270" s="76">
        <v>1116</v>
      </c>
      <c r="B270" s="76">
        <v>9</v>
      </c>
      <c r="C270" s="137" t="s">
        <v>2719</v>
      </c>
      <c r="D270" s="77" t="s">
        <v>2720</v>
      </c>
      <c r="E270" s="77" t="s">
        <v>2721</v>
      </c>
      <c r="F270" s="75" t="s">
        <v>2722</v>
      </c>
      <c r="G270" s="79" t="s">
        <v>2723</v>
      </c>
      <c r="H270" s="79" t="s">
        <v>2724</v>
      </c>
      <c r="I270" s="79" t="s">
        <v>2725</v>
      </c>
      <c r="J270" s="149">
        <v>3</v>
      </c>
      <c r="K270" s="82">
        <v>42736</v>
      </c>
      <c r="L270" s="82">
        <v>42825</v>
      </c>
      <c r="M270" s="183" t="s">
        <v>1551</v>
      </c>
      <c r="N270" s="70" t="s">
        <v>89</v>
      </c>
      <c r="O270" s="8" t="s">
        <v>21</v>
      </c>
      <c r="P270" s="8" t="s">
        <v>21</v>
      </c>
      <c r="Q270" s="94" t="s">
        <v>3965</v>
      </c>
      <c r="R270" s="94" t="s">
        <v>3860</v>
      </c>
      <c r="S270" s="8" t="s">
        <v>1641</v>
      </c>
      <c r="T270" s="74">
        <v>3</v>
      </c>
      <c r="U270" s="85">
        <f t="shared" si="20"/>
        <v>1</v>
      </c>
      <c r="V270" s="71"/>
      <c r="W270" s="71"/>
      <c r="X270" s="75"/>
      <c r="Y270" s="75" t="s">
        <v>2726</v>
      </c>
      <c r="Z270" s="75"/>
      <c r="AA270" s="75"/>
      <c r="AB270" s="75"/>
      <c r="AC270" s="75"/>
      <c r="AD270" s="71"/>
      <c r="AE270" s="71"/>
      <c r="AF270" s="8" t="s">
        <v>346</v>
      </c>
      <c r="AG270" s="70"/>
      <c r="AH270" s="71"/>
      <c r="AI270" s="70" t="s">
        <v>347</v>
      </c>
      <c r="AJ270" s="88" t="s">
        <v>225</v>
      </c>
      <c r="AK270" s="198">
        <f t="shared" si="21"/>
        <v>2</v>
      </c>
      <c r="AL270" s="199">
        <f t="shared" si="22"/>
        <v>0</v>
      </c>
      <c r="AM270" s="72" t="str">
        <f t="shared" si="23"/>
        <v>CUMPLIDA</v>
      </c>
      <c r="AN270" s="72" t="str">
        <f t="shared" si="24"/>
        <v>CUMPLIDA</v>
      </c>
      <c r="AO270" s="101" t="s">
        <v>30</v>
      </c>
      <c r="AP270" s="71"/>
      <c r="AQ270" s="73"/>
      <c r="AR270" s="73"/>
      <c r="AS270" s="73"/>
      <c r="AT270" s="8" t="s">
        <v>219</v>
      </c>
      <c r="AU270" s="8" t="s">
        <v>112</v>
      </c>
      <c r="AV270" s="8" t="s">
        <v>2727</v>
      </c>
      <c r="AW270" s="8" t="s">
        <v>211</v>
      </c>
      <c r="AX270" s="8"/>
      <c r="AY270" s="8"/>
      <c r="AZ270" s="8"/>
      <c r="BA270" s="8"/>
      <c r="BB270" s="316"/>
    </row>
    <row r="271" spans="1:54" ht="145.5" customHeight="1" x14ac:dyDescent="0.25">
      <c r="A271" s="76">
        <v>1117</v>
      </c>
      <c r="B271" s="76">
        <v>10</v>
      </c>
      <c r="C271" s="137" t="s">
        <v>2728</v>
      </c>
      <c r="D271" s="77" t="s">
        <v>2729</v>
      </c>
      <c r="E271" s="77" t="s">
        <v>2730</v>
      </c>
      <c r="F271" s="75" t="s">
        <v>2722</v>
      </c>
      <c r="G271" s="79" t="s">
        <v>2723</v>
      </c>
      <c r="H271" s="79" t="s">
        <v>2724</v>
      </c>
      <c r="I271" s="79" t="s">
        <v>2731</v>
      </c>
      <c r="J271" s="149">
        <v>3</v>
      </c>
      <c r="K271" s="82">
        <v>42736</v>
      </c>
      <c r="L271" s="82">
        <v>42825</v>
      </c>
      <c r="M271" s="183" t="s">
        <v>1551</v>
      </c>
      <c r="N271" s="70" t="s">
        <v>89</v>
      </c>
      <c r="O271" s="8" t="s">
        <v>21</v>
      </c>
      <c r="P271" s="8" t="s">
        <v>21</v>
      </c>
      <c r="Q271" s="94" t="s">
        <v>3965</v>
      </c>
      <c r="R271" s="94" t="s">
        <v>3860</v>
      </c>
      <c r="S271" s="8" t="s">
        <v>1641</v>
      </c>
      <c r="T271" s="74">
        <v>3</v>
      </c>
      <c r="U271" s="85">
        <f t="shared" si="20"/>
        <v>1</v>
      </c>
      <c r="V271" s="71"/>
      <c r="W271" s="71"/>
      <c r="X271" s="75"/>
      <c r="Y271" s="75" t="s">
        <v>2726</v>
      </c>
      <c r="Z271" s="75"/>
      <c r="AA271" s="75"/>
      <c r="AB271" s="75"/>
      <c r="AC271" s="75"/>
      <c r="AD271" s="71"/>
      <c r="AE271" s="71"/>
      <c r="AF271" s="8" t="s">
        <v>346</v>
      </c>
      <c r="AG271" s="70"/>
      <c r="AH271" s="71"/>
      <c r="AI271" s="70" t="s">
        <v>347</v>
      </c>
      <c r="AJ271" s="88" t="s">
        <v>225</v>
      </c>
      <c r="AK271" s="198">
        <f t="shared" si="21"/>
        <v>2</v>
      </c>
      <c r="AL271" s="199">
        <f t="shared" si="22"/>
        <v>0</v>
      </c>
      <c r="AM271" s="72" t="str">
        <f t="shared" si="23"/>
        <v>CUMPLIDA</v>
      </c>
      <c r="AN271" s="72" t="str">
        <f t="shared" si="24"/>
        <v>CUMPLIDA</v>
      </c>
      <c r="AO271" s="101" t="s">
        <v>30</v>
      </c>
      <c r="AP271" s="71"/>
      <c r="AQ271" s="73"/>
      <c r="AR271" s="73"/>
      <c r="AS271" s="73"/>
      <c r="AT271" s="8" t="s">
        <v>219</v>
      </c>
      <c r="AU271" s="8" t="s">
        <v>112</v>
      </c>
      <c r="AV271" s="8" t="s">
        <v>2727</v>
      </c>
      <c r="AW271" s="8" t="s">
        <v>211</v>
      </c>
      <c r="AX271" s="8"/>
      <c r="AY271" s="8"/>
      <c r="AZ271" s="8"/>
      <c r="BA271" s="8"/>
      <c r="BB271" s="316"/>
    </row>
    <row r="272" spans="1:54" ht="134.25" customHeight="1" x14ac:dyDescent="0.25">
      <c r="A272" s="76">
        <v>1118</v>
      </c>
      <c r="B272" s="76">
        <v>11</v>
      </c>
      <c r="C272" s="137" t="s">
        <v>2732</v>
      </c>
      <c r="D272" s="77" t="s">
        <v>2733</v>
      </c>
      <c r="E272" s="77" t="s">
        <v>2734</v>
      </c>
      <c r="F272" s="75" t="s">
        <v>2735</v>
      </c>
      <c r="G272" s="79" t="s">
        <v>2736</v>
      </c>
      <c r="H272" s="101" t="s">
        <v>2737</v>
      </c>
      <c r="I272" s="79" t="s">
        <v>2738</v>
      </c>
      <c r="J272" s="149">
        <v>5</v>
      </c>
      <c r="K272" s="82">
        <v>42736</v>
      </c>
      <c r="L272" s="82">
        <v>43100</v>
      </c>
      <c r="M272" s="183" t="s">
        <v>1551</v>
      </c>
      <c r="N272" s="70" t="s">
        <v>89</v>
      </c>
      <c r="O272" s="8" t="s">
        <v>21</v>
      </c>
      <c r="P272" s="8" t="s">
        <v>21</v>
      </c>
      <c r="Q272" s="94" t="s">
        <v>3965</v>
      </c>
      <c r="R272" s="94" t="s">
        <v>3860</v>
      </c>
      <c r="S272" s="8" t="s">
        <v>1541</v>
      </c>
      <c r="T272" s="74">
        <v>5</v>
      </c>
      <c r="U272" s="85">
        <f t="shared" si="20"/>
        <v>1</v>
      </c>
      <c r="V272" s="71"/>
      <c r="W272" s="71"/>
      <c r="X272" s="75"/>
      <c r="Y272" s="75" t="s">
        <v>2739</v>
      </c>
      <c r="Z272" s="75" t="s">
        <v>3140</v>
      </c>
      <c r="AA272" s="75"/>
      <c r="AB272" s="75"/>
      <c r="AC272" s="75"/>
      <c r="AD272" s="71"/>
      <c r="AE272" s="71"/>
      <c r="AF272" s="71"/>
      <c r="AG272" s="71"/>
      <c r="AH272" s="71"/>
      <c r="AI272" s="71"/>
      <c r="AJ272" s="88" t="s">
        <v>225</v>
      </c>
      <c r="AK272" s="198">
        <f t="shared" si="21"/>
        <v>2</v>
      </c>
      <c r="AL272" s="199">
        <f t="shared" si="22"/>
        <v>0</v>
      </c>
      <c r="AM272" s="72" t="str">
        <f t="shared" si="23"/>
        <v>CUMPLIDA</v>
      </c>
      <c r="AN272" s="72" t="str">
        <f t="shared" si="24"/>
        <v>CUMPLIDA</v>
      </c>
      <c r="AO272" s="101" t="s">
        <v>85</v>
      </c>
      <c r="AP272" s="71"/>
      <c r="AQ272" s="73"/>
      <c r="AR272" s="73"/>
      <c r="AS272" s="73"/>
      <c r="AT272" s="8" t="s">
        <v>219</v>
      </c>
      <c r="AU272" s="8" t="s">
        <v>108</v>
      </c>
      <c r="AV272" s="8" t="s">
        <v>235</v>
      </c>
      <c r="AW272" s="8" t="s">
        <v>211</v>
      </c>
      <c r="AX272" s="8"/>
      <c r="AY272" s="8"/>
      <c r="AZ272" s="8"/>
      <c r="BA272" s="8"/>
      <c r="BB272" s="316"/>
    </row>
    <row r="273" spans="1:54" ht="165" customHeight="1" x14ac:dyDescent="0.25">
      <c r="A273" s="76">
        <v>1119</v>
      </c>
      <c r="B273" s="76">
        <v>12</v>
      </c>
      <c r="C273" s="137" t="s">
        <v>2740</v>
      </c>
      <c r="D273" s="77" t="s">
        <v>2741</v>
      </c>
      <c r="E273" s="95" t="s">
        <v>2742</v>
      </c>
      <c r="F273" s="75" t="s">
        <v>2743</v>
      </c>
      <c r="G273" s="79" t="s">
        <v>2744</v>
      </c>
      <c r="H273" s="79" t="s">
        <v>2745</v>
      </c>
      <c r="I273" s="79" t="s">
        <v>2746</v>
      </c>
      <c r="J273" s="149">
        <v>5</v>
      </c>
      <c r="K273" s="82">
        <v>42736</v>
      </c>
      <c r="L273" s="82">
        <v>42978</v>
      </c>
      <c r="M273" s="183" t="s">
        <v>1551</v>
      </c>
      <c r="N273" s="70" t="s">
        <v>89</v>
      </c>
      <c r="O273" s="8" t="s">
        <v>21</v>
      </c>
      <c r="P273" s="8" t="s">
        <v>21</v>
      </c>
      <c r="Q273" s="94" t="s">
        <v>3965</v>
      </c>
      <c r="R273" s="94" t="s">
        <v>3860</v>
      </c>
      <c r="S273" s="8" t="s">
        <v>1541</v>
      </c>
      <c r="T273" s="74">
        <v>5</v>
      </c>
      <c r="U273" s="85">
        <f t="shared" si="20"/>
        <v>1</v>
      </c>
      <c r="V273" s="71"/>
      <c r="W273" s="71"/>
      <c r="X273" s="75"/>
      <c r="Y273" s="75" t="s">
        <v>2664</v>
      </c>
      <c r="Z273" s="75" t="s">
        <v>2747</v>
      </c>
      <c r="AA273" s="75"/>
      <c r="AB273" s="75"/>
      <c r="AC273" s="75"/>
      <c r="AD273" s="71"/>
      <c r="AE273" s="71"/>
      <c r="AF273" s="71"/>
      <c r="AG273" s="71"/>
      <c r="AH273" s="71"/>
      <c r="AI273" s="71"/>
      <c r="AJ273" s="88" t="s">
        <v>225</v>
      </c>
      <c r="AK273" s="198">
        <f t="shared" si="21"/>
        <v>2</v>
      </c>
      <c r="AL273" s="199">
        <f t="shared" si="22"/>
        <v>0</v>
      </c>
      <c r="AM273" s="72" t="str">
        <f t="shared" si="23"/>
        <v>CUMPLIDA</v>
      </c>
      <c r="AN273" s="72" t="str">
        <f t="shared" si="24"/>
        <v>CUMPLIDA</v>
      </c>
      <c r="AO273" s="101" t="s">
        <v>85</v>
      </c>
      <c r="AP273" s="71"/>
      <c r="AQ273" s="73"/>
      <c r="AR273" s="73"/>
      <c r="AS273" s="73"/>
      <c r="AT273" s="8" t="s">
        <v>219</v>
      </c>
      <c r="AU273" s="8" t="s">
        <v>108</v>
      </c>
      <c r="AV273" s="8" t="s">
        <v>753</v>
      </c>
      <c r="AW273" s="8" t="s">
        <v>211</v>
      </c>
      <c r="AX273" s="8"/>
      <c r="AY273" s="8"/>
      <c r="AZ273" s="8"/>
      <c r="BA273" s="8"/>
      <c r="BB273" s="316"/>
    </row>
    <row r="274" spans="1:54" ht="267" customHeight="1" x14ac:dyDescent="0.25">
      <c r="A274" s="76">
        <v>1120</v>
      </c>
      <c r="B274" s="76">
        <v>13</v>
      </c>
      <c r="C274" s="137" t="s">
        <v>2748</v>
      </c>
      <c r="D274" s="77" t="s">
        <v>2749</v>
      </c>
      <c r="E274" s="77" t="s">
        <v>2750</v>
      </c>
      <c r="F274" s="75" t="s">
        <v>2751</v>
      </c>
      <c r="G274" s="79" t="s">
        <v>2752</v>
      </c>
      <c r="H274" s="79" t="s">
        <v>2753</v>
      </c>
      <c r="I274" s="79" t="s">
        <v>2754</v>
      </c>
      <c r="J274" s="149">
        <v>5</v>
      </c>
      <c r="K274" s="82">
        <v>42736</v>
      </c>
      <c r="L274" s="82">
        <v>43100</v>
      </c>
      <c r="M274" s="183" t="s">
        <v>1551</v>
      </c>
      <c r="N274" s="70" t="s">
        <v>89</v>
      </c>
      <c r="O274" s="8" t="s">
        <v>21</v>
      </c>
      <c r="P274" s="8" t="s">
        <v>21</v>
      </c>
      <c r="Q274" s="94" t="s">
        <v>3965</v>
      </c>
      <c r="R274" s="94" t="s">
        <v>3860</v>
      </c>
      <c r="S274" s="8" t="s">
        <v>1641</v>
      </c>
      <c r="T274" s="74">
        <v>5</v>
      </c>
      <c r="U274" s="85">
        <f t="shared" si="20"/>
        <v>1</v>
      </c>
      <c r="V274" s="71"/>
      <c r="W274" s="71"/>
      <c r="X274" s="75"/>
      <c r="Y274" s="75" t="s">
        <v>2739</v>
      </c>
      <c r="Z274" s="75" t="s">
        <v>3155</v>
      </c>
      <c r="AA274" s="75"/>
      <c r="AB274" s="75"/>
      <c r="AC274" s="75"/>
      <c r="AD274" s="71"/>
      <c r="AE274" s="71"/>
      <c r="AF274" s="71"/>
      <c r="AG274" s="71"/>
      <c r="AH274" s="71"/>
      <c r="AI274" s="71"/>
      <c r="AJ274" s="88" t="s">
        <v>225</v>
      </c>
      <c r="AK274" s="198">
        <f t="shared" si="21"/>
        <v>2</v>
      </c>
      <c r="AL274" s="199">
        <f t="shared" si="22"/>
        <v>0</v>
      </c>
      <c r="AM274" s="72" t="str">
        <f t="shared" si="23"/>
        <v>CUMPLIDA</v>
      </c>
      <c r="AN274" s="72" t="str">
        <f t="shared" si="24"/>
        <v>CUMPLIDA</v>
      </c>
      <c r="AO274" s="101" t="s">
        <v>30</v>
      </c>
      <c r="AP274" s="71"/>
      <c r="AQ274" s="73"/>
      <c r="AR274" s="73"/>
      <c r="AS274" s="73"/>
      <c r="AT274" s="8" t="s">
        <v>219</v>
      </c>
      <c r="AU274" s="8" t="s">
        <v>109</v>
      </c>
      <c r="AV274" s="8" t="s">
        <v>109</v>
      </c>
      <c r="AW274" s="8" t="s">
        <v>211</v>
      </c>
      <c r="AX274" s="8"/>
      <c r="AY274" s="8"/>
      <c r="AZ274" s="8"/>
      <c r="BA274" s="8"/>
      <c r="BB274" s="316"/>
    </row>
    <row r="275" spans="1:54" ht="279" customHeight="1" x14ac:dyDescent="0.25">
      <c r="A275" s="76">
        <v>1121</v>
      </c>
      <c r="B275" s="76">
        <v>14</v>
      </c>
      <c r="C275" s="137" t="s">
        <v>2755</v>
      </c>
      <c r="D275" s="77" t="s">
        <v>2756</v>
      </c>
      <c r="E275" s="77" t="s">
        <v>2757</v>
      </c>
      <c r="F275" s="75" t="s">
        <v>2758</v>
      </c>
      <c r="G275" s="79" t="s">
        <v>2759</v>
      </c>
      <c r="H275" s="79" t="s">
        <v>2760</v>
      </c>
      <c r="I275" s="79" t="s">
        <v>2761</v>
      </c>
      <c r="J275" s="149">
        <v>7</v>
      </c>
      <c r="K275" s="82">
        <v>42736</v>
      </c>
      <c r="L275" s="82">
        <v>42978</v>
      </c>
      <c r="M275" s="183" t="s">
        <v>1551</v>
      </c>
      <c r="N275" s="70" t="s">
        <v>89</v>
      </c>
      <c r="O275" s="8" t="s">
        <v>21</v>
      </c>
      <c r="P275" s="8" t="s">
        <v>21</v>
      </c>
      <c r="Q275" s="94" t="s">
        <v>3965</v>
      </c>
      <c r="R275" s="94" t="s">
        <v>3860</v>
      </c>
      <c r="S275" s="8" t="s">
        <v>1541</v>
      </c>
      <c r="T275" s="74">
        <v>7</v>
      </c>
      <c r="U275" s="85">
        <f t="shared" si="20"/>
        <v>1</v>
      </c>
      <c r="V275" s="71"/>
      <c r="W275" s="71"/>
      <c r="X275" s="75"/>
      <c r="Y275" s="75" t="s">
        <v>2762</v>
      </c>
      <c r="Z275" s="75" t="s">
        <v>2763</v>
      </c>
      <c r="AA275" s="75"/>
      <c r="AB275" s="75" t="s">
        <v>3928</v>
      </c>
      <c r="AC275" s="75"/>
      <c r="AD275" s="71"/>
      <c r="AE275" s="71"/>
      <c r="AF275" s="71"/>
      <c r="AG275" s="71"/>
      <c r="AH275" s="71"/>
      <c r="AI275" s="71"/>
      <c r="AJ275" s="88" t="s">
        <v>225</v>
      </c>
      <c r="AK275" s="198">
        <f t="shared" si="21"/>
        <v>2</v>
      </c>
      <c r="AL275" s="199">
        <f t="shared" si="22"/>
        <v>0</v>
      </c>
      <c r="AM275" s="72" t="str">
        <f t="shared" si="23"/>
        <v>CUMPLIDA</v>
      </c>
      <c r="AN275" s="72" t="str">
        <f t="shared" si="24"/>
        <v>CUMPLIDA</v>
      </c>
      <c r="AO275" s="101" t="s">
        <v>85</v>
      </c>
      <c r="AP275" s="71"/>
      <c r="AQ275" s="73"/>
      <c r="AR275" s="73"/>
      <c r="AS275" s="73"/>
      <c r="AT275" s="8" t="s">
        <v>219</v>
      </c>
      <c r="AU275" s="8" t="s">
        <v>111</v>
      </c>
      <c r="AV275" s="8" t="s">
        <v>200</v>
      </c>
      <c r="AW275" s="8" t="s">
        <v>211</v>
      </c>
      <c r="AX275" s="8"/>
      <c r="AY275" s="8"/>
      <c r="AZ275" s="8"/>
      <c r="BA275" s="8"/>
      <c r="BB275" s="316"/>
    </row>
    <row r="276" spans="1:54" ht="153.75" customHeight="1" x14ac:dyDescent="0.25">
      <c r="A276" s="76">
        <v>1122</v>
      </c>
      <c r="B276" s="76">
        <v>15</v>
      </c>
      <c r="C276" s="137" t="s">
        <v>2764</v>
      </c>
      <c r="D276" s="77" t="s">
        <v>2765</v>
      </c>
      <c r="E276" s="77" t="s">
        <v>2766</v>
      </c>
      <c r="F276" s="75" t="s">
        <v>2767</v>
      </c>
      <c r="G276" s="79" t="s">
        <v>2768</v>
      </c>
      <c r="H276" s="79" t="s">
        <v>2769</v>
      </c>
      <c r="I276" s="79" t="s">
        <v>3989</v>
      </c>
      <c r="J276" s="149">
        <v>7</v>
      </c>
      <c r="K276" s="82">
        <v>42736</v>
      </c>
      <c r="L276" s="82">
        <v>43524</v>
      </c>
      <c r="M276" s="183" t="s">
        <v>1551</v>
      </c>
      <c r="N276" s="70" t="s">
        <v>89</v>
      </c>
      <c r="O276" s="8" t="s">
        <v>21</v>
      </c>
      <c r="P276" s="8" t="s">
        <v>1561</v>
      </c>
      <c r="Q276" s="94" t="s">
        <v>3965</v>
      </c>
      <c r="R276" s="94" t="s">
        <v>3860</v>
      </c>
      <c r="S276" s="8" t="s">
        <v>1641</v>
      </c>
      <c r="T276" s="74">
        <v>6</v>
      </c>
      <c r="U276" s="85">
        <f t="shared" si="20"/>
        <v>0.8571428571428571</v>
      </c>
      <c r="V276" s="71"/>
      <c r="W276" s="71"/>
      <c r="X276" s="75"/>
      <c r="Y276" s="75" t="s">
        <v>2770</v>
      </c>
      <c r="Z276" s="75" t="s">
        <v>2771</v>
      </c>
      <c r="AA276" s="75" t="s">
        <v>3573</v>
      </c>
      <c r="AB276" s="75" t="s">
        <v>3990</v>
      </c>
      <c r="AC276" s="75"/>
      <c r="AD276" s="71"/>
      <c r="AE276" s="71"/>
      <c r="AF276" s="71"/>
      <c r="AG276" s="71"/>
      <c r="AH276" s="71"/>
      <c r="AI276" s="71"/>
      <c r="AJ276" s="88" t="s">
        <v>225</v>
      </c>
      <c r="AK276" s="198">
        <f t="shared" si="21"/>
        <v>0</v>
      </c>
      <c r="AL276" s="199">
        <f t="shared" si="22"/>
        <v>1</v>
      </c>
      <c r="AM276" s="72" t="str">
        <f t="shared" si="23"/>
        <v>EN TERMINO</v>
      </c>
      <c r="AN276" s="72" t="str">
        <f t="shared" si="24"/>
        <v>EN TERMINO</v>
      </c>
      <c r="AO276" s="101" t="s">
        <v>30</v>
      </c>
      <c r="AP276" s="71"/>
      <c r="AQ276" s="73"/>
      <c r="AR276" s="73"/>
      <c r="AS276" s="73"/>
      <c r="AT276" s="8" t="s">
        <v>219</v>
      </c>
      <c r="AU276" s="8" t="s">
        <v>111</v>
      </c>
      <c r="AV276" s="8" t="s">
        <v>200</v>
      </c>
      <c r="AW276" s="8" t="s">
        <v>211</v>
      </c>
      <c r="AX276" s="8"/>
      <c r="AY276" s="8"/>
      <c r="AZ276" s="8"/>
      <c r="BA276" s="8"/>
      <c r="BB276" s="316"/>
    </row>
    <row r="277" spans="1:54" ht="135" customHeight="1" x14ac:dyDescent="0.25">
      <c r="A277" s="76">
        <v>1123</v>
      </c>
      <c r="B277" s="76">
        <v>16</v>
      </c>
      <c r="C277" s="137" t="s">
        <v>2772</v>
      </c>
      <c r="D277" s="77" t="s">
        <v>2773</v>
      </c>
      <c r="E277" s="77" t="s">
        <v>2774</v>
      </c>
      <c r="F277" s="75" t="s">
        <v>2775</v>
      </c>
      <c r="G277" s="79" t="s">
        <v>2776</v>
      </c>
      <c r="H277" s="79" t="s">
        <v>2777</v>
      </c>
      <c r="I277" s="79" t="s">
        <v>2778</v>
      </c>
      <c r="J277" s="149">
        <v>7</v>
      </c>
      <c r="K277" s="82">
        <v>42736</v>
      </c>
      <c r="L277" s="82">
        <v>43281</v>
      </c>
      <c r="M277" s="183" t="s">
        <v>1551</v>
      </c>
      <c r="N277" s="70" t="s">
        <v>89</v>
      </c>
      <c r="O277" s="8" t="s">
        <v>21</v>
      </c>
      <c r="P277" s="8" t="s">
        <v>21</v>
      </c>
      <c r="Q277" s="94" t="s">
        <v>3965</v>
      </c>
      <c r="R277" s="94" t="s">
        <v>3860</v>
      </c>
      <c r="S277" s="8" t="s">
        <v>1641</v>
      </c>
      <c r="T277" s="74">
        <v>7</v>
      </c>
      <c r="U277" s="85">
        <f t="shared" si="20"/>
        <v>1</v>
      </c>
      <c r="V277" s="71"/>
      <c r="W277" s="71"/>
      <c r="X277" s="75"/>
      <c r="Y277" s="75" t="s">
        <v>2770</v>
      </c>
      <c r="Z277" s="75" t="s">
        <v>2779</v>
      </c>
      <c r="AA277" s="75" t="s">
        <v>3612</v>
      </c>
      <c r="AB277" s="75"/>
      <c r="AC277" s="75"/>
      <c r="AD277" s="74" t="s">
        <v>30</v>
      </c>
      <c r="AE277" s="74" t="s">
        <v>25</v>
      </c>
      <c r="AF277" s="74" t="s">
        <v>3211</v>
      </c>
      <c r="AG277" s="8" t="s">
        <v>3212</v>
      </c>
      <c r="AH277" s="8" t="s">
        <v>3476</v>
      </c>
      <c r="AI277" s="74" t="s">
        <v>377</v>
      </c>
      <c r="AJ277" s="88" t="s">
        <v>225</v>
      </c>
      <c r="AK277" s="198">
        <f t="shared" si="21"/>
        <v>2</v>
      </c>
      <c r="AL277" s="199">
        <f t="shared" si="22"/>
        <v>0</v>
      </c>
      <c r="AM277" s="72" t="str">
        <f t="shared" si="23"/>
        <v>CUMPLIDA</v>
      </c>
      <c r="AN277" s="72" t="str">
        <f t="shared" si="24"/>
        <v>CUMPLIDA</v>
      </c>
      <c r="AO277" s="101" t="s">
        <v>30</v>
      </c>
      <c r="AP277" s="71"/>
      <c r="AQ277" s="73"/>
      <c r="AR277" s="73"/>
      <c r="AS277" s="73"/>
      <c r="AT277" s="8" t="s">
        <v>219</v>
      </c>
      <c r="AU277" s="8" t="s">
        <v>109</v>
      </c>
      <c r="AV277" s="8" t="s">
        <v>109</v>
      </c>
      <c r="AW277" s="8" t="s">
        <v>211</v>
      </c>
      <c r="AX277" s="8"/>
      <c r="AY277" s="8"/>
      <c r="AZ277" s="8"/>
      <c r="BA277" s="8"/>
      <c r="BB277" s="316"/>
    </row>
    <row r="278" spans="1:54" ht="120" customHeight="1" x14ac:dyDescent="0.25">
      <c r="A278" s="76">
        <v>1124</v>
      </c>
      <c r="B278" s="76">
        <v>17</v>
      </c>
      <c r="C278" s="137" t="s">
        <v>2780</v>
      </c>
      <c r="D278" s="77" t="s">
        <v>2781</v>
      </c>
      <c r="E278" s="77" t="s">
        <v>2782</v>
      </c>
      <c r="F278" s="75" t="s">
        <v>2783</v>
      </c>
      <c r="G278" s="79" t="s">
        <v>2784</v>
      </c>
      <c r="H278" s="79" t="s">
        <v>3992</v>
      </c>
      <c r="I278" s="79" t="s">
        <v>2785</v>
      </c>
      <c r="J278" s="149">
        <v>5</v>
      </c>
      <c r="K278" s="82">
        <v>42736</v>
      </c>
      <c r="L278" s="82">
        <v>43799</v>
      </c>
      <c r="M278" s="183" t="s">
        <v>1551</v>
      </c>
      <c r="N278" s="70" t="s">
        <v>89</v>
      </c>
      <c r="O278" s="8" t="s">
        <v>21</v>
      </c>
      <c r="P278" s="8" t="s">
        <v>21</v>
      </c>
      <c r="Q278" s="94" t="s">
        <v>3965</v>
      </c>
      <c r="R278" s="94" t="s">
        <v>3860</v>
      </c>
      <c r="S278" s="8" t="s">
        <v>1641</v>
      </c>
      <c r="T278" s="74">
        <v>4</v>
      </c>
      <c r="U278" s="85">
        <f t="shared" si="20"/>
        <v>0.8</v>
      </c>
      <c r="V278" s="71"/>
      <c r="W278" s="71"/>
      <c r="X278" s="75"/>
      <c r="Y278" s="75" t="s">
        <v>2739</v>
      </c>
      <c r="Z278" s="75" t="s">
        <v>2786</v>
      </c>
      <c r="AA278" s="75" t="s">
        <v>3574</v>
      </c>
      <c r="AB278" s="75" t="s">
        <v>3991</v>
      </c>
      <c r="AC278" s="75"/>
      <c r="AD278" s="71"/>
      <c r="AE278" s="71"/>
      <c r="AF278" s="71"/>
      <c r="AG278" s="71"/>
      <c r="AH278" s="71"/>
      <c r="AI278" s="71"/>
      <c r="AJ278" s="88" t="s">
        <v>225</v>
      </c>
      <c r="AK278" s="198">
        <f t="shared" si="21"/>
        <v>0</v>
      </c>
      <c r="AL278" s="199">
        <f t="shared" si="22"/>
        <v>1</v>
      </c>
      <c r="AM278" s="72" t="str">
        <f t="shared" si="23"/>
        <v>EN TERMINO</v>
      </c>
      <c r="AN278" s="72" t="str">
        <f t="shared" si="24"/>
        <v>EN TERMINO</v>
      </c>
      <c r="AO278" s="101" t="s">
        <v>30</v>
      </c>
      <c r="AP278" s="71"/>
      <c r="AQ278" s="73"/>
      <c r="AR278" s="73"/>
      <c r="AS278" s="73"/>
      <c r="AT278" s="8" t="s">
        <v>219</v>
      </c>
      <c r="AU278" s="8" t="s">
        <v>111</v>
      </c>
      <c r="AV278" s="8" t="s">
        <v>200</v>
      </c>
      <c r="AW278" s="8" t="s">
        <v>211</v>
      </c>
      <c r="AX278" s="8"/>
      <c r="AY278" s="8"/>
      <c r="AZ278" s="8"/>
      <c r="BA278" s="8"/>
      <c r="BB278" s="316"/>
    </row>
    <row r="279" spans="1:54" ht="212.25" customHeight="1" x14ac:dyDescent="0.25">
      <c r="A279" s="76">
        <v>1125</v>
      </c>
      <c r="B279" s="76">
        <v>18</v>
      </c>
      <c r="C279" s="137" t="s">
        <v>2787</v>
      </c>
      <c r="D279" s="77" t="s">
        <v>2788</v>
      </c>
      <c r="E279" s="77" t="s">
        <v>2789</v>
      </c>
      <c r="F279" s="75" t="s">
        <v>2790</v>
      </c>
      <c r="G279" s="79" t="s">
        <v>2791</v>
      </c>
      <c r="H279" s="79" t="s">
        <v>2792</v>
      </c>
      <c r="I279" s="79" t="s">
        <v>2793</v>
      </c>
      <c r="J279" s="149">
        <v>5</v>
      </c>
      <c r="K279" s="82">
        <v>42736</v>
      </c>
      <c r="L279" s="82">
        <v>42978</v>
      </c>
      <c r="M279" s="183" t="s">
        <v>1551</v>
      </c>
      <c r="N279" s="70" t="s">
        <v>89</v>
      </c>
      <c r="O279" s="8" t="s">
        <v>21</v>
      </c>
      <c r="P279" s="8" t="s">
        <v>21</v>
      </c>
      <c r="Q279" s="94" t="s">
        <v>3965</v>
      </c>
      <c r="R279" s="94" t="s">
        <v>3860</v>
      </c>
      <c r="S279" s="8" t="s">
        <v>1541</v>
      </c>
      <c r="T279" s="74">
        <v>5</v>
      </c>
      <c r="U279" s="85">
        <f t="shared" si="20"/>
        <v>1</v>
      </c>
      <c r="V279" s="71"/>
      <c r="W279" s="71"/>
      <c r="X279" s="75"/>
      <c r="Y279" s="75" t="s">
        <v>2739</v>
      </c>
      <c r="Z279" s="75" t="s">
        <v>2794</v>
      </c>
      <c r="AA279" s="75"/>
      <c r="AB279" s="75"/>
      <c r="AC279" s="75"/>
      <c r="AD279" s="71"/>
      <c r="AE279" s="71"/>
      <c r="AF279" s="71"/>
      <c r="AG279" s="71"/>
      <c r="AH279" s="71"/>
      <c r="AI279" s="71"/>
      <c r="AJ279" s="88" t="s">
        <v>225</v>
      </c>
      <c r="AK279" s="198">
        <f t="shared" si="21"/>
        <v>2</v>
      </c>
      <c r="AL279" s="199">
        <f t="shared" si="22"/>
        <v>0</v>
      </c>
      <c r="AM279" s="72" t="str">
        <f t="shared" si="23"/>
        <v>CUMPLIDA</v>
      </c>
      <c r="AN279" s="72" t="str">
        <f t="shared" si="24"/>
        <v>CUMPLIDA</v>
      </c>
      <c r="AO279" s="101" t="s">
        <v>85</v>
      </c>
      <c r="AP279" s="71"/>
      <c r="AQ279" s="73"/>
      <c r="AR279" s="73"/>
      <c r="AS279" s="73"/>
      <c r="AT279" s="8" t="s">
        <v>219</v>
      </c>
      <c r="AU279" s="8" t="s">
        <v>108</v>
      </c>
      <c r="AV279" s="8" t="s">
        <v>164</v>
      </c>
      <c r="AW279" s="8" t="s">
        <v>211</v>
      </c>
      <c r="AX279" s="8"/>
      <c r="AY279" s="8"/>
      <c r="AZ279" s="8"/>
      <c r="BA279" s="8"/>
      <c r="BB279" s="316"/>
    </row>
    <row r="280" spans="1:54" ht="149.25" customHeight="1" x14ac:dyDescent="0.25">
      <c r="A280" s="76">
        <v>1126</v>
      </c>
      <c r="B280" s="76">
        <v>19</v>
      </c>
      <c r="C280" s="137" t="s">
        <v>2795</v>
      </c>
      <c r="D280" s="77" t="s">
        <v>2796</v>
      </c>
      <c r="E280" s="77" t="s">
        <v>2797</v>
      </c>
      <c r="F280" s="75" t="s">
        <v>2798</v>
      </c>
      <c r="G280" s="79" t="s">
        <v>2799</v>
      </c>
      <c r="H280" s="79" t="s">
        <v>2800</v>
      </c>
      <c r="I280" s="79" t="s">
        <v>2801</v>
      </c>
      <c r="J280" s="149">
        <v>5</v>
      </c>
      <c r="K280" s="82">
        <v>42736</v>
      </c>
      <c r="L280" s="82">
        <v>42978</v>
      </c>
      <c r="M280" s="183" t="s">
        <v>1551</v>
      </c>
      <c r="N280" s="70" t="s">
        <v>89</v>
      </c>
      <c r="O280" s="8" t="s">
        <v>21</v>
      </c>
      <c r="P280" s="8" t="s">
        <v>21</v>
      </c>
      <c r="Q280" s="94" t="s">
        <v>3965</v>
      </c>
      <c r="R280" s="94" t="s">
        <v>3860</v>
      </c>
      <c r="S280" s="8" t="s">
        <v>1541</v>
      </c>
      <c r="T280" s="74">
        <v>5</v>
      </c>
      <c r="U280" s="85">
        <f t="shared" si="20"/>
        <v>1</v>
      </c>
      <c r="V280" s="71"/>
      <c r="W280" s="71"/>
      <c r="X280" s="75"/>
      <c r="Y280" s="75" t="s">
        <v>2739</v>
      </c>
      <c r="Z280" s="75" t="s">
        <v>2802</v>
      </c>
      <c r="AA280" s="75"/>
      <c r="AB280" s="75"/>
      <c r="AC280" s="75"/>
      <c r="AD280" s="71"/>
      <c r="AE280" s="71"/>
      <c r="AF280" s="71"/>
      <c r="AG280" s="71"/>
      <c r="AH280" s="71"/>
      <c r="AI280" s="71"/>
      <c r="AJ280" s="88" t="s">
        <v>225</v>
      </c>
      <c r="AK280" s="198">
        <f t="shared" si="21"/>
        <v>2</v>
      </c>
      <c r="AL280" s="199">
        <f t="shared" si="22"/>
        <v>0</v>
      </c>
      <c r="AM280" s="72" t="str">
        <f t="shared" si="23"/>
        <v>CUMPLIDA</v>
      </c>
      <c r="AN280" s="72" t="str">
        <f t="shared" si="24"/>
        <v>CUMPLIDA</v>
      </c>
      <c r="AO280" s="101" t="s">
        <v>85</v>
      </c>
      <c r="AP280" s="71"/>
      <c r="AQ280" s="73"/>
      <c r="AR280" s="73"/>
      <c r="AS280" s="73"/>
      <c r="AT280" s="8" t="s">
        <v>219</v>
      </c>
      <c r="AU280" s="8" t="s">
        <v>108</v>
      </c>
      <c r="AV280" s="8" t="s">
        <v>753</v>
      </c>
      <c r="AW280" s="8" t="s">
        <v>211</v>
      </c>
      <c r="AX280" s="8"/>
      <c r="AY280" s="8"/>
      <c r="AZ280" s="8"/>
      <c r="BA280" s="8"/>
      <c r="BB280" s="316"/>
    </row>
    <row r="281" spans="1:54" ht="196.5" customHeight="1" x14ac:dyDescent="0.25">
      <c r="A281" s="76">
        <v>1127</v>
      </c>
      <c r="B281" s="76">
        <v>20</v>
      </c>
      <c r="C281" s="137" t="s">
        <v>2803</v>
      </c>
      <c r="D281" s="77" t="s">
        <v>2804</v>
      </c>
      <c r="E281" s="77" t="s">
        <v>2805</v>
      </c>
      <c r="F281" s="75" t="s">
        <v>2806</v>
      </c>
      <c r="G281" s="79" t="s">
        <v>2807</v>
      </c>
      <c r="H281" s="79" t="s">
        <v>2808</v>
      </c>
      <c r="I281" s="79" t="s">
        <v>2809</v>
      </c>
      <c r="J281" s="149">
        <v>4</v>
      </c>
      <c r="K281" s="82">
        <v>42736</v>
      </c>
      <c r="L281" s="82">
        <v>43434</v>
      </c>
      <c r="M281" s="183" t="s">
        <v>1551</v>
      </c>
      <c r="N281" s="70" t="s">
        <v>89</v>
      </c>
      <c r="O281" s="8" t="s">
        <v>21</v>
      </c>
      <c r="P281" s="8" t="s">
        <v>21</v>
      </c>
      <c r="Q281" s="94" t="s">
        <v>3965</v>
      </c>
      <c r="R281" s="94" t="s">
        <v>3860</v>
      </c>
      <c r="S281" s="8" t="s">
        <v>1641</v>
      </c>
      <c r="T281" s="74">
        <v>4</v>
      </c>
      <c r="U281" s="85">
        <f t="shared" si="20"/>
        <v>1</v>
      </c>
      <c r="V281" s="71"/>
      <c r="W281" s="71"/>
      <c r="X281" s="75"/>
      <c r="Y281" s="75" t="s">
        <v>2680</v>
      </c>
      <c r="Z281" s="75" t="s">
        <v>2810</v>
      </c>
      <c r="AA281" s="75" t="s">
        <v>3575</v>
      </c>
      <c r="AB281" s="75" t="s">
        <v>3974</v>
      </c>
      <c r="AC281" s="75"/>
      <c r="AD281" s="71"/>
      <c r="AE281" s="71"/>
      <c r="AF281" s="71"/>
      <c r="AG281" s="71"/>
      <c r="AH281" s="71"/>
      <c r="AI281" s="71"/>
      <c r="AJ281" s="88" t="s">
        <v>225</v>
      </c>
      <c r="AK281" s="198">
        <f t="shared" si="21"/>
        <v>2</v>
      </c>
      <c r="AL281" s="199">
        <f t="shared" si="22"/>
        <v>1</v>
      </c>
      <c r="AM281" s="72" t="str">
        <f t="shared" si="23"/>
        <v>CUMPLIDA</v>
      </c>
      <c r="AN281" s="72" t="str">
        <f t="shared" si="24"/>
        <v>CUMPLIDA</v>
      </c>
      <c r="AO281" s="101" t="s">
        <v>30</v>
      </c>
      <c r="AP281" s="71"/>
      <c r="AQ281" s="73"/>
      <c r="AR281" s="73"/>
      <c r="AS281" s="73"/>
      <c r="AT281" s="8" t="s">
        <v>219</v>
      </c>
      <c r="AU281" s="8" t="s">
        <v>111</v>
      </c>
      <c r="AV281" s="8" t="s">
        <v>170</v>
      </c>
      <c r="AW281" s="8" t="s">
        <v>211</v>
      </c>
      <c r="AX281" s="8"/>
      <c r="AY281" s="8"/>
      <c r="AZ281" s="8"/>
      <c r="BA281" s="8"/>
      <c r="BB281" s="316"/>
    </row>
    <row r="282" spans="1:54" ht="202.5" customHeight="1" x14ac:dyDescent="0.25">
      <c r="A282" s="76">
        <v>1128</v>
      </c>
      <c r="B282" s="76">
        <v>21</v>
      </c>
      <c r="C282" s="137" t="s">
        <v>2811</v>
      </c>
      <c r="D282" s="77" t="s">
        <v>2812</v>
      </c>
      <c r="E282" s="77" t="s">
        <v>2813</v>
      </c>
      <c r="F282" s="75" t="s">
        <v>2814</v>
      </c>
      <c r="G282" s="79" t="s">
        <v>2815</v>
      </c>
      <c r="H282" s="79" t="s">
        <v>2816</v>
      </c>
      <c r="I282" s="79" t="s">
        <v>2817</v>
      </c>
      <c r="J282" s="149">
        <v>6</v>
      </c>
      <c r="K282" s="82">
        <v>42736</v>
      </c>
      <c r="L282" s="82">
        <v>42978</v>
      </c>
      <c r="M282" s="183" t="s">
        <v>1551</v>
      </c>
      <c r="N282" s="70" t="s">
        <v>89</v>
      </c>
      <c r="O282" s="8" t="s">
        <v>21</v>
      </c>
      <c r="P282" s="8" t="s">
        <v>21</v>
      </c>
      <c r="Q282" s="94" t="s">
        <v>3965</v>
      </c>
      <c r="R282" s="94" t="s">
        <v>3860</v>
      </c>
      <c r="S282" s="8" t="s">
        <v>1541</v>
      </c>
      <c r="T282" s="74">
        <v>6</v>
      </c>
      <c r="U282" s="85">
        <f t="shared" si="20"/>
        <v>1</v>
      </c>
      <c r="V282" s="71"/>
      <c r="W282" s="71"/>
      <c r="X282" s="75"/>
      <c r="Y282" s="75" t="s">
        <v>2818</v>
      </c>
      <c r="Z282" s="75" t="s">
        <v>2819</v>
      </c>
      <c r="AA282" s="75"/>
      <c r="AB282" s="75"/>
      <c r="AC282" s="75"/>
      <c r="AD282" s="71"/>
      <c r="AE282" s="71"/>
      <c r="AF282" s="71"/>
      <c r="AG282" s="71"/>
      <c r="AH282" s="71"/>
      <c r="AI282" s="71"/>
      <c r="AJ282" s="88" t="s">
        <v>225</v>
      </c>
      <c r="AK282" s="198">
        <f t="shared" si="21"/>
        <v>2</v>
      </c>
      <c r="AL282" s="199">
        <f t="shared" si="22"/>
        <v>0</v>
      </c>
      <c r="AM282" s="72" t="str">
        <f t="shared" si="23"/>
        <v>CUMPLIDA</v>
      </c>
      <c r="AN282" s="72" t="str">
        <f t="shared" si="24"/>
        <v>CUMPLIDA</v>
      </c>
      <c r="AO282" s="101" t="s">
        <v>85</v>
      </c>
      <c r="AP282" s="71"/>
      <c r="AQ282" s="73"/>
      <c r="AR282" s="73"/>
      <c r="AS282" s="73"/>
      <c r="AT282" s="8" t="s">
        <v>219</v>
      </c>
      <c r="AU282" s="8" t="s">
        <v>111</v>
      </c>
      <c r="AV282" s="8" t="s">
        <v>166</v>
      </c>
      <c r="AW282" s="8" t="s">
        <v>211</v>
      </c>
      <c r="AX282" s="8"/>
      <c r="AY282" s="8"/>
      <c r="AZ282" s="8"/>
      <c r="BA282" s="8"/>
      <c r="BB282" s="316"/>
    </row>
    <row r="283" spans="1:54" ht="242.25" customHeight="1" x14ac:dyDescent="0.25">
      <c r="A283" s="76">
        <v>1129</v>
      </c>
      <c r="B283" s="76">
        <v>1</v>
      </c>
      <c r="C283" s="137" t="s">
        <v>3377</v>
      </c>
      <c r="D283" s="77" t="s">
        <v>2820</v>
      </c>
      <c r="E283" s="77" t="s">
        <v>2821</v>
      </c>
      <c r="F283" s="79" t="s">
        <v>2822</v>
      </c>
      <c r="G283" s="79" t="s">
        <v>2823</v>
      </c>
      <c r="H283" s="79" t="s">
        <v>2824</v>
      </c>
      <c r="I283" s="185" t="s">
        <v>2825</v>
      </c>
      <c r="J283" s="149">
        <v>4</v>
      </c>
      <c r="K283" s="82">
        <v>42887</v>
      </c>
      <c r="L283" s="82">
        <v>43100</v>
      </c>
      <c r="M283" s="83" t="s">
        <v>372</v>
      </c>
      <c r="N283" s="8" t="s">
        <v>29</v>
      </c>
      <c r="O283" s="8" t="s">
        <v>28</v>
      </c>
      <c r="P283" s="105" t="s">
        <v>28</v>
      </c>
      <c r="Q283" s="105" t="s">
        <v>3966</v>
      </c>
      <c r="R283" s="8" t="s">
        <v>3883</v>
      </c>
      <c r="S283" s="91" t="s">
        <v>1641</v>
      </c>
      <c r="T283" s="74">
        <v>4</v>
      </c>
      <c r="U283" s="85">
        <f t="shared" si="20"/>
        <v>1</v>
      </c>
      <c r="V283" s="71"/>
      <c r="W283" s="71"/>
      <c r="X283" s="71"/>
      <c r="Y283" s="75" t="s">
        <v>2826</v>
      </c>
      <c r="Z283" s="75" t="s">
        <v>3188</v>
      </c>
      <c r="AA283" s="75"/>
      <c r="AB283" s="75"/>
      <c r="AC283" s="75"/>
      <c r="AD283" s="70" t="s">
        <v>374</v>
      </c>
      <c r="AE283" s="72" t="s">
        <v>25</v>
      </c>
      <c r="AF283" s="8" t="s">
        <v>375</v>
      </c>
      <c r="AG283" s="8" t="s">
        <v>376</v>
      </c>
      <c r="AH283" s="202" t="s">
        <v>3376</v>
      </c>
      <c r="AI283" s="70" t="s">
        <v>377</v>
      </c>
      <c r="AJ283" s="88" t="s">
        <v>310</v>
      </c>
      <c r="AK283" s="198">
        <f t="shared" si="21"/>
        <v>2</v>
      </c>
      <c r="AL283" s="199">
        <f t="shared" si="22"/>
        <v>0</v>
      </c>
      <c r="AM283" s="72" t="str">
        <f t="shared" si="23"/>
        <v>CUMPLIDA</v>
      </c>
      <c r="AN283" s="72" t="str">
        <f t="shared" si="24"/>
        <v>CUMPLIDA</v>
      </c>
      <c r="AO283" s="74" t="s">
        <v>30</v>
      </c>
      <c r="AP283" s="74"/>
      <c r="AQ283" s="73"/>
      <c r="AR283" s="73"/>
      <c r="AS283" s="73"/>
      <c r="AT283" s="8" t="s">
        <v>219</v>
      </c>
      <c r="AU283" s="8" t="s">
        <v>111</v>
      </c>
      <c r="AV283" s="8" t="s">
        <v>213</v>
      </c>
      <c r="AW283" s="8" t="s">
        <v>208</v>
      </c>
      <c r="AX283" s="8"/>
      <c r="AY283" s="8"/>
      <c r="AZ283" s="8"/>
      <c r="BA283" s="8"/>
      <c r="BB283" s="316"/>
    </row>
    <row r="284" spans="1:54" ht="199.5" customHeight="1" x14ac:dyDescent="0.25">
      <c r="A284" s="76">
        <v>1130</v>
      </c>
      <c r="B284" s="76">
        <v>1</v>
      </c>
      <c r="C284" s="137" t="s">
        <v>2897</v>
      </c>
      <c r="D284" s="77" t="s">
        <v>2898</v>
      </c>
      <c r="E284" s="77" t="s">
        <v>2899</v>
      </c>
      <c r="F284" s="140" t="s">
        <v>2160</v>
      </c>
      <c r="G284" s="79" t="s">
        <v>2900</v>
      </c>
      <c r="H284" s="95" t="s">
        <v>2901</v>
      </c>
      <c r="I284" s="95" t="s">
        <v>2902</v>
      </c>
      <c r="J284" s="149">
        <v>9</v>
      </c>
      <c r="K284" s="82">
        <v>43009</v>
      </c>
      <c r="L284" s="82">
        <v>43312</v>
      </c>
      <c r="M284" s="8" t="s">
        <v>299</v>
      </c>
      <c r="N284" s="95" t="s">
        <v>299</v>
      </c>
      <c r="O284" s="8" t="s">
        <v>41</v>
      </c>
      <c r="P284" s="8" t="s">
        <v>2903</v>
      </c>
      <c r="Q284" s="94" t="s">
        <v>3968</v>
      </c>
      <c r="R284" s="94" t="s">
        <v>3861</v>
      </c>
      <c r="S284" s="8" t="s">
        <v>84</v>
      </c>
      <c r="T284" s="8">
        <v>9</v>
      </c>
      <c r="U284" s="187">
        <f t="shared" si="20"/>
        <v>1</v>
      </c>
      <c r="V284" s="71"/>
      <c r="W284" s="71"/>
      <c r="X284" s="75"/>
      <c r="Y284" s="75"/>
      <c r="Z284" s="75"/>
      <c r="AA284" s="75"/>
      <c r="AB284" s="75" t="s">
        <v>3889</v>
      </c>
      <c r="AC284" s="75"/>
      <c r="AD284" s="71"/>
      <c r="AE284" s="71"/>
      <c r="AF284" s="71"/>
      <c r="AG284" s="71"/>
      <c r="AH284" s="71"/>
      <c r="AI284" s="71"/>
      <c r="AJ284" s="74" t="s">
        <v>319</v>
      </c>
      <c r="AK284" s="198">
        <f t="shared" si="21"/>
        <v>2</v>
      </c>
      <c r="AL284" s="199">
        <f t="shared" si="22"/>
        <v>0</v>
      </c>
      <c r="AM284" s="72" t="str">
        <f t="shared" si="23"/>
        <v>CUMPLIDA</v>
      </c>
      <c r="AN284" s="72" t="str">
        <f t="shared" si="24"/>
        <v>CUMPLIDA</v>
      </c>
      <c r="AO284" s="74" t="s">
        <v>84</v>
      </c>
      <c r="AP284" s="71"/>
      <c r="AQ284" s="74"/>
      <c r="AR284" s="74"/>
      <c r="AS284" s="74"/>
      <c r="AT284" s="8" t="s">
        <v>219</v>
      </c>
      <c r="AU284" s="8" t="s">
        <v>110</v>
      </c>
      <c r="AV284" s="8" t="s">
        <v>132</v>
      </c>
      <c r="AW284" s="8" t="s">
        <v>299</v>
      </c>
      <c r="AX284" s="8"/>
      <c r="AY284" s="8"/>
      <c r="AZ284" s="8"/>
      <c r="BA284" s="8"/>
      <c r="BB284" s="316"/>
    </row>
    <row r="285" spans="1:54" ht="199.5" customHeight="1" x14ac:dyDescent="0.25">
      <c r="A285" s="76">
        <v>1131</v>
      </c>
      <c r="B285" s="76">
        <v>2</v>
      </c>
      <c r="C285" s="137" t="s">
        <v>2904</v>
      </c>
      <c r="D285" s="77" t="s">
        <v>2905</v>
      </c>
      <c r="E285" s="77" t="s">
        <v>2906</v>
      </c>
      <c r="F285" s="79" t="s">
        <v>2907</v>
      </c>
      <c r="G285" s="79" t="s">
        <v>2908</v>
      </c>
      <c r="H285" s="79" t="s">
        <v>2909</v>
      </c>
      <c r="I285" s="79" t="s">
        <v>2910</v>
      </c>
      <c r="J285" s="149">
        <v>5</v>
      </c>
      <c r="K285" s="82">
        <v>43009</v>
      </c>
      <c r="L285" s="82">
        <v>43312</v>
      </c>
      <c r="M285" s="8" t="s">
        <v>299</v>
      </c>
      <c r="N285" s="95" t="s">
        <v>299</v>
      </c>
      <c r="O285" s="8" t="s">
        <v>41</v>
      </c>
      <c r="P285" s="8" t="s">
        <v>2911</v>
      </c>
      <c r="Q285" s="94" t="s">
        <v>3968</v>
      </c>
      <c r="R285" s="94" t="s">
        <v>3861</v>
      </c>
      <c r="S285" s="8" t="s">
        <v>84</v>
      </c>
      <c r="T285" s="8">
        <v>5</v>
      </c>
      <c r="U285" s="187">
        <f t="shared" si="20"/>
        <v>1</v>
      </c>
      <c r="V285" s="71"/>
      <c r="W285" s="71"/>
      <c r="X285" s="75"/>
      <c r="Y285" s="75"/>
      <c r="Z285" s="75"/>
      <c r="AA285" s="75"/>
      <c r="AB285" s="75" t="s">
        <v>3890</v>
      </c>
      <c r="AC285" s="75"/>
      <c r="AD285" s="71"/>
      <c r="AE285" s="71"/>
      <c r="AF285" s="71"/>
      <c r="AG285" s="71"/>
      <c r="AH285" s="71"/>
      <c r="AI285" s="71"/>
      <c r="AJ285" s="74" t="s">
        <v>319</v>
      </c>
      <c r="AK285" s="198">
        <f t="shared" si="21"/>
        <v>2</v>
      </c>
      <c r="AL285" s="199">
        <f t="shared" si="22"/>
        <v>0</v>
      </c>
      <c r="AM285" s="72" t="str">
        <f t="shared" si="23"/>
        <v>CUMPLIDA</v>
      </c>
      <c r="AN285" s="72" t="str">
        <f t="shared" si="24"/>
        <v>CUMPLIDA</v>
      </c>
      <c r="AO285" s="74" t="s">
        <v>84</v>
      </c>
      <c r="AP285" s="71"/>
      <c r="AQ285" s="74"/>
      <c r="AR285" s="74"/>
      <c r="AS285" s="74"/>
      <c r="AT285" s="8" t="s">
        <v>219</v>
      </c>
      <c r="AU285" s="8" t="s">
        <v>110</v>
      </c>
      <c r="AV285" s="8" t="s">
        <v>132</v>
      </c>
      <c r="AW285" s="8" t="s">
        <v>299</v>
      </c>
      <c r="AX285" s="8"/>
      <c r="AY285" s="8"/>
      <c r="AZ285" s="8"/>
      <c r="BA285" s="8"/>
      <c r="BB285" s="316"/>
    </row>
    <row r="286" spans="1:54" ht="207" customHeight="1" x14ac:dyDescent="0.25">
      <c r="A286" s="76">
        <v>1132</v>
      </c>
      <c r="B286" s="76">
        <v>3</v>
      </c>
      <c r="C286" s="77" t="s">
        <v>2912</v>
      </c>
      <c r="D286" s="77" t="s">
        <v>2913</v>
      </c>
      <c r="E286" s="77" t="s">
        <v>2914</v>
      </c>
      <c r="F286" s="77" t="s">
        <v>2915</v>
      </c>
      <c r="G286" s="77" t="s">
        <v>2916</v>
      </c>
      <c r="H286" s="79" t="s">
        <v>2917</v>
      </c>
      <c r="I286" s="220" t="s">
        <v>2917</v>
      </c>
      <c r="J286" s="149">
        <v>9</v>
      </c>
      <c r="K286" s="82">
        <v>43009</v>
      </c>
      <c r="L286" s="82">
        <v>43769</v>
      </c>
      <c r="M286" s="8" t="s">
        <v>344</v>
      </c>
      <c r="N286" s="8" t="s">
        <v>22</v>
      </c>
      <c r="O286" s="8" t="s">
        <v>28</v>
      </c>
      <c r="P286" s="8" t="s">
        <v>4370</v>
      </c>
      <c r="Q286" s="94" t="s">
        <v>3966</v>
      </c>
      <c r="R286" s="94" t="s">
        <v>3883</v>
      </c>
      <c r="S286" s="8" t="s">
        <v>1541</v>
      </c>
      <c r="T286" s="8">
        <v>6</v>
      </c>
      <c r="U286" s="187">
        <f t="shared" si="20"/>
        <v>0.66666666666666663</v>
      </c>
      <c r="V286" s="77" t="s">
        <v>2919</v>
      </c>
      <c r="W286" s="77" t="s">
        <v>2920</v>
      </c>
      <c r="X286" s="77" t="s">
        <v>2921</v>
      </c>
      <c r="Y286" s="77" t="s">
        <v>2922</v>
      </c>
      <c r="Z286" s="77" t="s">
        <v>2923</v>
      </c>
      <c r="AA286" s="87" t="s">
        <v>3530</v>
      </c>
      <c r="AB286" s="87" t="s">
        <v>3958</v>
      </c>
      <c r="AC286" s="87"/>
      <c r="AD286" s="74" t="s">
        <v>485</v>
      </c>
      <c r="AE286" s="71"/>
      <c r="AF286" s="8" t="s">
        <v>2035</v>
      </c>
      <c r="AG286" s="71"/>
      <c r="AH286" s="71"/>
      <c r="AI286" s="71"/>
      <c r="AJ286" s="74" t="s">
        <v>319</v>
      </c>
      <c r="AK286" s="198">
        <f t="shared" si="21"/>
        <v>0</v>
      </c>
      <c r="AL286" s="199">
        <f t="shared" si="22"/>
        <v>1</v>
      </c>
      <c r="AM286" s="72" t="str">
        <f t="shared" si="23"/>
        <v>EN TERMINO</v>
      </c>
      <c r="AN286" s="72" t="str">
        <f t="shared" si="24"/>
        <v>EN TERMINO</v>
      </c>
      <c r="AO286" s="74" t="s">
        <v>85</v>
      </c>
      <c r="AP286" s="71"/>
      <c r="AQ286" s="92" t="s">
        <v>383</v>
      </c>
      <c r="AR286" s="73" t="s">
        <v>221</v>
      </c>
      <c r="AS286" s="92" t="s">
        <v>215</v>
      </c>
      <c r="AT286" s="8" t="s">
        <v>219</v>
      </c>
      <c r="AU286" s="95" t="s">
        <v>111</v>
      </c>
      <c r="AV286" s="8" t="s">
        <v>367</v>
      </c>
      <c r="AW286" s="8" t="s">
        <v>209</v>
      </c>
      <c r="AX286" s="8"/>
      <c r="AY286" s="8" t="s">
        <v>496</v>
      </c>
      <c r="AZ286" s="8"/>
      <c r="BA286" s="8" t="s">
        <v>2924</v>
      </c>
      <c r="BB286" s="316" t="s">
        <v>2925</v>
      </c>
    </row>
    <row r="287" spans="1:54" ht="197.25" customHeight="1" x14ac:dyDescent="0.25">
      <c r="A287" s="76">
        <v>1133</v>
      </c>
      <c r="B287" s="76">
        <v>4</v>
      </c>
      <c r="C287" s="137" t="s">
        <v>2926</v>
      </c>
      <c r="D287" s="77" t="s">
        <v>2927</v>
      </c>
      <c r="E287" s="77" t="s">
        <v>2928</v>
      </c>
      <c r="F287" s="140" t="s">
        <v>2160</v>
      </c>
      <c r="G287" s="79" t="s">
        <v>2900</v>
      </c>
      <c r="H287" s="95" t="s">
        <v>2901</v>
      </c>
      <c r="I287" s="95" t="s">
        <v>2902</v>
      </c>
      <c r="J287" s="149">
        <v>9</v>
      </c>
      <c r="K287" s="82">
        <v>43009</v>
      </c>
      <c r="L287" s="82">
        <v>43312</v>
      </c>
      <c r="M287" s="8" t="s">
        <v>299</v>
      </c>
      <c r="N287" s="95" t="s">
        <v>299</v>
      </c>
      <c r="O287" s="8" t="s">
        <v>41</v>
      </c>
      <c r="P287" s="8" t="s">
        <v>2911</v>
      </c>
      <c r="Q287" s="94" t="s">
        <v>3968</v>
      </c>
      <c r="R287" s="94" t="s">
        <v>3861</v>
      </c>
      <c r="S287" s="8" t="s">
        <v>84</v>
      </c>
      <c r="T287" s="8">
        <v>9</v>
      </c>
      <c r="U287" s="187">
        <f t="shared" si="20"/>
        <v>1</v>
      </c>
      <c r="V287" s="71"/>
      <c r="W287" s="71"/>
      <c r="X287" s="75"/>
      <c r="Y287" s="75"/>
      <c r="Z287" s="75"/>
      <c r="AA287" s="75"/>
      <c r="AB287" s="75" t="s">
        <v>3889</v>
      </c>
      <c r="AC287" s="75"/>
      <c r="AD287" s="71"/>
      <c r="AE287" s="71"/>
      <c r="AF287" s="71"/>
      <c r="AG287" s="71"/>
      <c r="AH287" s="71"/>
      <c r="AI287" s="71"/>
      <c r="AJ287" s="74" t="s">
        <v>319</v>
      </c>
      <c r="AK287" s="198">
        <f t="shared" si="21"/>
        <v>2</v>
      </c>
      <c r="AL287" s="199">
        <f t="shared" si="22"/>
        <v>0</v>
      </c>
      <c r="AM287" s="72" t="str">
        <f t="shared" si="23"/>
        <v>CUMPLIDA</v>
      </c>
      <c r="AN287" s="72" t="str">
        <f t="shared" si="24"/>
        <v>CUMPLIDA</v>
      </c>
      <c r="AO287" s="74" t="s">
        <v>84</v>
      </c>
      <c r="AP287" s="71"/>
      <c r="AQ287" s="74"/>
      <c r="AR287" s="74"/>
      <c r="AS287" s="74"/>
      <c r="AT287" s="8" t="s">
        <v>219</v>
      </c>
      <c r="AU287" s="8" t="s">
        <v>110</v>
      </c>
      <c r="AV287" s="8" t="s">
        <v>132</v>
      </c>
      <c r="AW287" s="8" t="s">
        <v>299</v>
      </c>
      <c r="AX287" s="8"/>
      <c r="AY287" s="8"/>
      <c r="AZ287" s="8"/>
      <c r="BA287" s="8"/>
      <c r="BB287" s="316"/>
    </row>
    <row r="288" spans="1:54" ht="202.5" customHeight="1" x14ac:dyDescent="0.25">
      <c r="A288" s="76">
        <v>1135</v>
      </c>
      <c r="B288" s="76">
        <v>6</v>
      </c>
      <c r="C288" s="77" t="s">
        <v>2930</v>
      </c>
      <c r="D288" s="77" t="s">
        <v>2931</v>
      </c>
      <c r="E288" s="77" t="s">
        <v>2932</v>
      </c>
      <c r="F288" s="188" t="s">
        <v>3874</v>
      </c>
      <c r="G288" s="188" t="s">
        <v>3875</v>
      </c>
      <c r="H288" s="95" t="s">
        <v>3876</v>
      </c>
      <c r="I288" s="95" t="s">
        <v>3877</v>
      </c>
      <c r="J288" s="8">
        <v>2</v>
      </c>
      <c r="K288" s="82">
        <v>43297</v>
      </c>
      <c r="L288" s="82">
        <v>43373</v>
      </c>
      <c r="M288" s="8" t="s">
        <v>1106</v>
      </c>
      <c r="N288" s="8" t="s">
        <v>62</v>
      </c>
      <c r="O288" s="8" t="s">
        <v>28</v>
      </c>
      <c r="P288" s="8" t="s">
        <v>28</v>
      </c>
      <c r="Q288" s="8" t="s">
        <v>3966</v>
      </c>
      <c r="R288" s="8" t="s">
        <v>3883</v>
      </c>
      <c r="S288" s="8" t="s">
        <v>84</v>
      </c>
      <c r="T288" s="8">
        <v>2</v>
      </c>
      <c r="U288" s="187">
        <f t="shared" si="20"/>
        <v>1</v>
      </c>
      <c r="V288" s="71"/>
      <c r="W288" s="71"/>
      <c r="X288" s="75"/>
      <c r="Y288" s="75"/>
      <c r="Z288" s="75"/>
      <c r="AA288" s="87" t="s">
        <v>3535</v>
      </c>
      <c r="AB288" s="87" t="s">
        <v>3934</v>
      </c>
      <c r="AC288" s="87"/>
      <c r="AD288" s="71"/>
      <c r="AE288" s="71"/>
      <c r="AF288" s="71"/>
      <c r="AG288" s="71"/>
      <c r="AH288" s="71"/>
      <c r="AI288" s="71"/>
      <c r="AJ288" s="74" t="s">
        <v>319</v>
      </c>
      <c r="AK288" s="198">
        <f t="shared" si="21"/>
        <v>2</v>
      </c>
      <c r="AL288" s="199">
        <f t="shared" si="22"/>
        <v>0</v>
      </c>
      <c r="AM288" s="72" t="str">
        <f t="shared" si="23"/>
        <v>CUMPLIDA</v>
      </c>
      <c r="AN288" s="72" t="str">
        <f t="shared" si="24"/>
        <v>CUMPLIDA</v>
      </c>
      <c r="AO288" s="74" t="s">
        <v>84</v>
      </c>
      <c r="AP288" s="71"/>
      <c r="AQ288" s="74"/>
      <c r="AR288" s="74"/>
      <c r="AS288" s="74"/>
      <c r="AT288" s="8" t="s">
        <v>105</v>
      </c>
      <c r="AU288" s="8" t="s">
        <v>223</v>
      </c>
      <c r="AV288" s="95" t="s">
        <v>2929</v>
      </c>
      <c r="AW288" s="8" t="s">
        <v>208</v>
      </c>
      <c r="AX288" s="8"/>
      <c r="AY288" s="8"/>
      <c r="AZ288" s="8"/>
      <c r="BA288" s="8"/>
      <c r="BB288" s="316"/>
    </row>
    <row r="289" spans="1:54" ht="313.5" customHeight="1" x14ac:dyDescent="0.25">
      <c r="A289" s="76">
        <v>1136</v>
      </c>
      <c r="B289" s="76">
        <v>7</v>
      </c>
      <c r="C289" s="137" t="s">
        <v>2933</v>
      </c>
      <c r="D289" s="77" t="s">
        <v>2934</v>
      </c>
      <c r="E289" s="77" t="s">
        <v>2935</v>
      </c>
      <c r="F289" s="101" t="s">
        <v>2936</v>
      </c>
      <c r="G289" s="101" t="s">
        <v>2937</v>
      </c>
      <c r="H289" s="79" t="s">
        <v>2938</v>
      </c>
      <c r="I289" s="79" t="s">
        <v>2939</v>
      </c>
      <c r="J289" s="149">
        <v>4</v>
      </c>
      <c r="K289" s="82">
        <v>42917</v>
      </c>
      <c r="L289" s="82">
        <v>43281</v>
      </c>
      <c r="M289" s="8" t="s">
        <v>299</v>
      </c>
      <c r="N289" s="8" t="s">
        <v>299</v>
      </c>
      <c r="O289" s="8" t="s">
        <v>41</v>
      </c>
      <c r="P289" s="8" t="s">
        <v>2940</v>
      </c>
      <c r="Q289" s="8" t="s">
        <v>3968</v>
      </c>
      <c r="R289" s="94" t="s">
        <v>3861</v>
      </c>
      <c r="S289" s="8" t="s">
        <v>84</v>
      </c>
      <c r="T289" s="8">
        <v>4</v>
      </c>
      <c r="U289" s="187">
        <f t="shared" si="20"/>
        <v>1</v>
      </c>
      <c r="V289" s="71"/>
      <c r="W289" s="71"/>
      <c r="X289" s="75"/>
      <c r="Y289" s="75"/>
      <c r="Z289" s="75"/>
      <c r="AA289" s="75" t="s">
        <v>3604</v>
      </c>
      <c r="AB289" s="75"/>
      <c r="AC289" s="75"/>
      <c r="AD289" s="71"/>
      <c r="AE289" s="71"/>
      <c r="AF289" s="71"/>
      <c r="AG289" s="71"/>
      <c r="AH289" s="71"/>
      <c r="AI289" s="71"/>
      <c r="AJ289" s="74" t="s">
        <v>319</v>
      </c>
      <c r="AK289" s="198">
        <f t="shared" si="21"/>
        <v>2</v>
      </c>
      <c r="AL289" s="199">
        <f t="shared" si="22"/>
        <v>0</v>
      </c>
      <c r="AM289" s="72" t="str">
        <f t="shared" si="23"/>
        <v>CUMPLIDA</v>
      </c>
      <c r="AN289" s="72" t="str">
        <f t="shared" si="24"/>
        <v>CUMPLIDA</v>
      </c>
      <c r="AO289" s="74" t="s">
        <v>84</v>
      </c>
      <c r="AP289" s="71"/>
      <c r="AQ289" s="74"/>
      <c r="AR289" s="74"/>
      <c r="AS289" s="74"/>
      <c r="AT289" s="8" t="s">
        <v>219</v>
      </c>
      <c r="AU289" s="8" t="s">
        <v>223</v>
      </c>
      <c r="AV289" s="95" t="s">
        <v>182</v>
      </c>
      <c r="AW289" s="8" t="s">
        <v>299</v>
      </c>
      <c r="AX289" s="8"/>
      <c r="AY289" s="8"/>
      <c r="AZ289" s="8"/>
      <c r="BA289" s="8"/>
      <c r="BB289" s="316"/>
    </row>
    <row r="290" spans="1:54" ht="263.25" customHeight="1" x14ac:dyDescent="0.25">
      <c r="A290" s="76">
        <v>1137</v>
      </c>
      <c r="B290" s="76">
        <v>8</v>
      </c>
      <c r="C290" s="77" t="s">
        <v>2941</v>
      </c>
      <c r="D290" s="77" t="s">
        <v>2942</v>
      </c>
      <c r="E290" s="77" t="s">
        <v>2943</v>
      </c>
      <c r="F290" s="79" t="s">
        <v>2944</v>
      </c>
      <c r="G290" s="79" t="s">
        <v>2945</v>
      </c>
      <c r="H290" s="79" t="s">
        <v>2946</v>
      </c>
      <c r="I290" s="79" t="s">
        <v>2947</v>
      </c>
      <c r="J290" s="149">
        <v>3</v>
      </c>
      <c r="K290" s="82">
        <v>43009</v>
      </c>
      <c r="L290" s="82">
        <v>43100</v>
      </c>
      <c r="M290" s="8" t="s">
        <v>1106</v>
      </c>
      <c r="N290" s="8" t="s">
        <v>62</v>
      </c>
      <c r="O290" s="8" t="s">
        <v>28</v>
      </c>
      <c r="P290" s="8" t="s">
        <v>1962</v>
      </c>
      <c r="Q290" s="8" t="s">
        <v>3966</v>
      </c>
      <c r="R290" s="8" t="s">
        <v>3883</v>
      </c>
      <c r="S290" s="8" t="s">
        <v>1641</v>
      </c>
      <c r="T290" s="8">
        <v>3</v>
      </c>
      <c r="U290" s="187">
        <f t="shared" si="20"/>
        <v>1</v>
      </c>
      <c r="V290" s="71"/>
      <c r="W290" s="71"/>
      <c r="X290" s="75"/>
      <c r="Y290" s="75"/>
      <c r="Z290" s="75" t="s">
        <v>3161</v>
      </c>
      <c r="AA290" s="75"/>
      <c r="AB290" s="75"/>
      <c r="AC290" s="75"/>
      <c r="AD290" s="71"/>
      <c r="AE290" s="71"/>
      <c r="AF290" s="71"/>
      <c r="AG290" s="71"/>
      <c r="AH290" s="71"/>
      <c r="AI290" s="71"/>
      <c r="AJ290" s="74" t="s">
        <v>319</v>
      </c>
      <c r="AK290" s="198">
        <f t="shared" si="21"/>
        <v>2</v>
      </c>
      <c r="AL290" s="199">
        <f t="shared" si="22"/>
        <v>0</v>
      </c>
      <c r="AM290" s="72" t="str">
        <f t="shared" si="23"/>
        <v>CUMPLIDA</v>
      </c>
      <c r="AN290" s="72" t="str">
        <f t="shared" si="24"/>
        <v>CUMPLIDA</v>
      </c>
      <c r="AO290" s="74" t="s">
        <v>30</v>
      </c>
      <c r="AP290" s="71"/>
      <c r="AQ290" s="74"/>
      <c r="AR290" s="74"/>
      <c r="AS290" s="74"/>
      <c r="AT290" s="8" t="s">
        <v>219</v>
      </c>
      <c r="AU290" s="8" t="s">
        <v>110</v>
      </c>
      <c r="AV290" s="95" t="s">
        <v>2948</v>
      </c>
      <c r="AW290" s="8" t="s">
        <v>208</v>
      </c>
      <c r="AX290" s="8"/>
      <c r="AY290" s="8"/>
      <c r="AZ290" s="8"/>
      <c r="BA290" s="8"/>
      <c r="BB290" s="316"/>
    </row>
    <row r="291" spans="1:54" ht="159.75" customHeight="1" x14ac:dyDescent="0.25">
      <c r="A291" s="76">
        <v>1138</v>
      </c>
      <c r="B291" s="76">
        <v>9</v>
      </c>
      <c r="C291" s="77" t="s">
        <v>2949</v>
      </c>
      <c r="D291" s="77" t="s">
        <v>2950</v>
      </c>
      <c r="E291" s="77" t="s">
        <v>2951</v>
      </c>
      <c r="F291" s="79" t="s">
        <v>2952</v>
      </c>
      <c r="G291" s="79" t="s">
        <v>2953</v>
      </c>
      <c r="H291" s="79" t="s">
        <v>2954</v>
      </c>
      <c r="I291" s="79" t="s">
        <v>2955</v>
      </c>
      <c r="J291" s="149">
        <v>3</v>
      </c>
      <c r="K291" s="82">
        <v>43009</v>
      </c>
      <c r="L291" s="82">
        <v>43373</v>
      </c>
      <c r="M291" s="8" t="s">
        <v>1106</v>
      </c>
      <c r="N291" s="8" t="s">
        <v>62</v>
      </c>
      <c r="O291" s="8" t="s">
        <v>28</v>
      </c>
      <c r="P291" s="8" t="s">
        <v>28</v>
      </c>
      <c r="Q291" s="8" t="s">
        <v>3966</v>
      </c>
      <c r="R291" s="8" t="s">
        <v>3883</v>
      </c>
      <c r="S291" s="8" t="s">
        <v>2436</v>
      </c>
      <c r="T291" s="8">
        <v>3</v>
      </c>
      <c r="U291" s="187">
        <f t="shared" si="20"/>
        <v>1</v>
      </c>
      <c r="V291" s="71"/>
      <c r="W291" s="71"/>
      <c r="X291" s="75"/>
      <c r="Y291" s="75"/>
      <c r="Z291" s="75"/>
      <c r="AA291" s="75"/>
      <c r="AB291" s="75" t="s">
        <v>3929</v>
      </c>
      <c r="AC291" s="75"/>
      <c r="AD291" s="71"/>
      <c r="AE291" s="71"/>
      <c r="AF291" s="71"/>
      <c r="AG291" s="71"/>
      <c r="AH291" s="71"/>
      <c r="AI291" s="71"/>
      <c r="AJ291" s="74" t="s">
        <v>319</v>
      </c>
      <c r="AK291" s="198">
        <f t="shared" si="21"/>
        <v>2</v>
      </c>
      <c r="AL291" s="199">
        <f t="shared" si="22"/>
        <v>0</v>
      </c>
      <c r="AM291" s="72" t="str">
        <f t="shared" si="23"/>
        <v>CUMPLIDA</v>
      </c>
      <c r="AN291" s="72" t="str">
        <f t="shared" si="24"/>
        <v>CUMPLIDA</v>
      </c>
      <c r="AO291" s="74" t="s">
        <v>26</v>
      </c>
      <c r="AP291" s="71"/>
      <c r="AQ291" s="74"/>
      <c r="AR291" s="74"/>
      <c r="AS291" s="74"/>
      <c r="AT291" s="8" t="s">
        <v>219</v>
      </c>
      <c r="AU291" s="95" t="s">
        <v>111</v>
      </c>
      <c r="AV291" s="8" t="s">
        <v>151</v>
      </c>
      <c r="AW291" s="8" t="s">
        <v>208</v>
      </c>
      <c r="AX291" s="8"/>
      <c r="AY291" s="8"/>
      <c r="AZ291" s="8"/>
      <c r="BA291" s="8"/>
      <c r="BB291" s="316"/>
    </row>
    <row r="292" spans="1:54" ht="281.25" customHeight="1" x14ac:dyDescent="0.25">
      <c r="A292" s="76">
        <v>1139</v>
      </c>
      <c r="B292" s="76">
        <v>10</v>
      </c>
      <c r="C292" s="77" t="s">
        <v>2956</v>
      </c>
      <c r="D292" s="77" t="s">
        <v>2957</v>
      </c>
      <c r="E292" s="77" t="s">
        <v>2958</v>
      </c>
      <c r="F292" s="79" t="s">
        <v>2952</v>
      </c>
      <c r="G292" s="79" t="s">
        <v>2959</v>
      </c>
      <c r="H292" s="79" t="s">
        <v>2954</v>
      </c>
      <c r="I292" s="79" t="s">
        <v>2960</v>
      </c>
      <c r="J292" s="149">
        <v>3</v>
      </c>
      <c r="K292" s="82">
        <v>43009</v>
      </c>
      <c r="L292" s="82">
        <v>43373</v>
      </c>
      <c r="M292" s="8" t="s">
        <v>1106</v>
      </c>
      <c r="N292" s="8" t="s">
        <v>62</v>
      </c>
      <c r="O292" s="8" t="s">
        <v>28</v>
      </c>
      <c r="P292" s="8" t="s">
        <v>28</v>
      </c>
      <c r="Q292" s="8" t="s">
        <v>3966</v>
      </c>
      <c r="R292" s="8" t="s">
        <v>3883</v>
      </c>
      <c r="S292" s="8" t="s">
        <v>2436</v>
      </c>
      <c r="T292" s="8">
        <v>3</v>
      </c>
      <c r="U292" s="187">
        <f t="shared" si="20"/>
        <v>1</v>
      </c>
      <c r="V292" s="71"/>
      <c r="W292" s="71"/>
      <c r="X292" s="75"/>
      <c r="Y292" s="75"/>
      <c r="Z292" s="75"/>
      <c r="AA292" s="75"/>
      <c r="AB292" s="75" t="s">
        <v>3930</v>
      </c>
      <c r="AC292" s="75"/>
      <c r="AD292" s="71"/>
      <c r="AE292" s="71"/>
      <c r="AF292" s="71"/>
      <c r="AG292" s="71"/>
      <c r="AH292" s="71"/>
      <c r="AI292" s="71"/>
      <c r="AJ292" s="74" t="s">
        <v>319</v>
      </c>
      <c r="AK292" s="198">
        <f t="shared" si="21"/>
        <v>2</v>
      </c>
      <c r="AL292" s="199">
        <f t="shared" si="22"/>
        <v>0</v>
      </c>
      <c r="AM292" s="72" t="str">
        <f t="shared" si="23"/>
        <v>CUMPLIDA</v>
      </c>
      <c r="AN292" s="72" t="str">
        <f t="shared" si="24"/>
        <v>CUMPLIDA</v>
      </c>
      <c r="AO292" s="74" t="s">
        <v>26</v>
      </c>
      <c r="AP292" s="71"/>
      <c r="AQ292" s="74"/>
      <c r="AR292" s="74"/>
      <c r="AS292" s="74"/>
      <c r="AT292" s="8" t="s">
        <v>219</v>
      </c>
      <c r="AU292" s="95" t="s">
        <v>111</v>
      </c>
      <c r="AV292" s="95" t="s">
        <v>150</v>
      </c>
      <c r="AW292" s="8" t="s">
        <v>208</v>
      </c>
      <c r="AX292" s="8"/>
      <c r="AY292" s="8"/>
      <c r="AZ292" s="8"/>
      <c r="BA292" s="8"/>
      <c r="BB292" s="316"/>
    </row>
    <row r="293" spans="1:54" ht="300" customHeight="1" x14ac:dyDescent="0.25">
      <c r="A293" s="76">
        <v>1140</v>
      </c>
      <c r="B293" s="76">
        <v>11</v>
      </c>
      <c r="C293" s="77" t="s">
        <v>2961</v>
      </c>
      <c r="D293" s="77" t="s">
        <v>2962</v>
      </c>
      <c r="E293" s="77" t="s">
        <v>2963</v>
      </c>
      <c r="F293" s="79" t="s">
        <v>2964</v>
      </c>
      <c r="G293" s="79" t="s">
        <v>2965</v>
      </c>
      <c r="H293" s="79" t="s">
        <v>3945</v>
      </c>
      <c r="I293" s="79" t="s">
        <v>3945</v>
      </c>
      <c r="J293" s="149">
        <v>5</v>
      </c>
      <c r="K293" s="82">
        <v>43009</v>
      </c>
      <c r="L293" s="82">
        <v>43646</v>
      </c>
      <c r="M293" s="8" t="s">
        <v>1106</v>
      </c>
      <c r="N293" s="8" t="s">
        <v>62</v>
      </c>
      <c r="O293" s="8" t="s">
        <v>28</v>
      </c>
      <c r="P293" s="8" t="s">
        <v>28</v>
      </c>
      <c r="Q293" s="8" t="s">
        <v>3966</v>
      </c>
      <c r="R293" s="8" t="s">
        <v>3883</v>
      </c>
      <c r="S293" s="8" t="s">
        <v>1541</v>
      </c>
      <c r="T293" s="8">
        <v>1</v>
      </c>
      <c r="U293" s="187">
        <f t="shared" si="20"/>
        <v>0.2</v>
      </c>
      <c r="V293" s="71"/>
      <c r="W293" s="71"/>
      <c r="X293" s="75"/>
      <c r="Y293" s="75"/>
      <c r="Z293" s="75"/>
      <c r="AA293" s="75"/>
      <c r="AB293" s="75" t="s">
        <v>3962</v>
      </c>
      <c r="AC293" s="75"/>
      <c r="AD293" s="71"/>
      <c r="AE293" s="71"/>
      <c r="AF293" s="71"/>
      <c r="AG293" s="71"/>
      <c r="AH293" s="71"/>
      <c r="AI293" s="71"/>
      <c r="AJ293" s="74" t="s">
        <v>319</v>
      </c>
      <c r="AK293" s="198">
        <f t="shared" si="21"/>
        <v>0</v>
      </c>
      <c r="AL293" s="199">
        <f t="shared" si="22"/>
        <v>1</v>
      </c>
      <c r="AM293" s="72" t="str">
        <f t="shared" si="23"/>
        <v>EN TERMINO</v>
      </c>
      <c r="AN293" s="72" t="str">
        <f t="shared" si="24"/>
        <v>EN TERMINO</v>
      </c>
      <c r="AO293" s="74" t="s">
        <v>85</v>
      </c>
      <c r="AP293" s="71"/>
      <c r="AQ293" s="74"/>
      <c r="AR293" s="74"/>
      <c r="AS293" s="74"/>
      <c r="AT293" s="8" t="s">
        <v>219</v>
      </c>
      <c r="AU293" s="95" t="s">
        <v>111</v>
      </c>
      <c r="AV293" s="8" t="s">
        <v>426</v>
      </c>
      <c r="AW293" s="8" t="s">
        <v>208</v>
      </c>
      <c r="AX293" s="8"/>
      <c r="AY293" s="8"/>
      <c r="AZ293" s="8"/>
      <c r="BA293" s="8"/>
      <c r="BB293" s="316"/>
    </row>
    <row r="294" spans="1:54" ht="195" customHeight="1" x14ac:dyDescent="0.25">
      <c r="A294" s="76">
        <v>1141</v>
      </c>
      <c r="B294" s="76">
        <v>12</v>
      </c>
      <c r="C294" s="137" t="s">
        <v>2966</v>
      </c>
      <c r="D294" s="77" t="s">
        <v>2967</v>
      </c>
      <c r="E294" s="77" t="s">
        <v>2968</v>
      </c>
      <c r="F294" s="184" t="s">
        <v>2969</v>
      </c>
      <c r="G294" s="79" t="s">
        <v>2970</v>
      </c>
      <c r="H294" s="79" t="s">
        <v>3945</v>
      </c>
      <c r="I294" s="79" t="s">
        <v>3945</v>
      </c>
      <c r="J294" s="149">
        <v>5</v>
      </c>
      <c r="K294" s="82">
        <v>43009</v>
      </c>
      <c r="L294" s="82">
        <v>43646</v>
      </c>
      <c r="M294" s="8" t="s">
        <v>1106</v>
      </c>
      <c r="N294" s="8" t="s">
        <v>62</v>
      </c>
      <c r="O294" s="8" t="s">
        <v>28</v>
      </c>
      <c r="P294" s="8" t="s">
        <v>28</v>
      </c>
      <c r="Q294" s="8" t="s">
        <v>3966</v>
      </c>
      <c r="R294" s="8" t="s">
        <v>3883</v>
      </c>
      <c r="S294" s="8" t="s">
        <v>1641</v>
      </c>
      <c r="T294" s="8">
        <v>0</v>
      </c>
      <c r="U294" s="187">
        <f t="shared" si="20"/>
        <v>0</v>
      </c>
      <c r="V294" s="71"/>
      <c r="W294" s="71"/>
      <c r="X294" s="75"/>
      <c r="Y294" s="75"/>
      <c r="Z294" s="75"/>
      <c r="AA294" s="75"/>
      <c r="AB294" s="75" t="s">
        <v>3946</v>
      </c>
      <c r="AC294" s="75"/>
      <c r="AD294" s="71"/>
      <c r="AE294" s="71"/>
      <c r="AF294" s="71"/>
      <c r="AG294" s="71"/>
      <c r="AH294" s="71"/>
      <c r="AI294" s="71"/>
      <c r="AJ294" s="74" t="s">
        <v>319</v>
      </c>
      <c r="AK294" s="198">
        <f t="shared" si="21"/>
        <v>0</v>
      </c>
      <c r="AL294" s="199">
        <f t="shared" si="22"/>
        <v>1</v>
      </c>
      <c r="AM294" s="72" t="str">
        <f t="shared" si="23"/>
        <v>EN TERMINO</v>
      </c>
      <c r="AN294" s="72" t="str">
        <f t="shared" si="24"/>
        <v>EN TERMINO</v>
      </c>
      <c r="AO294" s="74" t="s">
        <v>30</v>
      </c>
      <c r="AP294" s="71"/>
      <c r="AQ294" s="74"/>
      <c r="AR294" s="74"/>
      <c r="AS294" s="74"/>
      <c r="AT294" s="8" t="s">
        <v>219</v>
      </c>
      <c r="AU294" s="95" t="s">
        <v>111</v>
      </c>
      <c r="AV294" s="8" t="s">
        <v>200</v>
      </c>
      <c r="AW294" s="8" t="s">
        <v>208</v>
      </c>
      <c r="AX294" s="8"/>
      <c r="AY294" s="8"/>
      <c r="AZ294" s="8"/>
      <c r="BA294" s="8"/>
      <c r="BB294" s="316"/>
    </row>
    <row r="295" spans="1:54" ht="120" customHeight="1" x14ac:dyDescent="0.25">
      <c r="A295" s="76">
        <v>1142</v>
      </c>
      <c r="B295" s="76">
        <v>13</v>
      </c>
      <c r="C295" s="137" t="s">
        <v>2971</v>
      </c>
      <c r="D295" s="77" t="s">
        <v>2972</v>
      </c>
      <c r="E295" s="77" t="s">
        <v>2973</v>
      </c>
      <c r="F295" s="79" t="s">
        <v>2944</v>
      </c>
      <c r="G295" s="79" t="s">
        <v>2945</v>
      </c>
      <c r="H295" s="79" t="s">
        <v>2974</v>
      </c>
      <c r="I295" s="79" t="s">
        <v>2947</v>
      </c>
      <c r="J295" s="149">
        <v>3</v>
      </c>
      <c r="K295" s="82">
        <v>43009</v>
      </c>
      <c r="L295" s="82">
        <v>43281</v>
      </c>
      <c r="M295" s="8" t="s">
        <v>1106</v>
      </c>
      <c r="N295" s="8" t="s">
        <v>62</v>
      </c>
      <c r="O295" s="8" t="s">
        <v>28</v>
      </c>
      <c r="P295" s="8" t="s">
        <v>28</v>
      </c>
      <c r="Q295" s="8" t="s">
        <v>3966</v>
      </c>
      <c r="R295" s="8" t="s">
        <v>3883</v>
      </c>
      <c r="S295" s="8" t="s">
        <v>1641</v>
      </c>
      <c r="T295" s="8">
        <v>3</v>
      </c>
      <c r="U295" s="187">
        <f t="shared" si="20"/>
        <v>1</v>
      </c>
      <c r="V295" s="71"/>
      <c r="W295" s="71"/>
      <c r="X295" s="75"/>
      <c r="Y295" s="75"/>
      <c r="Z295" s="75" t="s">
        <v>3144</v>
      </c>
      <c r="AA295" s="75" t="s">
        <v>3626</v>
      </c>
      <c r="AB295" s="75"/>
      <c r="AC295" s="75"/>
      <c r="AD295" s="71"/>
      <c r="AE295" s="71"/>
      <c r="AF295" s="71"/>
      <c r="AG295" s="71"/>
      <c r="AH295" s="71"/>
      <c r="AI295" s="71"/>
      <c r="AJ295" s="74" t="s">
        <v>319</v>
      </c>
      <c r="AK295" s="198">
        <f t="shared" si="21"/>
        <v>2</v>
      </c>
      <c r="AL295" s="199">
        <f t="shared" si="22"/>
        <v>0</v>
      </c>
      <c r="AM295" s="72" t="str">
        <f t="shared" si="23"/>
        <v>CUMPLIDA</v>
      </c>
      <c r="AN295" s="72" t="str">
        <f t="shared" si="24"/>
        <v>CUMPLIDA</v>
      </c>
      <c r="AO295" s="74" t="s">
        <v>30</v>
      </c>
      <c r="AP295" s="71"/>
      <c r="AQ295" s="74"/>
      <c r="AR295" s="74"/>
      <c r="AS295" s="74"/>
      <c r="AT295" s="8" t="s">
        <v>219</v>
      </c>
      <c r="AU295" s="95" t="s">
        <v>111</v>
      </c>
      <c r="AV295" s="95" t="s">
        <v>137</v>
      </c>
      <c r="AW295" s="8" t="s">
        <v>208</v>
      </c>
      <c r="AX295" s="8"/>
      <c r="AY295" s="8"/>
      <c r="AZ295" s="8"/>
      <c r="BA295" s="8"/>
      <c r="BB295" s="316"/>
    </row>
    <row r="296" spans="1:54" ht="409.5" customHeight="1" x14ac:dyDescent="0.25">
      <c r="A296" s="76">
        <v>1143</v>
      </c>
      <c r="B296" s="76">
        <v>14</v>
      </c>
      <c r="C296" s="137" t="s">
        <v>2975</v>
      </c>
      <c r="D296" s="77" t="s">
        <v>2976</v>
      </c>
      <c r="E296" s="77" t="s">
        <v>2977</v>
      </c>
      <c r="F296" s="79" t="s">
        <v>2978</v>
      </c>
      <c r="G296" s="79" t="s">
        <v>2979</v>
      </c>
      <c r="H296" s="79" t="s">
        <v>3945</v>
      </c>
      <c r="I296" s="79" t="s">
        <v>3945</v>
      </c>
      <c r="J296" s="149">
        <v>5</v>
      </c>
      <c r="K296" s="82">
        <v>43009</v>
      </c>
      <c r="L296" s="82">
        <v>43646</v>
      </c>
      <c r="M296" s="8" t="s">
        <v>1106</v>
      </c>
      <c r="N296" s="8" t="s">
        <v>62</v>
      </c>
      <c r="O296" s="8" t="s">
        <v>28</v>
      </c>
      <c r="P296" s="8" t="s">
        <v>28</v>
      </c>
      <c r="Q296" s="8" t="s">
        <v>3966</v>
      </c>
      <c r="R296" s="8" t="s">
        <v>3883</v>
      </c>
      <c r="S296" s="8" t="s">
        <v>84</v>
      </c>
      <c r="T296" s="8">
        <v>1</v>
      </c>
      <c r="U296" s="187">
        <f t="shared" si="20"/>
        <v>0.2</v>
      </c>
      <c r="V296" s="71"/>
      <c r="W296" s="71"/>
      <c r="X296" s="75"/>
      <c r="Y296" s="75"/>
      <c r="Z296" s="75"/>
      <c r="AA296" s="75"/>
      <c r="AB296" s="75" t="s">
        <v>3949</v>
      </c>
      <c r="AC296" s="75"/>
      <c r="AD296" s="71"/>
      <c r="AE296" s="71"/>
      <c r="AF296" s="71"/>
      <c r="AG296" s="71"/>
      <c r="AH296" s="71"/>
      <c r="AI296" s="71"/>
      <c r="AJ296" s="74" t="s">
        <v>319</v>
      </c>
      <c r="AK296" s="198">
        <f t="shared" si="21"/>
        <v>0</v>
      </c>
      <c r="AL296" s="199">
        <f t="shared" si="22"/>
        <v>1</v>
      </c>
      <c r="AM296" s="72" t="str">
        <f t="shared" si="23"/>
        <v>EN TERMINO</v>
      </c>
      <c r="AN296" s="72" t="str">
        <f t="shared" si="24"/>
        <v>EN TERMINO</v>
      </c>
      <c r="AO296" s="74" t="s">
        <v>84</v>
      </c>
      <c r="AP296" s="71"/>
      <c r="AQ296" s="74"/>
      <c r="AR296" s="74"/>
      <c r="AS296" s="74"/>
      <c r="AT296" s="8" t="s">
        <v>219</v>
      </c>
      <c r="AU296" s="95" t="s">
        <v>111</v>
      </c>
      <c r="AV296" s="8" t="s">
        <v>151</v>
      </c>
      <c r="AW296" s="8" t="s">
        <v>208</v>
      </c>
      <c r="AX296" s="8"/>
      <c r="AY296" s="8"/>
      <c r="AZ296" s="8"/>
      <c r="BA296" s="8"/>
      <c r="BB296" s="316"/>
    </row>
    <row r="297" spans="1:54" ht="195" customHeight="1" x14ac:dyDescent="0.25">
      <c r="A297" s="76">
        <v>1144</v>
      </c>
      <c r="B297" s="76">
        <v>15</v>
      </c>
      <c r="C297" s="137" t="s">
        <v>2980</v>
      </c>
      <c r="D297" s="77" t="s">
        <v>2981</v>
      </c>
      <c r="E297" s="77" t="s">
        <v>2982</v>
      </c>
      <c r="F297" s="79" t="s">
        <v>2983</v>
      </c>
      <c r="G297" s="79" t="s">
        <v>2984</v>
      </c>
      <c r="H297" s="79" t="s">
        <v>3945</v>
      </c>
      <c r="I297" s="79" t="s">
        <v>3945</v>
      </c>
      <c r="J297" s="149">
        <v>5</v>
      </c>
      <c r="K297" s="82">
        <v>43009</v>
      </c>
      <c r="L297" s="82">
        <v>43646</v>
      </c>
      <c r="M297" s="8" t="s">
        <v>1106</v>
      </c>
      <c r="N297" s="8" t="s">
        <v>62</v>
      </c>
      <c r="O297" s="8" t="s">
        <v>28</v>
      </c>
      <c r="P297" s="8" t="s">
        <v>2985</v>
      </c>
      <c r="Q297" s="8" t="s">
        <v>3966</v>
      </c>
      <c r="R297" s="8" t="s">
        <v>3883</v>
      </c>
      <c r="S297" s="8" t="s">
        <v>84</v>
      </c>
      <c r="T297" s="8">
        <v>0</v>
      </c>
      <c r="U297" s="187">
        <f t="shared" si="20"/>
        <v>0</v>
      </c>
      <c r="V297" s="71"/>
      <c r="W297" s="71"/>
      <c r="X297" s="75"/>
      <c r="Y297" s="75"/>
      <c r="Z297" s="75"/>
      <c r="AA297" s="75"/>
      <c r="AB297" s="75" t="s">
        <v>3950</v>
      </c>
      <c r="AC297" s="75"/>
      <c r="AD297" s="71"/>
      <c r="AE297" s="71"/>
      <c r="AF297" s="71"/>
      <c r="AG297" s="71"/>
      <c r="AH297" s="71"/>
      <c r="AI297" s="71"/>
      <c r="AJ297" s="74" t="s">
        <v>319</v>
      </c>
      <c r="AK297" s="198">
        <f t="shared" si="21"/>
        <v>0</v>
      </c>
      <c r="AL297" s="199">
        <f t="shared" si="22"/>
        <v>1</v>
      </c>
      <c r="AM297" s="72" t="str">
        <f t="shared" si="23"/>
        <v>EN TERMINO</v>
      </c>
      <c r="AN297" s="72" t="str">
        <f t="shared" si="24"/>
        <v>EN TERMINO</v>
      </c>
      <c r="AO297" s="74" t="s">
        <v>84</v>
      </c>
      <c r="AP297" s="71"/>
      <c r="AQ297" s="74"/>
      <c r="AR297" s="74"/>
      <c r="AS297" s="74"/>
      <c r="AT297" s="8" t="s">
        <v>219</v>
      </c>
      <c r="AU297" s="8" t="s">
        <v>110</v>
      </c>
      <c r="AV297" s="95" t="s">
        <v>2986</v>
      </c>
      <c r="AW297" s="8" t="s">
        <v>208</v>
      </c>
      <c r="AX297" s="8"/>
      <c r="AY297" s="8"/>
      <c r="AZ297" s="8"/>
      <c r="BA297" s="8"/>
      <c r="BB297" s="316"/>
    </row>
    <row r="298" spans="1:54" ht="105" customHeight="1" x14ac:dyDescent="0.25">
      <c r="A298" s="76">
        <v>1145</v>
      </c>
      <c r="B298" s="76">
        <v>16</v>
      </c>
      <c r="C298" s="137" t="s">
        <v>2987</v>
      </c>
      <c r="D298" s="77" t="s">
        <v>2988</v>
      </c>
      <c r="E298" s="77" t="s">
        <v>2989</v>
      </c>
      <c r="F298" s="79" t="s">
        <v>2990</v>
      </c>
      <c r="G298" s="79" t="s">
        <v>2991</v>
      </c>
      <c r="H298" s="79" t="s">
        <v>3945</v>
      </c>
      <c r="I298" s="79" t="s">
        <v>3945</v>
      </c>
      <c r="J298" s="149">
        <v>5</v>
      </c>
      <c r="K298" s="82">
        <v>43009</v>
      </c>
      <c r="L298" s="82">
        <v>43646</v>
      </c>
      <c r="M298" s="8" t="s">
        <v>1106</v>
      </c>
      <c r="N298" s="8" t="s">
        <v>62</v>
      </c>
      <c r="O298" s="8" t="s">
        <v>28</v>
      </c>
      <c r="P298" s="8" t="s">
        <v>28</v>
      </c>
      <c r="Q298" s="8" t="s">
        <v>3966</v>
      </c>
      <c r="R298" s="8" t="s">
        <v>3883</v>
      </c>
      <c r="S298" s="8" t="s">
        <v>1541</v>
      </c>
      <c r="T298" s="8">
        <v>0</v>
      </c>
      <c r="U298" s="187">
        <f t="shared" si="20"/>
        <v>0</v>
      </c>
      <c r="V298" s="71"/>
      <c r="W298" s="71"/>
      <c r="X298" s="75"/>
      <c r="Y298" s="75"/>
      <c r="Z298" s="75"/>
      <c r="AA298" s="75"/>
      <c r="AB298" s="75" t="s">
        <v>3949</v>
      </c>
      <c r="AC298" s="75"/>
      <c r="AD298" s="71"/>
      <c r="AE298" s="71"/>
      <c r="AF298" s="71"/>
      <c r="AG298" s="71"/>
      <c r="AH298" s="71"/>
      <c r="AI298" s="71"/>
      <c r="AJ298" s="74" t="s">
        <v>319</v>
      </c>
      <c r="AK298" s="198">
        <f t="shared" si="21"/>
        <v>0</v>
      </c>
      <c r="AL298" s="199">
        <f t="shared" si="22"/>
        <v>1</v>
      </c>
      <c r="AM298" s="72" t="str">
        <f t="shared" si="23"/>
        <v>EN TERMINO</v>
      </c>
      <c r="AN298" s="72" t="str">
        <f t="shared" si="24"/>
        <v>EN TERMINO</v>
      </c>
      <c r="AO298" s="74" t="s">
        <v>85</v>
      </c>
      <c r="AP298" s="71"/>
      <c r="AQ298" s="74"/>
      <c r="AR298" s="74"/>
      <c r="AS298" s="74"/>
      <c r="AT298" s="8" t="s">
        <v>219</v>
      </c>
      <c r="AU298" s="95" t="s">
        <v>111</v>
      </c>
      <c r="AV298" s="8" t="s">
        <v>200</v>
      </c>
      <c r="AW298" s="8" t="s">
        <v>208</v>
      </c>
      <c r="AX298" s="8"/>
      <c r="AY298" s="8"/>
      <c r="AZ298" s="8"/>
      <c r="BA298" s="8"/>
      <c r="BB298" s="316"/>
    </row>
    <row r="299" spans="1:54" ht="255" customHeight="1" x14ac:dyDescent="0.25">
      <c r="A299" s="76">
        <v>1146</v>
      </c>
      <c r="B299" s="76">
        <v>17</v>
      </c>
      <c r="C299" s="137" t="s">
        <v>2992</v>
      </c>
      <c r="D299" s="77" t="s">
        <v>2993</v>
      </c>
      <c r="E299" s="77" t="s">
        <v>2994</v>
      </c>
      <c r="F299" s="79" t="s">
        <v>2995</v>
      </c>
      <c r="G299" s="79" t="s">
        <v>2996</v>
      </c>
      <c r="H299" s="79" t="s">
        <v>2997</v>
      </c>
      <c r="I299" s="79" t="s">
        <v>3951</v>
      </c>
      <c r="J299" s="149">
        <v>3</v>
      </c>
      <c r="K299" s="82">
        <v>43009</v>
      </c>
      <c r="L299" s="82">
        <v>43373</v>
      </c>
      <c r="M299" s="8" t="s">
        <v>1106</v>
      </c>
      <c r="N299" s="8" t="s">
        <v>62</v>
      </c>
      <c r="O299" s="8" t="s">
        <v>28</v>
      </c>
      <c r="P299" s="8" t="s">
        <v>1962</v>
      </c>
      <c r="Q299" s="8" t="s">
        <v>3966</v>
      </c>
      <c r="R299" s="8" t="s">
        <v>3883</v>
      </c>
      <c r="S299" s="8" t="s">
        <v>1541</v>
      </c>
      <c r="T299" s="8">
        <v>3</v>
      </c>
      <c r="U299" s="187">
        <f t="shared" si="20"/>
        <v>1</v>
      </c>
      <c r="V299" s="71"/>
      <c r="W299" s="71"/>
      <c r="X299" s="75"/>
      <c r="Y299" s="75"/>
      <c r="Z299" s="75"/>
      <c r="AA299" s="75"/>
      <c r="AB299" s="75" t="s">
        <v>3931</v>
      </c>
      <c r="AC299" s="75"/>
      <c r="AD299" s="71"/>
      <c r="AE299" s="71"/>
      <c r="AF299" s="71"/>
      <c r="AG299" s="71"/>
      <c r="AH299" s="71"/>
      <c r="AI299" s="71"/>
      <c r="AJ299" s="74" t="s">
        <v>319</v>
      </c>
      <c r="AK299" s="198">
        <f t="shared" si="21"/>
        <v>2</v>
      </c>
      <c r="AL299" s="199">
        <f t="shared" si="22"/>
        <v>0</v>
      </c>
      <c r="AM299" s="72" t="str">
        <f t="shared" si="23"/>
        <v>CUMPLIDA</v>
      </c>
      <c r="AN299" s="72" t="str">
        <f t="shared" si="24"/>
        <v>CUMPLIDA</v>
      </c>
      <c r="AO299" s="74" t="s">
        <v>85</v>
      </c>
      <c r="AP299" s="71"/>
      <c r="AQ299" s="74"/>
      <c r="AR299" s="74"/>
      <c r="AS299" s="74"/>
      <c r="AT299" s="8" t="s">
        <v>219</v>
      </c>
      <c r="AU299" s="95" t="s">
        <v>111</v>
      </c>
      <c r="AV299" s="8" t="s">
        <v>200</v>
      </c>
      <c r="AW299" s="8" t="s">
        <v>208</v>
      </c>
      <c r="AX299" s="8" t="s">
        <v>3919</v>
      </c>
      <c r="AY299" s="8"/>
      <c r="AZ299" s="8"/>
      <c r="BA299" s="8"/>
      <c r="BB299" s="316"/>
    </row>
    <row r="300" spans="1:54" ht="195" customHeight="1" x14ac:dyDescent="0.25">
      <c r="A300" s="76">
        <v>1147</v>
      </c>
      <c r="B300" s="76">
        <v>18</v>
      </c>
      <c r="C300" s="137" t="s">
        <v>2998</v>
      </c>
      <c r="D300" s="77" t="s">
        <v>2999</v>
      </c>
      <c r="E300" s="77" t="s">
        <v>3000</v>
      </c>
      <c r="F300" s="138" t="s">
        <v>3001</v>
      </c>
      <c r="G300" s="102" t="s">
        <v>3002</v>
      </c>
      <c r="H300" s="102" t="s">
        <v>3927</v>
      </c>
      <c r="I300" s="102" t="s">
        <v>3926</v>
      </c>
      <c r="J300" s="149">
        <v>7</v>
      </c>
      <c r="K300" s="82">
        <v>43009</v>
      </c>
      <c r="L300" s="82">
        <v>43434</v>
      </c>
      <c r="M300" s="8" t="s">
        <v>1106</v>
      </c>
      <c r="N300" s="8" t="s">
        <v>62</v>
      </c>
      <c r="O300" s="8" t="s">
        <v>28</v>
      </c>
      <c r="P300" s="8" t="s">
        <v>3952</v>
      </c>
      <c r="Q300" s="8" t="s">
        <v>3966</v>
      </c>
      <c r="R300" s="8" t="s">
        <v>3883</v>
      </c>
      <c r="S300" s="8" t="s">
        <v>84</v>
      </c>
      <c r="T300" s="8">
        <v>7</v>
      </c>
      <c r="U300" s="187">
        <f t="shared" si="20"/>
        <v>1</v>
      </c>
      <c r="V300" s="71"/>
      <c r="W300" s="71"/>
      <c r="X300" s="75"/>
      <c r="Y300" s="75"/>
      <c r="Z300" s="75"/>
      <c r="AA300" s="75"/>
      <c r="AB300" s="75" t="s">
        <v>4005</v>
      </c>
      <c r="AC300" s="75"/>
      <c r="AD300" s="71"/>
      <c r="AE300" s="71"/>
      <c r="AF300" s="71"/>
      <c r="AG300" s="71"/>
      <c r="AH300" s="71"/>
      <c r="AI300" s="71"/>
      <c r="AJ300" s="74" t="s">
        <v>319</v>
      </c>
      <c r="AK300" s="198">
        <f t="shared" si="21"/>
        <v>2</v>
      </c>
      <c r="AL300" s="199">
        <f t="shared" si="22"/>
        <v>1</v>
      </c>
      <c r="AM300" s="72" t="str">
        <f t="shared" si="23"/>
        <v>CUMPLIDA</v>
      </c>
      <c r="AN300" s="72" t="str">
        <f t="shared" si="24"/>
        <v>CUMPLIDA</v>
      </c>
      <c r="AO300" s="74" t="s">
        <v>84</v>
      </c>
      <c r="AP300" s="71"/>
      <c r="AQ300" s="74"/>
      <c r="AR300" s="74"/>
      <c r="AS300" s="74"/>
      <c r="AT300" s="8" t="s">
        <v>219</v>
      </c>
      <c r="AU300" s="8" t="s">
        <v>110</v>
      </c>
      <c r="AV300" s="95" t="s">
        <v>187</v>
      </c>
      <c r="AW300" s="8" t="s">
        <v>208</v>
      </c>
      <c r="AX300" s="8" t="s">
        <v>3919</v>
      </c>
      <c r="AY300" s="8"/>
      <c r="AZ300" s="8"/>
      <c r="BA300" s="8"/>
      <c r="BB300" s="316"/>
    </row>
    <row r="301" spans="1:54" ht="162" customHeight="1" x14ac:dyDescent="0.25">
      <c r="A301" s="76">
        <v>1148</v>
      </c>
      <c r="B301" s="76">
        <v>1</v>
      </c>
      <c r="C301" s="77" t="s">
        <v>3378</v>
      </c>
      <c r="D301" s="77" t="s">
        <v>2827</v>
      </c>
      <c r="E301" s="77" t="s">
        <v>2828</v>
      </c>
      <c r="F301" s="77" t="s">
        <v>2829</v>
      </c>
      <c r="G301" s="77" t="s">
        <v>2830</v>
      </c>
      <c r="H301" s="95" t="s">
        <v>2831</v>
      </c>
      <c r="I301" s="95" t="s">
        <v>2832</v>
      </c>
      <c r="J301" s="149">
        <v>8</v>
      </c>
      <c r="K301" s="82">
        <v>42963</v>
      </c>
      <c r="L301" s="82">
        <v>43465</v>
      </c>
      <c r="M301" s="83" t="s">
        <v>343</v>
      </c>
      <c r="N301" s="8" t="s">
        <v>19</v>
      </c>
      <c r="O301" s="8" t="s">
        <v>4367</v>
      </c>
      <c r="P301" s="8" t="s">
        <v>4367</v>
      </c>
      <c r="Q301" s="94" t="s">
        <v>3966</v>
      </c>
      <c r="R301" s="94" t="s">
        <v>3883</v>
      </c>
      <c r="S301" s="91" t="s">
        <v>1641</v>
      </c>
      <c r="T301" s="74">
        <v>8</v>
      </c>
      <c r="U301" s="85">
        <f t="shared" si="20"/>
        <v>1</v>
      </c>
      <c r="V301" s="71"/>
      <c r="W301" s="71"/>
      <c r="X301" s="75"/>
      <c r="Y301" s="75"/>
      <c r="Z301" s="75"/>
      <c r="AA301" s="75"/>
      <c r="AB301" s="75" t="s">
        <v>4017</v>
      </c>
      <c r="AC301" s="75"/>
      <c r="AD301" s="71"/>
      <c r="AE301" s="71"/>
      <c r="AF301" s="71"/>
      <c r="AG301" s="71"/>
      <c r="AH301" s="71"/>
      <c r="AI301" s="71"/>
      <c r="AJ301" s="88" t="s">
        <v>312</v>
      </c>
      <c r="AK301" s="198">
        <f t="shared" si="21"/>
        <v>2</v>
      </c>
      <c r="AL301" s="199">
        <f t="shared" si="22"/>
        <v>1</v>
      </c>
      <c r="AM301" s="72" t="str">
        <f t="shared" si="23"/>
        <v>CUMPLIDA</v>
      </c>
      <c r="AN301" s="72" t="str">
        <f t="shared" si="24"/>
        <v>CUMPLIDA</v>
      </c>
      <c r="AO301" s="74" t="s">
        <v>30</v>
      </c>
      <c r="AP301" s="71"/>
      <c r="AQ301" s="73"/>
      <c r="AR301" s="73"/>
      <c r="AS301" s="73"/>
      <c r="AT301" s="8" t="s">
        <v>219</v>
      </c>
      <c r="AU301" s="8" t="s">
        <v>111</v>
      </c>
      <c r="AV301" s="8" t="s">
        <v>426</v>
      </c>
      <c r="AW301" s="8" t="s">
        <v>208</v>
      </c>
      <c r="AX301" s="8"/>
      <c r="AY301" s="8"/>
      <c r="AZ301" s="8"/>
      <c r="BA301" s="8"/>
      <c r="BB301" s="316"/>
    </row>
    <row r="302" spans="1:54" ht="210" customHeight="1" x14ac:dyDescent="0.25">
      <c r="A302" s="76">
        <v>1149</v>
      </c>
      <c r="B302" s="76">
        <v>2</v>
      </c>
      <c r="C302" s="77" t="s">
        <v>3379</v>
      </c>
      <c r="D302" s="77" t="s">
        <v>2833</v>
      </c>
      <c r="E302" s="77" t="s">
        <v>2834</v>
      </c>
      <c r="F302" s="79" t="s">
        <v>2835</v>
      </c>
      <c r="G302" s="79" t="s">
        <v>2836</v>
      </c>
      <c r="H302" s="79" t="s">
        <v>2837</v>
      </c>
      <c r="I302" s="79" t="s">
        <v>3380</v>
      </c>
      <c r="J302" s="149">
        <v>5</v>
      </c>
      <c r="K302" s="82">
        <v>42963</v>
      </c>
      <c r="L302" s="82">
        <v>43465</v>
      </c>
      <c r="M302" s="83" t="s">
        <v>343</v>
      </c>
      <c r="N302" s="8" t="s">
        <v>19</v>
      </c>
      <c r="O302" s="8" t="s">
        <v>4367</v>
      </c>
      <c r="P302" s="8" t="s">
        <v>4367</v>
      </c>
      <c r="Q302" s="94" t="s">
        <v>3966</v>
      </c>
      <c r="R302" s="94" t="s">
        <v>3883</v>
      </c>
      <c r="S302" s="91" t="s">
        <v>1641</v>
      </c>
      <c r="T302" s="74">
        <v>5</v>
      </c>
      <c r="U302" s="85">
        <f t="shared" si="20"/>
        <v>1</v>
      </c>
      <c r="V302" s="71"/>
      <c r="W302" s="71"/>
      <c r="X302" s="75"/>
      <c r="Y302" s="75" t="s">
        <v>379</v>
      </c>
      <c r="Z302" s="75"/>
      <c r="AA302" s="75"/>
      <c r="AB302" s="75" t="s">
        <v>4017</v>
      </c>
      <c r="AC302" s="75"/>
      <c r="AD302" s="71"/>
      <c r="AE302" s="71"/>
      <c r="AF302" s="71"/>
      <c r="AG302" s="71"/>
      <c r="AH302" s="71"/>
      <c r="AI302" s="71"/>
      <c r="AJ302" s="88" t="s">
        <v>312</v>
      </c>
      <c r="AK302" s="198">
        <f t="shared" si="21"/>
        <v>2</v>
      </c>
      <c r="AL302" s="199">
        <f t="shared" si="22"/>
        <v>1</v>
      </c>
      <c r="AM302" s="72" t="str">
        <f t="shared" si="23"/>
        <v>CUMPLIDA</v>
      </c>
      <c r="AN302" s="72" t="str">
        <f t="shared" si="24"/>
        <v>CUMPLIDA</v>
      </c>
      <c r="AO302" s="74" t="s">
        <v>30</v>
      </c>
      <c r="AP302" s="71"/>
      <c r="AQ302" s="73"/>
      <c r="AR302" s="73"/>
      <c r="AS302" s="73"/>
      <c r="AT302" s="8" t="s">
        <v>219</v>
      </c>
      <c r="AU302" s="8" t="s">
        <v>111</v>
      </c>
      <c r="AV302" s="8" t="s">
        <v>200</v>
      </c>
      <c r="AW302" s="8" t="s">
        <v>208</v>
      </c>
      <c r="AX302" s="8"/>
      <c r="AY302" s="8"/>
      <c r="AZ302" s="8"/>
      <c r="BA302" s="8"/>
      <c r="BB302" s="316"/>
    </row>
    <row r="303" spans="1:54" ht="168" customHeight="1" x14ac:dyDescent="0.25">
      <c r="A303" s="76">
        <v>1150</v>
      </c>
      <c r="B303" s="76">
        <v>3</v>
      </c>
      <c r="C303" s="77" t="s">
        <v>3381</v>
      </c>
      <c r="D303" s="77" t="s">
        <v>2838</v>
      </c>
      <c r="E303" s="77" t="s">
        <v>2839</v>
      </c>
      <c r="F303" s="79" t="s">
        <v>2840</v>
      </c>
      <c r="G303" s="79" t="s">
        <v>2841</v>
      </c>
      <c r="H303" s="79" t="s">
        <v>2842</v>
      </c>
      <c r="I303" s="79" t="s">
        <v>2843</v>
      </c>
      <c r="J303" s="149">
        <v>3</v>
      </c>
      <c r="K303" s="82">
        <v>42963</v>
      </c>
      <c r="L303" s="82">
        <v>43190</v>
      </c>
      <c r="M303" s="83" t="s">
        <v>343</v>
      </c>
      <c r="N303" s="8" t="s">
        <v>19</v>
      </c>
      <c r="O303" s="8" t="s">
        <v>4367</v>
      </c>
      <c r="P303" s="8" t="s">
        <v>4367</v>
      </c>
      <c r="Q303" s="94" t="s">
        <v>3966</v>
      </c>
      <c r="R303" s="94" t="s">
        <v>3883</v>
      </c>
      <c r="S303" s="91" t="s">
        <v>1541</v>
      </c>
      <c r="T303" s="74">
        <v>3</v>
      </c>
      <c r="U303" s="85">
        <f t="shared" si="20"/>
        <v>1</v>
      </c>
      <c r="V303" s="71"/>
      <c r="W303" s="71"/>
      <c r="X303" s="75"/>
      <c r="Y303" s="75"/>
      <c r="Z303" s="75"/>
      <c r="AA303" s="87" t="s">
        <v>3533</v>
      </c>
      <c r="AB303" s="87"/>
      <c r="AC303" s="87"/>
      <c r="AD303" s="71"/>
      <c r="AE303" s="71"/>
      <c r="AF303" s="71"/>
      <c r="AG303" s="71"/>
      <c r="AH303" s="71"/>
      <c r="AI303" s="71"/>
      <c r="AJ303" s="88" t="s">
        <v>312</v>
      </c>
      <c r="AK303" s="198">
        <f t="shared" si="21"/>
        <v>2</v>
      </c>
      <c r="AL303" s="199">
        <f t="shared" si="22"/>
        <v>0</v>
      </c>
      <c r="AM303" s="72" t="str">
        <f t="shared" si="23"/>
        <v>CUMPLIDA</v>
      </c>
      <c r="AN303" s="72" t="str">
        <f t="shared" si="24"/>
        <v>CUMPLIDA</v>
      </c>
      <c r="AO303" s="74" t="s">
        <v>85</v>
      </c>
      <c r="AP303" s="71"/>
      <c r="AQ303" s="73"/>
      <c r="AR303" s="73"/>
      <c r="AS303" s="73"/>
      <c r="AT303" s="8" t="s">
        <v>219</v>
      </c>
      <c r="AU303" s="8" t="s">
        <v>108</v>
      </c>
      <c r="AV303" s="8" t="s">
        <v>753</v>
      </c>
      <c r="AW303" s="8" t="s">
        <v>208</v>
      </c>
      <c r="AX303" s="8"/>
      <c r="AY303" s="8"/>
      <c r="AZ303" s="8"/>
      <c r="BA303" s="8"/>
      <c r="BB303" s="316"/>
    </row>
    <row r="304" spans="1:54" ht="225" customHeight="1" x14ac:dyDescent="0.25">
      <c r="A304" s="76">
        <v>1151</v>
      </c>
      <c r="B304" s="76">
        <v>4</v>
      </c>
      <c r="C304" s="77" t="s">
        <v>3382</v>
      </c>
      <c r="D304" s="77" t="s">
        <v>2844</v>
      </c>
      <c r="E304" s="77" t="s">
        <v>2845</v>
      </c>
      <c r="F304" s="79" t="s">
        <v>2846</v>
      </c>
      <c r="G304" s="79" t="s">
        <v>2847</v>
      </c>
      <c r="H304" s="79" t="s">
        <v>2848</v>
      </c>
      <c r="I304" s="79" t="s">
        <v>2849</v>
      </c>
      <c r="J304" s="149">
        <v>3</v>
      </c>
      <c r="K304" s="82">
        <v>42963</v>
      </c>
      <c r="L304" s="82">
        <v>43159</v>
      </c>
      <c r="M304" s="83" t="s">
        <v>343</v>
      </c>
      <c r="N304" s="8" t="s">
        <v>19</v>
      </c>
      <c r="O304" s="8" t="s">
        <v>4367</v>
      </c>
      <c r="P304" s="8" t="s">
        <v>4367</v>
      </c>
      <c r="Q304" s="94" t="s">
        <v>3966</v>
      </c>
      <c r="R304" s="94" t="s">
        <v>3883</v>
      </c>
      <c r="S304" s="91" t="s">
        <v>1541</v>
      </c>
      <c r="T304" s="74">
        <v>3</v>
      </c>
      <c r="U304" s="85">
        <f t="shared" si="20"/>
        <v>1</v>
      </c>
      <c r="V304" s="71"/>
      <c r="W304" s="71"/>
      <c r="X304" s="75"/>
      <c r="Y304" s="75"/>
      <c r="Z304" s="186" t="s">
        <v>2850</v>
      </c>
      <c r="AA304" s="186" t="s">
        <v>3508</v>
      </c>
      <c r="AB304" s="186"/>
      <c r="AC304" s="186"/>
      <c r="AD304" s="71"/>
      <c r="AE304" s="71"/>
      <c r="AF304" s="71"/>
      <c r="AG304" s="71"/>
      <c r="AH304" s="71"/>
      <c r="AI304" s="71"/>
      <c r="AJ304" s="88" t="s">
        <v>312</v>
      </c>
      <c r="AK304" s="198">
        <f t="shared" si="21"/>
        <v>2</v>
      </c>
      <c r="AL304" s="199">
        <f t="shared" si="22"/>
        <v>0</v>
      </c>
      <c r="AM304" s="72" t="str">
        <f t="shared" si="23"/>
        <v>CUMPLIDA</v>
      </c>
      <c r="AN304" s="72" t="str">
        <f t="shared" si="24"/>
        <v>CUMPLIDA</v>
      </c>
      <c r="AO304" s="74" t="s">
        <v>85</v>
      </c>
      <c r="AP304" s="71"/>
      <c r="AQ304" s="73"/>
      <c r="AR304" s="73"/>
      <c r="AS304" s="73"/>
      <c r="AT304" s="8" t="s">
        <v>219</v>
      </c>
      <c r="AU304" s="8" t="s">
        <v>108</v>
      </c>
      <c r="AV304" s="8" t="s">
        <v>753</v>
      </c>
      <c r="AW304" s="8" t="s">
        <v>208</v>
      </c>
      <c r="AX304" s="8"/>
      <c r="AY304" s="8"/>
      <c r="AZ304" s="8"/>
      <c r="BA304" s="8"/>
      <c r="BB304" s="316"/>
    </row>
    <row r="305" spans="1:54" ht="180" customHeight="1" x14ac:dyDescent="0.25">
      <c r="A305" s="76">
        <v>1152</v>
      </c>
      <c r="B305" s="76">
        <v>5</v>
      </c>
      <c r="C305" s="77" t="s">
        <v>3383</v>
      </c>
      <c r="D305" s="77" t="s">
        <v>2851</v>
      </c>
      <c r="E305" s="77" t="s">
        <v>2852</v>
      </c>
      <c r="F305" s="79" t="s">
        <v>2853</v>
      </c>
      <c r="G305" s="79" t="s">
        <v>2854</v>
      </c>
      <c r="H305" s="79" t="s">
        <v>3384</v>
      </c>
      <c r="I305" s="79" t="s">
        <v>2855</v>
      </c>
      <c r="J305" s="149">
        <v>5</v>
      </c>
      <c r="K305" s="82">
        <v>42963</v>
      </c>
      <c r="L305" s="82">
        <v>43159</v>
      </c>
      <c r="M305" s="83" t="s">
        <v>343</v>
      </c>
      <c r="N305" s="8" t="s">
        <v>19</v>
      </c>
      <c r="O305" s="8" t="s">
        <v>4367</v>
      </c>
      <c r="P305" s="8" t="s">
        <v>4367</v>
      </c>
      <c r="Q305" s="94" t="s">
        <v>3966</v>
      </c>
      <c r="R305" s="94" t="s">
        <v>3883</v>
      </c>
      <c r="S305" s="91" t="s">
        <v>1541</v>
      </c>
      <c r="T305" s="74">
        <v>5</v>
      </c>
      <c r="U305" s="85">
        <f t="shared" si="20"/>
        <v>1</v>
      </c>
      <c r="V305" s="71"/>
      <c r="W305" s="71"/>
      <c r="X305" s="75"/>
      <c r="Y305" s="75"/>
      <c r="Z305" s="75" t="s">
        <v>2856</v>
      </c>
      <c r="AA305" s="75" t="s">
        <v>3509</v>
      </c>
      <c r="AB305" s="75"/>
      <c r="AC305" s="75"/>
      <c r="AD305" s="71"/>
      <c r="AE305" s="71"/>
      <c r="AF305" s="71"/>
      <c r="AG305" s="71"/>
      <c r="AH305" s="71"/>
      <c r="AI305" s="71"/>
      <c r="AJ305" s="88" t="s">
        <v>312</v>
      </c>
      <c r="AK305" s="198">
        <f t="shared" si="21"/>
        <v>2</v>
      </c>
      <c r="AL305" s="199">
        <f t="shared" si="22"/>
        <v>0</v>
      </c>
      <c r="AM305" s="72" t="str">
        <f t="shared" si="23"/>
        <v>CUMPLIDA</v>
      </c>
      <c r="AN305" s="72" t="str">
        <f t="shared" si="24"/>
        <v>CUMPLIDA</v>
      </c>
      <c r="AO305" s="74" t="s">
        <v>85</v>
      </c>
      <c r="AP305" s="71"/>
      <c r="AQ305" s="73"/>
      <c r="AR305" s="73"/>
      <c r="AS305" s="73"/>
      <c r="AT305" s="8" t="s">
        <v>219</v>
      </c>
      <c r="AU305" s="8" t="s">
        <v>108</v>
      </c>
      <c r="AV305" s="8" t="s">
        <v>753</v>
      </c>
      <c r="AW305" s="8" t="s">
        <v>208</v>
      </c>
      <c r="AX305" s="8"/>
      <c r="AY305" s="8"/>
      <c r="AZ305" s="8"/>
      <c r="BA305" s="8"/>
      <c r="BB305" s="316"/>
    </row>
    <row r="306" spans="1:54" ht="135" customHeight="1" x14ac:dyDescent="0.25">
      <c r="A306" s="76">
        <v>1153</v>
      </c>
      <c r="B306" s="76">
        <v>6</v>
      </c>
      <c r="C306" s="77" t="s">
        <v>3385</v>
      </c>
      <c r="D306" s="77" t="s">
        <v>2857</v>
      </c>
      <c r="E306" s="77" t="s">
        <v>2858</v>
      </c>
      <c r="F306" s="79" t="s">
        <v>2859</v>
      </c>
      <c r="G306" s="79" t="s">
        <v>2860</v>
      </c>
      <c r="H306" s="79" t="s">
        <v>2861</v>
      </c>
      <c r="I306" s="79" t="s">
        <v>2862</v>
      </c>
      <c r="J306" s="149">
        <v>3</v>
      </c>
      <c r="K306" s="82">
        <v>42963</v>
      </c>
      <c r="L306" s="82">
        <v>43465</v>
      </c>
      <c r="M306" s="83" t="s">
        <v>343</v>
      </c>
      <c r="N306" s="8" t="s">
        <v>19</v>
      </c>
      <c r="O306" s="8" t="s">
        <v>4367</v>
      </c>
      <c r="P306" s="8" t="s">
        <v>4367</v>
      </c>
      <c r="Q306" s="94" t="s">
        <v>3966</v>
      </c>
      <c r="R306" s="94" t="s">
        <v>3883</v>
      </c>
      <c r="S306" s="91" t="s">
        <v>1641</v>
      </c>
      <c r="T306" s="74">
        <v>3</v>
      </c>
      <c r="U306" s="85">
        <f t="shared" si="20"/>
        <v>1</v>
      </c>
      <c r="V306" s="71"/>
      <c r="W306" s="71"/>
      <c r="X306" s="75"/>
      <c r="Y306" s="75"/>
      <c r="Z306" s="75"/>
      <c r="AA306" s="75"/>
      <c r="AB306" s="75" t="s">
        <v>4017</v>
      </c>
      <c r="AC306" s="75"/>
      <c r="AD306" s="71"/>
      <c r="AE306" s="71"/>
      <c r="AF306" s="71"/>
      <c r="AG306" s="71"/>
      <c r="AH306" s="71"/>
      <c r="AI306" s="71"/>
      <c r="AJ306" s="88" t="s">
        <v>312</v>
      </c>
      <c r="AK306" s="198">
        <f t="shared" si="21"/>
        <v>2</v>
      </c>
      <c r="AL306" s="199">
        <f t="shared" si="22"/>
        <v>1</v>
      </c>
      <c r="AM306" s="72" t="str">
        <f t="shared" si="23"/>
        <v>CUMPLIDA</v>
      </c>
      <c r="AN306" s="72" t="str">
        <f t="shared" si="24"/>
        <v>CUMPLIDA</v>
      </c>
      <c r="AO306" s="74" t="s">
        <v>30</v>
      </c>
      <c r="AP306" s="71"/>
      <c r="AQ306" s="73"/>
      <c r="AR306" s="73"/>
      <c r="AS306" s="73"/>
      <c r="AT306" s="8" t="s">
        <v>219</v>
      </c>
      <c r="AU306" s="8" t="s">
        <v>108</v>
      </c>
      <c r="AV306" s="8" t="s">
        <v>168</v>
      </c>
      <c r="AW306" s="8" t="s">
        <v>208</v>
      </c>
      <c r="AX306" s="8"/>
      <c r="AY306" s="8"/>
      <c r="AZ306" s="8"/>
      <c r="BA306" s="8"/>
      <c r="BB306" s="316"/>
    </row>
    <row r="307" spans="1:54" ht="147" customHeight="1" x14ac:dyDescent="0.25">
      <c r="A307" s="76">
        <v>1154</v>
      </c>
      <c r="B307" s="76">
        <v>7</v>
      </c>
      <c r="C307" s="77" t="s">
        <v>3386</v>
      </c>
      <c r="D307" s="77" t="s">
        <v>2863</v>
      </c>
      <c r="E307" s="77" t="s">
        <v>2864</v>
      </c>
      <c r="F307" s="79" t="s">
        <v>2865</v>
      </c>
      <c r="G307" s="79" t="s">
        <v>2866</v>
      </c>
      <c r="H307" s="79" t="s">
        <v>2867</v>
      </c>
      <c r="I307" s="79" t="s">
        <v>2868</v>
      </c>
      <c r="J307" s="149">
        <v>5</v>
      </c>
      <c r="K307" s="82">
        <v>42963</v>
      </c>
      <c r="L307" s="82">
        <v>43465</v>
      </c>
      <c r="M307" s="83" t="s">
        <v>343</v>
      </c>
      <c r="N307" s="8" t="s">
        <v>19</v>
      </c>
      <c r="O307" s="8" t="s">
        <v>4367</v>
      </c>
      <c r="P307" s="8" t="s">
        <v>4367</v>
      </c>
      <c r="Q307" s="94" t="s">
        <v>3966</v>
      </c>
      <c r="R307" s="94" t="s">
        <v>3883</v>
      </c>
      <c r="S307" s="91" t="s">
        <v>1641</v>
      </c>
      <c r="T307" s="74">
        <v>5</v>
      </c>
      <c r="U307" s="85">
        <f t="shared" si="20"/>
        <v>1</v>
      </c>
      <c r="V307" s="71"/>
      <c r="W307" s="71"/>
      <c r="X307" s="75"/>
      <c r="Y307" s="75"/>
      <c r="Z307" s="75"/>
      <c r="AA307" s="75"/>
      <c r="AB307" s="75" t="s">
        <v>4017</v>
      </c>
      <c r="AC307" s="75"/>
      <c r="AD307" s="71"/>
      <c r="AE307" s="71"/>
      <c r="AF307" s="71"/>
      <c r="AG307" s="71"/>
      <c r="AH307" s="71"/>
      <c r="AI307" s="71"/>
      <c r="AJ307" s="88" t="s">
        <v>312</v>
      </c>
      <c r="AK307" s="198">
        <f t="shared" si="21"/>
        <v>2</v>
      </c>
      <c r="AL307" s="199">
        <f t="shared" si="22"/>
        <v>1</v>
      </c>
      <c r="AM307" s="72" t="str">
        <f t="shared" si="23"/>
        <v>CUMPLIDA</v>
      </c>
      <c r="AN307" s="72" t="str">
        <f t="shared" si="24"/>
        <v>CUMPLIDA</v>
      </c>
      <c r="AO307" s="74" t="s">
        <v>30</v>
      </c>
      <c r="AP307" s="71"/>
      <c r="AQ307" s="73"/>
      <c r="AR307" s="73"/>
      <c r="AS307" s="73"/>
      <c r="AT307" s="8" t="s">
        <v>219</v>
      </c>
      <c r="AU307" s="8" t="s">
        <v>108</v>
      </c>
      <c r="AV307" s="8" t="s">
        <v>168</v>
      </c>
      <c r="AW307" s="8" t="s">
        <v>208</v>
      </c>
      <c r="AX307" s="8"/>
      <c r="AY307" s="8"/>
      <c r="AZ307" s="8"/>
      <c r="BA307" s="8"/>
      <c r="BB307" s="316"/>
    </row>
    <row r="308" spans="1:54" ht="171.75" customHeight="1" x14ac:dyDescent="0.25">
      <c r="A308" s="76">
        <v>1155</v>
      </c>
      <c r="B308" s="76">
        <v>8</v>
      </c>
      <c r="C308" s="77" t="s">
        <v>3387</v>
      </c>
      <c r="D308" s="77" t="s">
        <v>2869</v>
      </c>
      <c r="E308" s="77" t="s">
        <v>2870</v>
      </c>
      <c r="F308" s="79" t="s">
        <v>2871</v>
      </c>
      <c r="G308" s="79" t="s">
        <v>2872</v>
      </c>
      <c r="H308" s="79" t="s">
        <v>2873</v>
      </c>
      <c r="I308" s="79" t="s">
        <v>2868</v>
      </c>
      <c r="J308" s="149">
        <v>5</v>
      </c>
      <c r="K308" s="82">
        <v>42963</v>
      </c>
      <c r="L308" s="82">
        <v>43555</v>
      </c>
      <c r="M308" s="83" t="s">
        <v>343</v>
      </c>
      <c r="N308" s="8" t="s">
        <v>19</v>
      </c>
      <c r="O308" s="8" t="s">
        <v>4367</v>
      </c>
      <c r="P308" s="8" t="s">
        <v>4367</v>
      </c>
      <c r="Q308" s="94" t="s">
        <v>3966</v>
      </c>
      <c r="R308" s="94" t="s">
        <v>3883</v>
      </c>
      <c r="S308" s="91" t="s">
        <v>1641</v>
      </c>
      <c r="T308" s="74">
        <v>0</v>
      </c>
      <c r="U308" s="85">
        <f t="shared" si="20"/>
        <v>0</v>
      </c>
      <c r="V308" s="71"/>
      <c r="W308" s="71"/>
      <c r="X308" s="75"/>
      <c r="Y308" s="75"/>
      <c r="Z308" s="75"/>
      <c r="AA308" s="75"/>
      <c r="AB308" s="75" t="s">
        <v>4012</v>
      </c>
      <c r="AC308" s="75"/>
      <c r="AD308" s="71"/>
      <c r="AE308" s="71"/>
      <c r="AF308" s="71"/>
      <c r="AG308" s="71"/>
      <c r="AH308" s="71"/>
      <c r="AI308" s="71"/>
      <c r="AJ308" s="88" t="s">
        <v>312</v>
      </c>
      <c r="AK308" s="198">
        <f t="shared" si="21"/>
        <v>0</v>
      </c>
      <c r="AL308" s="199">
        <f t="shared" si="22"/>
        <v>1</v>
      </c>
      <c r="AM308" s="72" t="str">
        <f t="shared" si="23"/>
        <v>EN TERMINO</v>
      </c>
      <c r="AN308" s="72" t="str">
        <f t="shared" si="24"/>
        <v>EN TERMINO</v>
      </c>
      <c r="AO308" s="74" t="s">
        <v>30</v>
      </c>
      <c r="AP308" s="71"/>
      <c r="AQ308" s="73"/>
      <c r="AR308" s="73"/>
      <c r="AS308" s="73"/>
      <c r="AT308" s="8" t="s">
        <v>219</v>
      </c>
      <c r="AU308" s="8" t="s">
        <v>109</v>
      </c>
      <c r="AV308" s="8" t="s">
        <v>109</v>
      </c>
      <c r="AW308" s="8" t="s">
        <v>208</v>
      </c>
      <c r="AX308" s="8"/>
      <c r="AY308" s="8"/>
      <c r="AZ308" s="8"/>
      <c r="BA308" s="8"/>
      <c r="BB308" s="316"/>
    </row>
    <row r="309" spans="1:54" ht="210" customHeight="1" x14ac:dyDescent="0.25">
      <c r="A309" s="76">
        <v>1156</v>
      </c>
      <c r="B309" s="76">
        <v>9</v>
      </c>
      <c r="C309" s="77" t="s">
        <v>3388</v>
      </c>
      <c r="D309" s="77" t="s">
        <v>2874</v>
      </c>
      <c r="E309" s="77" t="s">
        <v>2875</v>
      </c>
      <c r="F309" s="79" t="s">
        <v>2876</v>
      </c>
      <c r="G309" s="79" t="s">
        <v>2877</v>
      </c>
      <c r="H309" s="79" t="s">
        <v>2878</v>
      </c>
      <c r="I309" s="79" t="s">
        <v>2879</v>
      </c>
      <c r="J309" s="149">
        <v>7</v>
      </c>
      <c r="K309" s="82">
        <v>42963</v>
      </c>
      <c r="L309" s="82">
        <v>43555</v>
      </c>
      <c r="M309" s="83" t="s">
        <v>343</v>
      </c>
      <c r="N309" s="8" t="s">
        <v>19</v>
      </c>
      <c r="O309" s="8" t="s">
        <v>4367</v>
      </c>
      <c r="P309" s="8" t="s">
        <v>4367</v>
      </c>
      <c r="Q309" s="94" t="s">
        <v>3966</v>
      </c>
      <c r="R309" s="94" t="s">
        <v>3883</v>
      </c>
      <c r="S309" s="91" t="s">
        <v>1641</v>
      </c>
      <c r="T309" s="74">
        <v>0</v>
      </c>
      <c r="U309" s="85">
        <f t="shared" si="20"/>
        <v>0</v>
      </c>
      <c r="V309" s="71"/>
      <c r="W309" s="71"/>
      <c r="X309" s="75"/>
      <c r="Y309" s="75"/>
      <c r="Z309" s="75"/>
      <c r="AA309" s="75"/>
      <c r="AB309" s="75" t="s">
        <v>4012</v>
      </c>
      <c r="AC309" s="75"/>
      <c r="AD309" s="71"/>
      <c r="AE309" s="71"/>
      <c r="AF309" s="71"/>
      <c r="AG309" s="71"/>
      <c r="AH309" s="71"/>
      <c r="AI309" s="71"/>
      <c r="AJ309" s="88" t="s">
        <v>312</v>
      </c>
      <c r="AK309" s="198">
        <f t="shared" si="21"/>
        <v>0</v>
      </c>
      <c r="AL309" s="199">
        <f t="shared" si="22"/>
        <v>1</v>
      </c>
      <c r="AM309" s="72" t="str">
        <f t="shared" si="23"/>
        <v>EN TERMINO</v>
      </c>
      <c r="AN309" s="72" t="str">
        <f t="shared" si="24"/>
        <v>EN TERMINO</v>
      </c>
      <c r="AO309" s="74" t="s">
        <v>30</v>
      </c>
      <c r="AP309" s="71"/>
      <c r="AQ309" s="73"/>
      <c r="AR309" s="73"/>
      <c r="AS309" s="73"/>
      <c r="AT309" s="8" t="s">
        <v>219</v>
      </c>
      <c r="AU309" s="8" t="s">
        <v>109</v>
      </c>
      <c r="AV309" s="8" t="s">
        <v>109</v>
      </c>
      <c r="AW309" s="8" t="s">
        <v>208</v>
      </c>
      <c r="AX309" s="8"/>
      <c r="AY309" s="8"/>
      <c r="AZ309" s="8"/>
      <c r="BA309" s="8"/>
      <c r="BB309" s="316"/>
    </row>
    <row r="310" spans="1:54" ht="240" customHeight="1" x14ac:dyDescent="0.25">
      <c r="A310" s="76">
        <v>1157</v>
      </c>
      <c r="B310" s="76">
        <v>10</v>
      </c>
      <c r="C310" s="77" t="s">
        <v>3389</v>
      </c>
      <c r="D310" s="77" t="s">
        <v>2880</v>
      </c>
      <c r="E310" s="77" t="s">
        <v>2881</v>
      </c>
      <c r="F310" s="95" t="s">
        <v>2882</v>
      </c>
      <c r="G310" s="95" t="s">
        <v>2883</v>
      </c>
      <c r="H310" s="95" t="s">
        <v>2884</v>
      </c>
      <c r="I310" s="95" t="s">
        <v>2885</v>
      </c>
      <c r="J310" s="8">
        <v>3</v>
      </c>
      <c r="K310" s="82">
        <v>42963</v>
      </c>
      <c r="L310" s="82">
        <v>43281</v>
      </c>
      <c r="M310" s="83" t="s">
        <v>343</v>
      </c>
      <c r="N310" s="8" t="s">
        <v>19</v>
      </c>
      <c r="O310" s="8" t="s">
        <v>4367</v>
      </c>
      <c r="P310" s="8" t="s">
        <v>4367</v>
      </c>
      <c r="Q310" s="94" t="s">
        <v>3966</v>
      </c>
      <c r="R310" s="94" t="s">
        <v>3883</v>
      </c>
      <c r="S310" s="91" t="s">
        <v>1541</v>
      </c>
      <c r="T310" s="74">
        <v>3</v>
      </c>
      <c r="U310" s="85">
        <f t="shared" si="20"/>
        <v>1</v>
      </c>
      <c r="V310" s="71"/>
      <c r="W310" s="71"/>
      <c r="X310" s="75"/>
      <c r="Y310" s="75"/>
      <c r="Z310" s="75"/>
      <c r="AA310" s="75" t="s">
        <v>3634</v>
      </c>
      <c r="AB310" s="75"/>
      <c r="AC310" s="75"/>
      <c r="AD310" s="71"/>
      <c r="AE310" s="71"/>
      <c r="AF310" s="71"/>
      <c r="AG310" s="71"/>
      <c r="AH310" s="71"/>
      <c r="AI310" s="71"/>
      <c r="AJ310" s="88" t="s">
        <v>312</v>
      </c>
      <c r="AK310" s="198">
        <f t="shared" si="21"/>
        <v>2</v>
      </c>
      <c r="AL310" s="199">
        <f t="shared" si="22"/>
        <v>0</v>
      </c>
      <c r="AM310" s="72" t="str">
        <f t="shared" si="23"/>
        <v>CUMPLIDA</v>
      </c>
      <c r="AN310" s="72" t="str">
        <f t="shared" si="24"/>
        <v>CUMPLIDA</v>
      </c>
      <c r="AO310" s="74" t="s">
        <v>85</v>
      </c>
      <c r="AP310" s="71"/>
      <c r="AQ310" s="73"/>
      <c r="AR310" s="73"/>
      <c r="AS310" s="73"/>
      <c r="AT310" s="8" t="s">
        <v>219</v>
      </c>
      <c r="AU310" s="8" t="s">
        <v>108</v>
      </c>
      <c r="AV310" s="8" t="s">
        <v>753</v>
      </c>
      <c r="AW310" s="8" t="s">
        <v>208</v>
      </c>
      <c r="AX310" s="8"/>
      <c r="AY310" s="8"/>
      <c r="AZ310" s="8"/>
      <c r="BA310" s="8"/>
      <c r="BB310" s="316"/>
    </row>
    <row r="311" spans="1:54" ht="199.5" customHeight="1" x14ac:dyDescent="0.25">
      <c r="A311" s="76">
        <v>1158</v>
      </c>
      <c r="B311" s="76">
        <v>11</v>
      </c>
      <c r="C311" s="77" t="s">
        <v>3390</v>
      </c>
      <c r="D311" s="77" t="s">
        <v>2886</v>
      </c>
      <c r="E311" s="77" t="s">
        <v>2887</v>
      </c>
      <c r="F311" s="79" t="s">
        <v>2888</v>
      </c>
      <c r="G311" s="79" t="s">
        <v>2889</v>
      </c>
      <c r="H311" s="79" t="s">
        <v>2890</v>
      </c>
      <c r="I311" s="80" t="s">
        <v>2891</v>
      </c>
      <c r="J311" s="149">
        <v>8</v>
      </c>
      <c r="K311" s="82">
        <v>42963</v>
      </c>
      <c r="L311" s="82">
        <v>43465</v>
      </c>
      <c r="M311" s="83" t="s">
        <v>343</v>
      </c>
      <c r="N311" s="8" t="s">
        <v>19</v>
      </c>
      <c r="O311" s="8" t="s">
        <v>4367</v>
      </c>
      <c r="P311" s="8" t="s">
        <v>4369</v>
      </c>
      <c r="Q311" s="94" t="s">
        <v>3966</v>
      </c>
      <c r="R311" s="94" t="s">
        <v>3883</v>
      </c>
      <c r="S311" s="91" t="s">
        <v>1541</v>
      </c>
      <c r="T311" s="74">
        <v>8</v>
      </c>
      <c r="U311" s="85">
        <f t="shared" si="20"/>
        <v>1</v>
      </c>
      <c r="V311" s="71"/>
      <c r="W311" s="71"/>
      <c r="X311" s="75"/>
      <c r="Y311" s="75"/>
      <c r="Z311" s="75"/>
      <c r="AA311" s="75"/>
      <c r="AB311" s="75" t="s">
        <v>4021</v>
      </c>
      <c r="AC311" s="75"/>
      <c r="AD311" s="71"/>
      <c r="AE311" s="71"/>
      <c r="AF311" s="71"/>
      <c r="AG311" s="71"/>
      <c r="AH311" s="71"/>
      <c r="AI311" s="71"/>
      <c r="AJ311" s="88" t="s">
        <v>312</v>
      </c>
      <c r="AK311" s="198">
        <f t="shared" si="21"/>
        <v>2</v>
      </c>
      <c r="AL311" s="199">
        <f t="shared" si="22"/>
        <v>1</v>
      </c>
      <c r="AM311" s="72" t="str">
        <f t="shared" si="23"/>
        <v>CUMPLIDA</v>
      </c>
      <c r="AN311" s="72" t="str">
        <f t="shared" si="24"/>
        <v>CUMPLIDA</v>
      </c>
      <c r="AO311" s="74" t="s">
        <v>85</v>
      </c>
      <c r="AP311" s="71"/>
      <c r="AQ311" s="73"/>
      <c r="AR311" s="73"/>
      <c r="AS311" s="73"/>
      <c r="AT311" s="8" t="s">
        <v>219</v>
      </c>
      <c r="AU311" s="8" t="s">
        <v>113</v>
      </c>
      <c r="AV311" s="8" t="s">
        <v>131</v>
      </c>
      <c r="AW311" s="8" t="s">
        <v>208</v>
      </c>
      <c r="AX311" s="8" t="s">
        <v>3919</v>
      </c>
      <c r="AY311" s="8"/>
      <c r="AZ311" s="8"/>
      <c r="BA311" s="8"/>
      <c r="BB311" s="316"/>
    </row>
    <row r="312" spans="1:54" ht="330" customHeight="1" x14ac:dyDescent="0.25">
      <c r="A312" s="76">
        <v>1159</v>
      </c>
      <c r="B312" s="76">
        <v>12</v>
      </c>
      <c r="C312" s="77" t="s">
        <v>3391</v>
      </c>
      <c r="D312" s="77" t="s">
        <v>2893</v>
      </c>
      <c r="E312" s="77" t="s">
        <v>2894</v>
      </c>
      <c r="F312" s="79" t="s">
        <v>2895</v>
      </c>
      <c r="G312" s="79" t="s">
        <v>2896</v>
      </c>
      <c r="H312" s="79" t="s">
        <v>4019</v>
      </c>
      <c r="I312" s="79" t="s">
        <v>4020</v>
      </c>
      <c r="J312" s="149">
        <v>6</v>
      </c>
      <c r="K312" s="82">
        <v>42963</v>
      </c>
      <c r="L312" s="82">
        <v>43465</v>
      </c>
      <c r="M312" s="83" t="s">
        <v>343</v>
      </c>
      <c r="N312" s="8" t="s">
        <v>19</v>
      </c>
      <c r="O312" s="8" t="s">
        <v>4367</v>
      </c>
      <c r="P312" s="8" t="s">
        <v>4367</v>
      </c>
      <c r="Q312" s="94" t="s">
        <v>3966</v>
      </c>
      <c r="R312" s="94" t="s">
        <v>3883</v>
      </c>
      <c r="S312" s="91" t="s">
        <v>1541</v>
      </c>
      <c r="T312" s="74">
        <v>6</v>
      </c>
      <c r="U312" s="85">
        <f t="shared" si="20"/>
        <v>1</v>
      </c>
      <c r="V312" s="71"/>
      <c r="W312" s="71"/>
      <c r="X312" s="75"/>
      <c r="Y312" s="75"/>
      <c r="Z312" s="75"/>
      <c r="AA312" s="75"/>
      <c r="AB312" s="75" t="s">
        <v>4017</v>
      </c>
      <c r="AC312" s="75"/>
      <c r="AD312" s="71"/>
      <c r="AE312" s="71"/>
      <c r="AF312" s="71"/>
      <c r="AG312" s="71"/>
      <c r="AH312" s="71"/>
      <c r="AI312" s="71"/>
      <c r="AJ312" s="88" t="s">
        <v>312</v>
      </c>
      <c r="AK312" s="198">
        <f t="shared" si="21"/>
        <v>2</v>
      </c>
      <c r="AL312" s="199">
        <f t="shared" si="22"/>
        <v>1</v>
      </c>
      <c r="AM312" s="72" t="str">
        <f t="shared" si="23"/>
        <v>CUMPLIDA</v>
      </c>
      <c r="AN312" s="72" t="str">
        <f t="shared" si="24"/>
        <v>CUMPLIDA</v>
      </c>
      <c r="AO312" s="74" t="s">
        <v>85</v>
      </c>
      <c r="AP312" s="71"/>
      <c r="AQ312" s="73"/>
      <c r="AR312" s="73"/>
      <c r="AS312" s="73"/>
      <c r="AT312" s="8" t="s">
        <v>219</v>
      </c>
      <c r="AU312" s="8" t="s">
        <v>108</v>
      </c>
      <c r="AV312" s="8" t="s">
        <v>168</v>
      </c>
      <c r="AW312" s="8" t="s">
        <v>208</v>
      </c>
      <c r="AX312" s="8"/>
      <c r="AY312" s="8"/>
      <c r="AZ312" s="8"/>
      <c r="BA312" s="8"/>
      <c r="BB312" s="316"/>
    </row>
    <row r="313" spans="1:54" ht="240" customHeight="1" x14ac:dyDescent="0.25">
      <c r="A313" s="152">
        <v>1160</v>
      </c>
      <c r="B313" s="152">
        <v>19</v>
      </c>
      <c r="C313" s="137" t="s">
        <v>3003</v>
      </c>
      <c r="D313" s="77" t="s">
        <v>3004</v>
      </c>
      <c r="E313" s="77" t="s">
        <v>3005</v>
      </c>
      <c r="F313" s="75" t="s">
        <v>3006</v>
      </c>
      <c r="G313" s="79" t="s">
        <v>3007</v>
      </c>
      <c r="H313" s="79" t="s">
        <v>3945</v>
      </c>
      <c r="I313" s="79" t="s">
        <v>3945</v>
      </c>
      <c r="J313" s="149">
        <v>5</v>
      </c>
      <c r="K313" s="82">
        <v>43009</v>
      </c>
      <c r="L313" s="82">
        <v>43646</v>
      </c>
      <c r="M313" s="8" t="s">
        <v>1106</v>
      </c>
      <c r="N313" s="8" t="s">
        <v>62</v>
      </c>
      <c r="O313" s="8" t="s">
        <v>28</v>
      </c>
      <c r="P313" s="8" t="s">
        <v>28</v>
      </c>
      <c r="Q313" s="8" t="s">
        <v>3966</v>
      </c>
      <c r="R313" s="8" t="s">
        <v>3883</v>
      </c>
      <c r="S313" s="8" t="s">
        <v>84</v>
      </c>
      <c r="T313" s="8">
        <v>0</v>
      </c>
      <c r="U313" s="187">
        <f t="shared" si="20"/>
        <v>0</v>
      </c>
      <c r="V313" s="71"/>
      <c r="W313" s="71"/>
      <c r="X313" s="75"/>
      <c r="Y313" s="75"/>
      <c r="Z313" s="75"/>
      <c r="AA313" s="75"/>
      <c r="AB313" s="75" t="s">
        <v>3953</v>
      </c>
      <c r="AC313" s="75"/>
      <c r="AD313" s="71"/>
      <c r="AE313" s="71"/>
      <c r="AF313" s="71"/>
      <c r="AG313" s="71"/>
      <c r="AH313" s="71"/>
      <c r="AI313" s="71"/>
      <c r="AJ313" s="74" t="s">
        <v>319</v>
      </c>
      <c r="AK313" s="198">
        <f t="shared" si="21"/>
        <v>0</v>
      </c>
      <c r="AL313" s="199">
        <f t="shared" si="22"/>
        <v>1</v>
      </c>
      <c r="AM313" s="72" t="str">
        <f t="shared" si="23"/>
        <v>EN TERMINO</v>
      </c>
      <c r="AN313" s="72" t="str">
        <f t="shared" si="24"/>
        <v>EN TERMINO</v>
      </c>
      <c r="AO313" s="74" t="s">
        <v>84</v>
      </c>
      <c r="AP313" s="71"/>
      <c r="AQ313" s="74"/>
      <c r="AR313" s="74"/>
      <c r="AS313" s="74"/>
      <c r="AT313" s="8" t="s">
        <v>219</v>
      </c>
      <c r="AU313" s="95" t="s">
        <v>108</v>
      </c>
      <c r="AV313" s="95" t="s">
        <v>753</v>
      </c>
      <c r="AW313" s="8" t="s">
        <v>208</v>
      </c>
      <c r="AX313" s="8"/>
      <c r="AY313" s="8"/>
      <c r="AZ313" s="8"/>
      <c r="BA313" s="8"/>
      <c r="BB313" s="316"/>
    </row>
    <row r="314" spans="1:54" ht="150" customHeight="1" x14ac:dyDescent="0.25">
      <c r="A314" s="152">
        <v>1161</v>
      </c>
      <c r="B314" s="152">
        <v>20</v>
      </c>
      <c r="C314" s="137" t="s">
        <v>3008</v>
      </c>
      <c r="D314" s="77" t="s">
        <v>3009</v>
      </c>
      <c r="E314" s="77" t="s">
        <v>3010</v>
      </c>
      <c r="F314" s="79" t="s">
        <v>2995</v>
      </c>
      <c r="G314" s="79" t="s">
        <v>2996</v>
      </c>
      <c r="H314" s="79" t="s">
        <v>2997</v>
      </c>
      <c r="I314" s="79" t="s">
        <v>3951</v>
      </c>
      <c r="J314" s="149">
        <v>3</v>
      </c>
      <c r="K314" s="82">
        <v>43009</v>
      </c>
      <c r="L314" s="82">
        <v>43373</v>
      </c>
      <c r="M314" s="8" t="s">
        <v>1106</v>
      </c>
      <c r="N314" s="8" t="s">
        <v>62</v>
      </c>
      <c r="O314" s="8" t="s">
        <v>28</v>
      </c>
      <c r="P314" s="8" t="s">
        <v>1962</v>
      </c>
      <c r="Q314" s="8" t="s">
        <v>3966</v>
      </c>
      <c r="R314" s="8" t="s">
        <v>3883</v>
      </c>
      <c r="S314" s="8" t="s">
        <v>1541</v>
      </c>
      <c r="T314" s="8">
        <v>3</v>
      </c>
      <c r="U314" s="187">
        <f t="shared" si="20"/>
        <v>1</v>
      </c>
      <c r="V314" s="71"/>
      <c r="W314" s="71"/>
      <c r="X314" s="75"/>
      <c r="Y314" s="75"/>
      <c r="Z314" s="75"/>
      <c r="AA314" s="75"/>
      <c r="AB314" s="75" t="s">
        <v>3931</v>
      </c>
      <c r="AC314" s="75"/>
      <c r="AD314" s="71"/>
      <c r="AE314" s="71"/>
      <c r="AF314" s="71"/>
      <c r="AG314" s="71"/>
      <c r="AH314" s="71"/>
      <c r="AI314" s="71"/>
      <c r="AJ314" s="74" t="s">
        <v>319</v>
      </c>
      <c r="AK314" s="198">
        <f t="shared" si="21"/>
        <v>2</v>
      </c>
      <c r="AL314" s="199">
        <f t="shared" si="22"/>
        <v>0</v>
      </c>
      <c r="AM314" s="72" t="str">
        <f t="shared" si="23"/>
        <v>CUMPLIDA</v>
      </c>
      <c r="AN314" s="72" t="str">
        <f t="shared" si="24"/>
        <v>CUMPLIDA</v>
      </c>
      <c r="AO314" s="74" t="s">
        <v>85</v>
      </c>
      <c r="AP314" s="71"/>
      <c r="AQ314" s="74"/>
      <c r="AR314" s="74"/>
      <c r="AS314" s="74"/>
      <c r="AT314" s="8" t="s">
        <v>219</v>
      </c>
      <c r="AU314" s="8" t="s">
        <v>113</v>
      </c>
      <c r="AV314" s="95" t="s">
        <v>131</v>
      </c>
      <c r="AW314" s="8" t="s">
        <v>208</v>
      </c>
      <c r="AX314" s="8" t="s">
        <v>3919</v>
      </c>
      <c r="AY314" s="8"/>
      <c r="AZ314" s="8"/>
      <c r="BA314" s="8"/>
      <c r="BB314" s="316"/>
    </row>
    <row r="315" spans="1:54" ht="180" customHeight="1" x14ac:dyDescent="0.25">
      <c r="A315" s="152">
        <v>1162</v>
      </c>
      <c r="B315" s="152">
        <v>21</v>
      </c>
      <c r="C315" s="137" t="s">
        <v>3011</v>
      </c>
      <c r="D315" s="77" t="s">
        <v>3012</v>
      </c>
      <c r="E315" s="77" t="s">
        <v>3013</v>
      </c>
      <c r="F315" s="79" t="s">
        <v>3014</v>
      </c>
      <c r="G315" s="79" t="s">
        <v>3015</v>
      </c>
      <c r="H315" s="79" t="s">
        <v>3945</v>
      </c>
      <c r="I315" s="79" t="s">
        <v>3945</v>
      </c>
      <c r="J315" s="149">
        <v>5</v>
      </c>
      <c r="K315" s="82">
        <v>43009</v>
      </c>
      <c r="L315" s="82">
        <v>43646</v>
      </c>
      <c r="M315" s="8" t="s">
        <v>1106</v>
      </c>
      <c r="N315" s="8" t="s">
        <v>62</v>
      </c>
      <c r="O315" s="8" t="s">
        <v>28</v>
      </c>
      <c r="P315" s="8" t="s">
        <v>28</v>
      </c>
      <c r="Q315" s="8" t="s">
        <v>3966</v>
      </c>
      <c r="R315" s="8" t="s">
        <v>3883</v>
      </c>
      <c r="S315" s="8" t="s">
        <v>1541</v>
      </c>
      <c r="T315" s="8">
        <v>0</v>
      </c>
      <c r="U315" s="187">
        <f t="shared" si="20"/>
        <v>0</v>
      </c>
      <c r="V315" s="71"/>
      <c r="W315" s="71"/>
      <c r="X315" s="75"/>
      <c r="Y315" s="75"/>
      <c r="Z315" s="75"/>
      <c r="AA315" s="75"/>
      <c r="AB315" s="75" t="s">
        <v>3954</v>
      </c>
      <c r="AC315" s="75"/>
      <c r="AD315" s="71"/>
      <c r="AE315" s="71"/>
      <c r="AF315" s="71"/>
      <c r="AG315" s="71"/>
      <c r="AH315" s="71"/>
      <c r="AI315" s="71"/>
      <c r="AJ315" s="74" t="s">
        <v>319</v>
      </c>
      <c r="AK315" s="198">
        <f t="shared" si="21"/>
        <v>0</v>
      </c>
      <c r="AL315" s="199">
        <f t="shared" si="22"/>
        <v>1</v>
      </c>
      <c r="AM315" s="72" t="str">
        <f t="shared" si="23"/>
        <v>EN TERMINO</v>
      </c>
      <c r="AN315" s="72" t="str">
        <f t="shared" si="24"/>
        <v>EN TERMINO</v>
      </c>
      <c r="AO315" s="74" t="s">
        <v>85</v>
      </c>
      <c r="AP315" s="71"/>
      <c r="AQ315" s="74"/>
      <c r="AR315" s="74"/>
      <c r="AS315" s="74"/>
      <c r="AT315" s="8" t="s">
        <v>219</v>
      </c>
      <c r="AU315" s="95" t="s">
        <v>111</v>
      </c>
      <c r="AV315" s="8" t="s">
        <v>200</v>
      </c>
      <c r="AW315" s="8" t="s">
        <v>208</v>
      </c>
      <c r="AX315" s="8"/>
      <c r="AY315" s="8"/>
      <c r="AZ315" s="8"/>
      <c r="BA315" s="8"/>
      <c r="BB315" s="316"/>
    </row>
    <row r="316" spans="1:54" ht="105" customHeight="1" x14ac:dyDescent="0.25">
      <c r="A316" s="152">
        <v>1163</v>
      </c>
      <c r="B316" s="152">
        <v>22</v>
      </c>
      <c r="C316" s="137" t="s">
        <v>3016</v>
      </c>
      <c r="D316" s="77" t="s">
        <v>3017</v>
      </c>
      <c r="E316" s="77" t="s">
        <v>3018</v>
      </c>
      <c r="F316" s="75" t="s">
        <v>3019</v>
      </c>
      <c r="G316" s="79" t="s">
        <v>3020</v>
      </c>
      <c r="H316" s="79" t="s">
        <v>3945</v>
      </c>
      <c r="I316" s="79" t="s">
        <v>3945</v>
      </c>
      <c r="J316" s="149">
        <v>5</v>
      </c>
      <c r="K316" s="82">
        <v>43009</v>
      </c>
      <c r="L316" s="82">
        <v>43646</v>
      </c>
      <c r="M316" s="8" t="s">
        <v>1106</v>
      </c>
      <c r="N316" s="8" t="s">
        <v>62</v>
      </c>
      <c r="O316" s="8" t="s">
        <v>28</v>
      </c>
      <c r="P316" s="8" t="s">
        <v>28</v>
      </c>
      <c r="Q316" s="8" t="s">
        <v>3966</v>
      </c>
      <c r="R316" s="8" t="s">
        <v>3883</v>
      </c>
      <c r="S316" s="8" t="s">
        <v>84</v>
      </c>
      <c r="T316" s="8">
        <v>0</v>
      </c>
      <c r="U316" s="187">
        <f t="shared" si="20"/>
        <v>0</v>
      </c>
      <c r="V316" s="71"/>
      <c r="W316" s="71"/>
      <c r="X316" s="75"/>
      <c r="Y316" s="75"/>
      <c r="Z316" s="75"/>
      <c r="AA316" s="75"/>
      <c r="AB316" s="75" t="s">
        <v>3954</v>
      </c>
      <c r="AC316" s="75"/>
      <c r="AD316" s="71"/>
      <c r="AE316" s="71"/>
      <c r="AF316" s="71"/>
      <c r="AG316" s="71"/>
      <c r="AH316" s="71"/>
      <c r="AI316" s="71"/>
      <c r="AJ316" s="74" t="s">
        <v>319</v>
      </c>
      <c r="AK316" s="198">
        <f t="shared" si="21"/>
        <v>0</v>
      </c>
      <c r="AL316" s="199">
        <f t="shared" si="22"/>
        <v>1</v>
      </c>
      <c r="AM316" s="72" t="str">
        <f t="shared" si="23"/>
        <v>EN TERMINO</v>
      </c>
      <c r="AN316" s="72" t="str">
        <f t="shared" si="24"/>
        <v>EN TERMINO</v>
      </c>
      <c r="AO316" s="74" t="s">
        <v>84</v>
      </c>
      <c r="AP316" s="71"/>
      <c r="AQ316" s="74"/>
      <c r="AR316" s="74"/>
      <c r="AS316" s="74"/>
      <c r="AT316" s="8" t="s">
        <v>219</v>
      </c>
      <c r="AU316" s="95" t="s">
        <v>108</v>
      </c>
      <c r="AV316" s="95" t="s">
        <v>3021</v>
      </c>
      <c r="AW316" s="8" t="s">
        <v>208</v>
      </c>
      <c r="AX316" s="8"/>
      <c r="AY316" s="8"/>
      <c r="AZ316" s="8"/>
      <c r="BA316" s="8"/>
      <c r="BB316" s="316"/>
    </row>
    <row r="317" spans="1:54" ht="150" customHeight="1" x14ac:dyDescent="0.25">
      <c r="A317" s="152">
        <v>1164</v>
      </c>
      <c r="B317" s="152">
        <v>23</v>
      </c>
      <c r="C317" s="137" t="s">
        <v>3022</v>
      </c>
      <c r="D317" s="77" t="s">
        <v>3023</v>
      </c>
      <c r="E317" s="77" t="s">
        <v>3024</v>
      </c>
      <c r="F317" s="75" t="s">
        <v>3025</v>
      </c>
      <c r="G317" s="188" t="s">
        <v>3026</v>
      </c>
      <c r="H317" s="79" t="s">
        <v>3945</v>
      </c>
      <c r="I317" s="79" t="s">
        <v>3945</v>
      </c>
      <c r="J317" s="149">
        <v>5</v>
      </c>
      <c r="K317" s="82">
        <v>43009</v>
      </c>
      <c r="L317" s="82">
        <v>43646</v>
      </c>
      <c r="M317" s="8" t="s">
        <v>1106</v>
      </c>
      <c r="N317" s="8" t="s">
        <v>62</v>
      </c>
      <c r="O317" s="8" t="s">
        <v>28</v>
      </c>
      <c r="P317" s="8" t="s">
        <v>28</v>
      </c>
      <c r="Q317" s="8" t="s">
        <v>3966</v>
      </c>
      <c r="R317" s="8" t="s">
        <v>3883</v>
      </c>
      <c r="S317" s="8" t="s">
        <v>84</v>
      </c>
      <c r="T317" s="8">
        <v>1</v>
      </c>
      <c r="U317" s="187">
        <f t="shared" si="20"/>
        <v>0.2</v>
      </c>
      <c r="V317" s="71"/>
      <c r="W317" s="71"/>
      <c r="X317" s="75"/>
      <c r="Y317" s="75"/>
      <c r="Z317" s="75"/>
      <c r="AA317" s="75"/>
      <c r="AB317" s="75" t="s">
        <v>3955</v>
      </c>
      <c r="AC317" s="75"/>
      <c r="AD317" s="71"/>
      <c r="AE317" s="71"/>
      <c r="AF317" s="71"/>
      <c r="AG317" s="71"/>
      <c r="AH317" s="71"/>
      <c r="AI317" s="71"/>
      <c r="AJ317" s="74" t="s">
        <v>319</v>
      </c>
      <c r="AK317" s="198">
        <f t="shared" si="21"/>
        <v>0</v>
      </c>
      <c r="AL317" s="199">
        <f t="shared" si="22"/>
        <v>1</v>
      </c>
      <c r="AM317" s="72" t="str">
        <f t="shared" si="23"/>
        <v>EN TERMINO</v>
      </c>
      <c r="AN317" s="72" t="str">
        <f t="shared" si="24"/>
        <v>EN TERMINO</v>
      </c>
      <c r="AO317" s="74" t="s">
        <v>84</v>
      </c>
      <c r="AP317" s="71"/>
      <c r="AQ317" s="74"/>
      <c r="AR317" s="74"/>
      <c r="AS317" s="74"/>
      <c r="AT317" s="8" t="s">
        <v>219</v>
      </c>
      <c r="AU317" s="95" t="s">
        <v>111</v>
      </c>
      <c r="AV317" s="95" t="s">
        <v>133</v>
      </c>
      <c r="AW317" s="8" t="s">
        <v>208</v>
      </c>
      <c r="AX317" s="8"/>
      <c r="AY317" s="8"/>
      <c r="AZ317" s="8"/>
      <c r="BA317" s="8"/>
      <c r="BB317" s="316"/>
    </row>
    <row r="318" spans="1:54" ht="195" customHeight="1" x14ac:dyDescent="0.25">
      <c r="A318" s="152">
        <v>1165</v>
      </c>
      <c r="B318" s="152">
        <v>24</v>
      </c>
      <c r="C318" s="137" t="s">
        <v>3027</v>
      </c>
      <c r="D318" s="77" t="s">
        <v>3028</v>
      </c>
      <c r="E318" s="77" t="s">
        <v>3029</v>
      </c>
      <c r="F318" s="79" t="s">
        <v>3030</v>
      </c>
      <c r="G318" s="79" t="s">
        <v>3031</v>
      </c>
      <c r="H318" s="79" t="s">
        <v>3032</v>
      </c>
      <c r="I318" s="79" t="s">
        <v>3033</v>
      </c>
      <c r="J318" s="149">
        <v>6</v>
      </c>
      <c r="K318" s="82">
        <v>43009</v>
      </c>
      <c r="L318" s="82">
        <v>43373</v>
      </c>
      <c r="M318" s="8" t="s">
        <v>1106</v>
      </c>
      <c r="N318" s="8" t="s">
        <v>62</v>
      </c>
      <c r="O318" s="8" t="s">
        <v>28</v>
      </c>
      <c r="P318" s="8" t="s">
        <v>28</v>
      </c>
      <c r="Q318" s="8" t="s">
        <v>3966</v>
      </c>
      <c r="R318" s="8" t="s">
        <v>3883</v>
      </c>
      <c r="S318" s="8" t="s">
        <v>1541</v>
      </c>
      <c r="T318" s="8">
        <v>6</v>
      </c>
      <c r="U318" s="187">
        <f t="shared" si="20"/>
        <v>1</v>
      </c>
      <c r="V318" s="71"/>
      <c r="W318" s="71"/>
      <c r="X318" s="75"/>
      <c r="Y318" s="75"/>
      <c r="Z318" s="75"/>
      <c r="AA318" s="75"/>
      <c r="AB318" s="75" t="s">
        <v>3932</v>
      </c>
      <c r="AC318" s="75"/>
      <c r="AD318" s="71"/>
      <c r="AE318" s="71"/>
      <c r="AF318" s="71"/>
      <c r="AG318" s="71"/>
      <c r="AH318" s="71"/>
      <c r="AI318" s="71"/>
      <c r="AJ318" s="74" t="s">
        <v>319</v>
      </c>
      <c r="AK318" s="198">
        <f t="shared" si="21"/>
        <v>2</v>
      </c>
      <c r="AL318" s="199">
        <f t="shared" si="22"/>
        <v>0</v>
      </c>
      <c r="AM318" s="72" t="str">
        <f t="shared" si="23"/>
        <v>CUMPLIDA</v>
      </c>
      <c r="AN318" s="72" t="str">
        <f t="shared" si="24"/>
        <v>CUMPLIDA</v>
      </c>
      <c r="AO318" s="74" t="s">
        <v>85</v>
      </c>
      <c r="AP318" s="71"/>
      <c r="AQ318" s="74"/>
      <c r="AR318" s="74"/>
      <c r="AS318" s="74"/>
      <c r="AT318" s="8" t="s">
        <v>219</v>
      </c>
      <c r="AU318" s="95" t="s">
        <v>108</v>
      </c>
      <c r="AV318" s="8" t="s">
        <v>168</v>
      </c>
      <c r="AW318" s="8" t="s">
        <v>208</v>
      </c>
      <c r="AX318" s="8"/>
      <c r="AY318" s="8"/>
      <c r="AZ318" s="8"/>
      <c r="BA318" s="8"/>
      <c r="BB318" s="316"/>
    </row>
    <row r="319" spans="1:54" ht="165" customHeight="1" x14ac:dyDescent="0.25">
      <c r="A319" s="152">
        <v>1166</v>
      </c>
      <c r="B319" s="152">
        <v>25</v>
      </c>
      <c r="C319" s="137" t="s">
        <v>3034</v>
      </c>
      <c r="D319" s="77" t="s">
        <v>3035</v>
      </c>
      <c r="E319" s="77" t="s">
        <v>3036</v>
      </c>
      <c r="F319" s="79" t="s">
        <v>3030</v>
      </c>
      <c r="G319" s="79" t="s">
        <v>3037</v>
      </c>
      <c r="H319" s="79" t="s">
        <v>3038</v>
      </c>
      <c r="I319" s="79" t="s">
        <v>3039</v>
      </c>
      <c r="J319" s="149">
        <v>6</v>
      </c>
      <c r="K319" s="82">
        <v>43009</v>
      </c>
      <c r="L319" s="82">
        <v>43190</v>
      </c>
      <c r="M319" s="8" t="s">
        <v>1652</v>
      </c>
      <c r="N319" s="8" t="s">
        <v>90</v>
      </c>
      <c r="O319" s="8" t="s">
        <v>21</v>
      </c>
      <c r="P319" s="8" t="s">
        <v>21</v>
      </c>
      <c r="Q319" s="94" t="s">
        <v>3965</v>
      </c>
      <c r="R319" s="94" t="s">
        <v>3860</v>
      </c>
      <c r="S319" s="8" t="s">
        <v>1541</v>
      </c>
      <c r="T319" s="8">
        <v>6</v>
      </c>
      <c r="U319" s="187">
        <f t="shared" si="20"/>
        <v>1</v>
      </c>
      <c r="V319" s="71"/>
      <c r="W319" s="71"/>
      <c r="X319" s="75"/>
      <c r="Y319" s="75"/>
      <c r="Z319" s="75"/>
      <c r="AA319" s="87" t="s">
        <v>3507</v>
      </c>
      <c r="AB319" s="87"/>
      <c r="AC319" s="87"/>
      <c r="AD319" s="71"/>
      <c r="AE319" s="71"/>
      <c r="AF319" s="71"/>
      <c r="AG319" s="71"/>
      <c r="AH319" s="71"/>
      <c r="AI319" s="71"/>
      <c r="AJ319" s="74" t="s">
        <v>319</v>
      </c>
      <c r="AK319" s="198">
        <f t="shared" si="21"/>
        <v>2</v>
      </c>
      <c r="AL319" s="199">
        <f t="shared" si="22"/>
        <v>0</v>
      </c>
      <c r="AM319" s="72" t="str">
        <f t="shared" si="23"/>
        <v>CUMPLIDA</v>
      </c>
      <c r="AN319" s="72" t="str">
        <f t="shared" si="24"/>
        <v>CUMPLIDA</v>
      </c>
      <c r="AO319" s="74" t="s">
        <v>85</v>
      </c>
      <c r="AP319" s="71"/>
      <c r="AQ319" s="74"/>
      <c r="AR319" s="74"/>
      <c r="AS319" s="74"/>
      <c r="AT319" s="8" t="s">
        <v>219</v>
      </c>
      <c r="AU319" s="8" t="s">
        <v>110</v>
      </c>
      <c r="AV319" s="95" t="s">
        <v>119</v>
      </c>
      <c r="AW319" s="8" t="s">
        <v>208</v>
      </c>
      <c r="AX319" s="8"/>
      <c r="AY319" s="8"/>
      <c r="AZ319" s="8"/>
      <c r="BA319" s="8"/>
      <c r="BB319" s="316"/>
    </row>
    <row r="320" spans="1:54" ht="240" customHeight="1" x14ac:dyDescent="0.25">
      <c r="A320" s="152">
        <v>1167</v>
      </c>
      <c r="B320" s="152">
        <v>26</v>
      </c>
      <c r="C320" s="137" t="s">
        <v>3040</v>
      </c>
      <c r="D320" s="77" t="s">
        <v>3041</v>
      </c>
      <c r="E320" s="77" t="s">
        <v>3042</v>
      </c>
      <c r="F320" s="75" t="s">
        <v>3043</v>
      </c>
      <c r="G320" s="95" t="s">
        <v>3044</v>
      </c>
      <c r="H320" s="189" t="s">
        <v>3045</v>
      </c>
      <c r="I320" s="189" t="s">
        <v>3046</v>
      </c>
      <c r="J320" s="149">
        <v>5</v>
      </c>
      <c r="K320" s="82">
        <v>43023</v>
      </c>
      <c r="L320" s="82">
        <v>43220</v>
      </c>
      <c r="M320" s="8" t="s">
        <v>318</v>
      </c>
      <c r="N320" s="8" t="s">
        <v>318</v>
      </c>
      <c r="O320" s="8" t="s">
        <v>24</v>
      </c>
      <c r="P320" s="8" t="s">
        <v>24</v>
      </c>
      <c r="Q320" s="8" t="s">
        <v>3968</v>
      </c>
      <c r="R320" s="105" t="s">
        <v>3884</v>
      </c>
      <c r="S320" s="8" t="s">
        <v>84</v>
      </c>
      <c r="T320" s="8">
        <v>5</v>
      </c>
      <c r="U320" s="187">
        <f t="shared" si="20"/>
        <v>1</v>
      </c>
      <c r="V320" s="71"/>
      <c r="W320" s="71"/>
      <c r="X320" s="75"/>
      <c r="Y320" s="75"/>
      <c r="Z320" s="75"/>
      <c r="AA320" s="75" t="s">
        <v>3565</v>
      </c>
      <c r="AB320" s="75"/>
      <c r="AC320" s="75"/>
      <c r="AD320" s="71"/>
      <c r="AE320" s="71"/>
      <c r="AF320" s="71"/>
      <c r="AG320" s="71"/>
      <c r="AH320" s="71"/>
      <c r="AI320" s="71"/>
      <c r="AJ320" s="74" t="s">
        <v>319</v>
      </c>
      <c r="AK320" s="198">
        <f t="shared" si="21"/>
        <v>2</v>
      </c>
      <c r="AL320" s="199">
        <f t="shared" si="22"/>
        <v>0</v>
      </c>
      <c r="AM320" s="72" t="str">
        <f t="shared" si="23"/>
        <v>CUMPLIDA</v>
      </c>
      <c r="AN320" s="72" t="str">
        <f t="shared" si="24"/>
        <v>CUMPLIDA</v>
      </c>
      <c r="AO320" s="74" t="s">
        <v>84</v>
      </c>
      <c r="AP320" s="71"/>
      <c r="AQ320" s="74"/>
      <c r="AR320" s="74"/>
      <c r="AS320" s="74"/>
      <c r="AT320" s="8" t="s">
        <v>219</v>
      </c>
      <c r="AU320" s="95" t="s">
        <v>108</v>
      </c>
      <c r="AV320" s="95" t="s">
        <v>2124</v>
      </c>
      <c r="AW320" s="8" t="s">
        <v>318</v>
      </c>
      <c r="AX320" s="8"/>
      <c r="AY320" s="8"/>
      <c r="AZ320" s="8"/>
      <c r="BA320" s="8"/>
      <c r="BB320" s="316"/>
    </row>
    <row r="321" spans="1:54" ht="225" customHeight="1" x14ac:dyDescent="0.25">
      <c r="A321" s="152">
        <v>1168</v>
      </c>
      <c r="B321" s="152">
        <v>27</v>
      </c>
      <c r="C321" s="137" t="s">
        <v>3047</v>
      </c>
      <c r="D321" s="77" t="s">
        <v>3048</v>
      </c>
      <c r="E321" s="77" t="s">
        <v>3049</v>
      </c>
      <c r="F321" s="79" t="s">
        <v>3050</v>
      </c>
      <c r="G321" s="190" t="s">
        <v>3051</v>
      </c>
      <c r="H321" s="79" t="s">
        <v>3568</v>
      </c>
      <c r="I321" s="79" t="s">
        <v>3568</v>
      </c>
      <c r="J321" s="149">
        <v>6</v>
      </c>
      <c r="K321" s="82">
        <v>43023</v>
      </c>
      <c r="L321" s="82">
        <v>43281</v>
      </c>
      <c r="M321" s="8" t="s">
        <v>296</v>
      </c>
      <c r="N321" s="8" t="s">
        <v>296</v>
      </c>
      <c r="O321" s="8" t="s">
        <v>24</v>
      </c>
      <c r="P321" s="8" t="s">
        <v>24</v>
      </c>
      <c r="Q321" s="8" t="s">
        <v>3968</v>
      </c>
      <c r="R321" s="105" t="s">
        <v>3884</v>
      </c>
      <c r="S321" s="8" t="s">
        <v>84</v>
      </c>
      <c r="T321" s="8">
        <v>6</v>
      </c>
      <c r="U321" s="187">
        <f t="shared" si="20"/>
        <v>1</v>
      </c>
      <c r="V321" s="71"/>
      <c r="W321" s="71"/>
      <c r="X321" s="75"/>
      <c r="Y321" s="75"/>
      <c r="Z321" s="75"/>
      <c r="AA321" s="75" t="s">
        <v>3605</v>
      </c>
      <c r="AB321" s="75"/>
      <c r="AC321" s="75"/>
      <c r="AD321" s="71"/>
      <c r="AE321" s="71"/>
      <c r="AF321" s="71"/>
      <c r="AG321" s="71"/>
      <c r="AH321" s="71"/>
      <c r="AI321" s="71"/>
      <c r="AJ321" s="74" t="s">
        <v>319</v>
      </c>
      <c r="AK321" s="198">
        <f t="shared" si="21"/>
        <v>2</v>
      </c>
      <c r="AL321" s="199">
        <f t="shared" si="22"/>
        <v>0</v>
      </c>
      <c r="AM321" s="72" t="str">
        <f t="shared" si="23"/>
        <v>CUMPLIDA</v>
      </c>
      <c r="AN321" s="72" t="str">
        <f t="shared" si="24"/>
        <v>CUMPLIDA</v>
      </c>
      <c r="AO321" s="74" t="s">
        <v>84</v>
      </c>
      <c r="AP321" s="71"/>
      <c r="AQ321" s="74"/>
      <c r="AR321" s="74"/>
      <c r="AS321" s="74"/>
      <c r="AT321" s="8" t="s">
        <v>219</v>
      </c>
      <c r="AU321" s="95" t="s">
        <v>108</v>
      </c>
      <c r="AV321" s="95" t="s">
        <v>174</v>
      </c>
      <c r="AW321" s="8" t="s">
        <v>296</v>
      </c>
      <c r="AX321" s="8"/>
      <c r="AY321" s="8"/>
      <c r="AZ321" s="8"/>
      <c r="BA321" s="8"/>
      <c r="BB321" s="316"/>
    </row>
    <row r="322" spans="1:54" ht="180" customHeight="1" x14ac:dyDescent="0.25">
      <c r="A322" s="152">
        <v>1169</v>
      </c>
      <c r="B322" s="152">
        <v>28</v>
      </c>
      <c r="C322" s="137" t="s">
        <v>3052</v>
      </c>
      <c r="D322" s="77" t="s">
        <v>3053</v>
      </c>
      <c r="E322" s="77" t="s">
        <v>3054</v>
      </c>
      <c r="F322" s="79" t="s">
        <v>3055</v>
      </c>
      <c r="G322" s="79" t="s">
        <v>3056</v>
      </c>
      <c r="H322" s="79" t="s">
        <v>3057</v>
      </c>
      <c r="I322" s="79" t="s">
        <v>3058</v>
      </c>
      <c r="J322" s="149">
        <v>8</v>
      </c>
      <c r="K322" s="82">
        <v>43009</v>
      </c>
      <c r="L322" s="82">
        <v>43312</v>
      </c>
      <c r="M322" s="8" t="s">
        <v>1652</v>
      </c>
      <c r="N322" s="8" t="s">
        <v>90</v>
      </c>
      <c r="O322" s="8" t="s">
        <v>21</v>
      </c>
      <c r="P322" s="8" t="s">
        <v>21</v>
      </c>
      <c r="Q322" s="94" t="s">
        <v>3965</v>
      </c>
      <c r="R322" s="94" t="s">
        <v>3860</v>
      </c>
      <c r="S322" s="8" t="s">
        <v>1641</v>
      </c>
      <c r="T322" s="8">
        <v>8</v>
      </c>
      <c r="U322" s="187">
        <f t="shared" si="20"/>
        <v>1</v>
      </c>
      <c r="V322" s="71"/>
      <c r="W322" s="71"/>
      <c r="X322" s="75"/>
      <c r="Y322" s="75"/>
      <c r="Z322" s="75"/>
      <c r="AA322" s="75"/>
      <c r="AB322" s="75" t="s">
        <v>3893</v>
      </c>
      <c r="AC322" s="75"/>
      <c r="AD322" s="71"/>
      <c r="AE322" s="104"/>
      <c r="AF322" s="71"/>
      <c r="AG322" s="71"/>
      <c r="AH322" s="71"/>
      <c r="AI322" s="71"/>
      <c r="AJ322" s="74" t="s">
        <v>319</v>
      </c>
      <c r="AK322" s="198">
        <f t="shared" si="21"/>
        <v>2</v>
      </c>
      <c r="AL322" s="199">
        <f t="shared" si="22"/>
        <v>0</v>
      </c>
      <c r="AM322" s="72" t="str">
        <f t="shared" si="23"/>
        <v>CUMPLIDA</v>
      </c>
      <c r="AN322" s="72" t="str">
        <f t="shared" si="24"/>
        <v>CUMPLIDA</v>
      </c>
      <c r="AO322" s="74" t="s">
        <v>30</v>
      </c>
      <c r="AP322" s="71"/>
      <c r="AQ322" s="74"/>
      <c r="AR322" s="74"/>
      <c r="AS322" s="74"/>
      <c r="AT322" s="8" t="s">
        <v>219</v>
      </c>
      <c r="AU322" s="95" t="s">
        <v>111</v>
      </c>
      <c r="AV322" s="95" t="s">
        <v>3059</v>
      </c>
      <c r="AW322" s="8" t="s">
        <v>208</v>
      </c>
      <c r="AX322" s="8"/>
      <c r="AY322" s="8"/>
      <c r="AZ322" s="8"/>
      <c r="BA322" s="8"/>
      <c r="BB322" s="316"/>
    </row>
    <row r="323" spans="1:54" ht="300" customHeight="1" x14ac:dyDescent="0.25">
      <c r="A323" s="152">
        <v>1170</v>
      </c>
      <c r="B323" s="152">
        <v>29</v>
      </c>
      <c r="C323" s="137" t="s">
        <v>3060</v>
      </c>
      <c r="D323" s="77" t="s">
        <v>3061</v>
      </c>
      <c r="E323" s="77" t="s">
        <v>3062</v>
      </c>
      <c r="F323" s="75" t="s">
        <v>3063</v>
      </c>
      <c r="G323" s="75" t="s">
        <v>1659</v>
      </c>
      <c r="H323" s="167" t="s">
        <v>3064</v>
      </c>
      <c r="I323" s="75" t="s">
        <v>3065</v>
      </c>
      <c r="J323" s="149">
        <v>9</v>
      </c>
      <c r="K323" s="82">
        <v>43009</v>
      </c>
      <c r="L323" s="82">
        <v>43312</v>
      </c>
      <c r="M323" s="8" t="s">
        <v>1652</v>
      </c>
      <c r="N323" s="8" t="s">
        <v>90</v>
      </c>
      <c r="O323" s="8" t="s">
        <v>21</v>
      </c>
      <c r="P323" s="8" t="s">
        <v>3066</v>
      </c>
      <c r="Q323" s="94" t="s">
        <v>3965</v>
      </c>
      <c r="R323" s="94" t="s">
        <v>3860</v>
      </c>
      <c r="S323" s="8" t="s">
        <v>84</v>
      </c>
      <c r="T323" s="8">
        <v>9</v>
      </c>
      <c r="U323" s="187">
        <f t="shared" ref="U323:U386" si="25">+T323/J323</f>
        <v>1</v>
      </c>
      <c r="V323" s="71"/>
      <c r="W323" s="71"/>
      <c r="X323" s="75"/>
      <c r="Y323" s="75"/>
      <c r="Z323" s="75"/>
      <c r="AA323" s="75" t="s">
        <v>3651</v>
      </c>
      <c r="AB323" s="75" t="s">
        <v>3888</v>
      </c>
      <c r="AC323" s="75"/>
      <c r="AD323" s="71"/>
      <c r="AE323" s="71"/>
      <c r="AF323" s="71"/>
      <c r="AG323" s="71"/>
      <c r="AH323" s="71"/>
      <c r="AI323" s="71"/>
      <c r="AJ323" s="74" t="s">
        <v>319</v>
      </c>
      <c r="AK323" s="198">
        <f t="shared" ref="AK323:AK386" si="26">IF(U323=100%,2,0)</f>
        <v>2</v>
      </c>
      <c r="AL323" s="199">
        <f t="shared" ref="AL323:AL386" si="27">IF(L323&lt;$AM$1,0,1)</f>
        <v>0</v>
      </c>
      <c r="AM323" s="72" t="str">
        <f t="shared" ref="AM323:AM386" si="28">IF(AK323+AL323&gt;1,"CUMPLIDA",IF(AL323=1,"EN TERMINO","VENCIDA"))</f>
        <v>CUMPLIDA</v>
      </c>
      <c r="AN323" s="72" t="str">
        <f t="shared" ref="AN323:AN386" si="29">IF(AM323="CUMPLIDA","CUMPLIDA",IF(AM323="EN TERMINO","EN TERMINO","VENCIDA"))</f>
        <v>CUMPLIDA</v>
      </c>
      <c r="AO323" s="74" t="s">
        <v>84</v>
      </c>
      <c r="AP323" s="71"/>
      <c r="AQ323" s="74"/>
      <c r="AR323" s="74"/>
      <c r="AS323" s="74"/>
      <c r="AT323" s="8" t="s">
        <v>219</v>
      </c>
      <c r="AU323" s="8" t="s">
        <v>110</v>
      </c>
      <c r="AV323" s="95" t="s">
        <v>187</v>
      </c>
      <c r="AW323" s="8" t="s">
        <v>208</v>
      </c>
      <c r="AX323" s="8"/>
      <c r="AY323" s="8"/>
      <c r="AZ323" s="8"/>
      <c r="BA323" s="8"/>
      <c r="BB323" s="316"/>
    </row>
    <row r="324" spans="1:54" ht="180" customHeight="1" x14ac:dyDescent="0.25">
      <c r="A324" s="152">
        <v>1171</v>
      </c>
      <c r="B324" s="152">
        <v>30</v>
      </c>
      <c r="C324" s="137" t="s">
        <v>3067</v>
      </c>
      <c r="D324" s="77" t="s">
        <v>3068</v>
      </c>
      <c r="E324" s="77" t="s">
        <v>3069</v>
      </c>
      <c r="F324" s="79" t="s">
        <v>3070</v>
      </c>
      <c r="G324" s="79" t="s">
        <v>3071</v>
      </c>
      <c r="H324" s="174" t="s">
        <v>3072</v>
      </c>
      <c r="I324" s="79" t="s">
        <v>3073</v>
      </c>
      <c r="J324" s="149">
        <v>12</v>
      </c>
      <c r="K324" s="82">
        <v>43009</v>
      </c>
      <c r="L324" s="82">
        <v>43616</v>
      </c>
      <c r="M324" s="8" t="s">
        <v>1652</v>
      </c>
      <c r="N324" s="8" t="s">
        <v>90</v>
      </c>
      <c r="O324" s="8" t="s">
        <v>21</v>
      </c>
      <c r="P324" s="8" t="s">
        <v>2892</v>
      </c>
      <c r="Q324" s="94" t="s">
        <v>3965</v>
      </c>
      <c r="R324" s="94" t="s">
        <v>3860</v>
      </c>
      <c r="S324" s="8" t="s">
        <v>1541</v>
      </c>
      <c r="T324" s="8">
        <v>5</v>
      </c>
      <c r="U324" s="187">
        <f t="shared" si="25"/>
        <v>0.41666666666666669</v>
      </c>
      <c r="V324" s="71"/>
      <c r="W324" s="71"/>
      <c r="X324" s="75"/>
      <c r="Y324" s="75"/>
      <c r="Z324" s="75"/>
      <c r="AA324" s="75" t="s">
        <v>4029</v>
      </c>
      <c r="AB324" s="75"/>
      <c r="AC324" s="75"/>
      <c r="AD324" s="71"/>
      <c r="AE324" s="71"/>
      <c r="AF324" s="71"/>
      <c r="AG324" s="71"/>
      <c r="AH324" s="71"/>
      <c r="AI324" s="71"/>
      <c r="AJ324" s="74" t="s">
        <v>319</v>
      </c>
      <c r="AK324" s="198">
        <f t="shared" si="26"/>
        <v>0</v>
      </c>
      <c r="AL324" s="199">
        <f t="shared" si="27"/>
        <v>1</v>
      </c>
      <c r="AM324" s="72" t="str">
        <f t="shared" si="28"/>
        <v>EN TERMINO</v>
      </c>
      <c r="AN324" s="72" t="str">
        <f t="shared" si="29"/>
        <v>EN TERMINO</v>
      </c>
      <c r="AO324" s="74" t="s">
        <v>85</v>
      </c>
      <c r="AP324" s="71"/>
      <c r="AQ324" s="74"/>
      <c r="AR324" s="74"/>
      <c r="AS324" s="74"/>
      <c r="AT324" s="8" t="s">
        <v>219</v>
      </c>
      <c r="AU324" s="8" t="s">
        <v>113</v>
      </c>
      <c r="AV324" s="95" t="s">
        <v>509</v>
      </c>
      <c r="AW324" s="8" t="s">
        <v>208</v>
      </c>
      <c r="AX324" s="8" t="s">
        <v>3919</v>
      </c>
      <c r="AY324" s="8"/>
      <c r="AZ324" s="8"/>
      <c r="BA324" s="8"/>
      <c r="BB324" s="316"/>
    </row>
    <row r="325" spans="1:54" ht="105" customHeight="1" x14ac:dyDescent="0.25">
      <c r="A325" s="152">
        <v>1172</v>
      </c>
      <c r="B325" s="152">
        <v>31</v>
      </c>
      <c r="C325" s="137" t="s">
        <v>3074</v>
      </c>
      <c r="D325" s="77" t="s">
        <v>3075</v>
      </c>
      <c r="E325" s="77" t="s">
        <v>3076</v>
      </c>
      <c r="F325" s="79" t="s">
        <v>3077</v>
      </c>
      <c r="G325" s="79" t="s">
        <v>3078</v>
      </c>
      <c r="H325" s="174" t="s">
        <v>3079</v>
      </c>
      <c r="I325" s="79" t="s">
        <v>3080</v>
      </c>
      <c r="J325" s="149">
        <v>7</v>
      </c>
      <c r="K325" s="82">
        <v>43009</v>
      </c>
      <c r="L325" s="82">
        <v>43190</v>
      </c>
      <c r="M325" s="8" t="s">
        <v>1652</v>
      </c>
      <c r="N325" s="8" t="s">
        <v>90</v>
      </c>
      <c r="O325" s="8" t="s">
        <v>21</v>
      </c>
      <c r="P325" s="8" t="s">
        <v>21</v>
      </c>
      <c r="Q325" s="94" t="s">
        <v>3965</v>
      </c>
      <c r="R325" s="94" t="s">
        <v>3860</v>
      </c>
      <c r="S325" s="8" t="s">
        <v>1541</v>
      </c>
      <c r="T325" s="8">
        <v>7</v>
      </c>
      <c r="U325" s="187">
        <f t="shared" si="25"/>
        <v>1</v>
      </c>
      <c r="V325" s="71"/>
      <c r="W325" s="71"/>
      <c r="X325" s="75"/>
      <c r="Y325" s="75"/>
      <c r="Z325" s="75"/>
      <c r="AA325" s="87" t="s">
        <v>3514</v>
      </c>
      <c r="AB325" s="87"/>
      <c r="AC325" s="87"/>
      <c r="AD325" s="71"/>
      <c r="AE325" s="71"/>
      <c r="AF325" s="71"/>
      <c r="AG325" s="71"/>
      <c r="AH325" s="71"/>
      <c r="AI325" s="71"/>
      <c r="AJ325" s="74" t="s">
        <v>319</v>
      </c>
      <c r="AK325" s="198">
        <f t="shared" si="26"/>
        <v>2</v>
      </c>
      <c r="AL325" s="199">
        <f t="shared" si="27"/>
        <v>0</v>
      </c>
      <c r="AM325" s="72" t="str">
        <f t="shared" si="28"/>
        <v>CUMPLIDA</v>
      </c>
      <c r="AN325" s="72" t="str">
        <f t="shared" si="29"/>
        <v>CUMPLIDA</v>
      </c>
      <c r="AO325" s="74" t="s">
        <v>85</v>
      </c>
      <c r="AP325" s="71"/>
      <c r="AQ325" s="74"/>
      <c r="AR325" s="74"/>
      <c r="AS325" s="74"/>
      <c r="AT325" s="8" t="s">
        <v>219</v>
      </c>
      <c r="AU325" s="95" t="s">
        <v>111</v>
      </c>
      <c r="AV325" s="8" t="s">
        <v>200</v>
      </c>
      <c r="AW325" s="8" t="s">
        <v>208</v>
      </c>
      <c r="AX325" s="8"/>
      <c r="AY325" s="8"/>
      <c r="AZ325" s="8"/>
      <c r="BA325" s="8"/>
      <c r="BB325" s="316"/>
    </row>
    <row r="326" spans="1:54" ht="165" customHeight="1" x14ac:dyDescent="0.25">
      <c r="A326" s="152">
        <v>1173</v>
      </c>
      <c r="B326" s="152">
        <v>32</v>
      </c>
      <c r="C326" s="137" t="s">
        <v>3081</v>
      </c>
      <c r="D326" s="77" t="s">
        <v>3082</v>
      </c>
      <c r="E326" s="77" t="s">
        <v>3083</v>
      </c>
      <c r="F326" s="75" t="s">
        <v>3084</v>
      </c>
      <c r="G326" s="79" t="s">
        <v>3085</v>
      </c>
      <c r="H326" s="127" t="s">
        <v>3570</v>
      </c>
      <c r="I326" s="127" t="s">
        <v>3569</v>
      </c>
      <c r="J326" s="149">
        <v>3</v>
      </c>
      <c r="K326" s="82">
        <v>43023</v>
      </c>
      <c r="L326" s="82">
        <v>43281</v>
      </c>
      <c r="M326" s="8" t="s">
        <v>296</v>
      </c>
      <c r="N326" s="8" t="s">
        <v>296</v>
      </c>
      <c r="O326" s="8" t="s">
        <v>24</v>
      </c>
      <c r="P326" s="8" t="s">
        <v>3086</v>
      </c>
      <c r="Q326" s="8" t="s">
        <v>3968</v>
      </c>
      <c r="R326" s="105" t="s">
        <v>3884</v>
      </c>
      <c r="S326" s="8" t="s">
        <v>84</v>
      </c>
      <c r="T326" s="8">
        <v>3</v>
      </c>
      <c r="U326" s="187">
        <f t="shared" si="25"/>
        <v>1</v>
      </c>
      <c r="V326" s="71"/>
      <c r="W326" s="71"/>
      <c r="X326" s="75"/>
      <c r="Y326" s="75"/>
      <c r="Z326" s="75"/>
      <c r="AA326" s="75" t="s">
        <v>3606</v>
      </c>
      <c r="AB326" s="75"/>
      <c r="AC326" s="75"/>
      <c r="AD326" s="71"/>
      <c r="AE326" s="71"/>
      <c r="AF326" s="71"/>
      <c r="AG326" s="71"/>
      <c r="AH326" s="71"/>
      <c r="AI326" s="71"/>
      <c r="AJ326" s="74" t="s">
        <v>319</v>
      </c>
      <c r="AK326" s="198">
        <f t="shared" si="26"/>
        <v>2</v>
      </c>
      <c r="AL326" s="199">
        <f t="shared" si="27"/>
        <v>0</v>
      </c>
      <c r="AM326" s="72" t="str">
        <f t="shared" si="28"/>
        <v>CUMPLIDA</v>
      </c>
      <c r="AN326" s="72" t="str">
        <f t="shared" si="29"/>
        <v>CUMPLIDA</v>
      </c>
      <c r="AO326" s="74" t="s">
        <v>84</v>
      </c>
      <c r="AP326" s="71"/>
      <c r="AQ326" s="74"/>
      <c r="AR326" s="74"/>
      <c r="AS326" s="74"/>
      <c r="AT326" s="8" t="s">
        <v>219</v>
      </c>
      <c r="AU326" s="8" t="s">
        <v>223</v>
      </c>
      <c r="AV326" s="95" t="s">
        <v>3087</v>
      </c>
      <c r="AW326" s="8" t="s">
        <v>296</v>
      </c>
      <c r="AX326" s="8"/>
      <c r="AY326" s="8"/>
      <c r="AZ326" s="8"/>
      <c r="BA326" s="8"/>
      <c r="BB326" s="316"/>
    </row>
    <row r="327" spans="1:54" ht="105" customHeight="1" x14ac:dyDescent="0.25">
      <c r="A327" s="152">
        <v>1176</v>
      </c>
      <c r="B327" s="152">
        <v>35</v>
      </c>
      <c r="C327" s="137" t="s">
        <v>3088</v>
      </c>
      <c r="D327" s="77" t="s">
        <v>3089</v>
      </c>
      <c r="E327" s="77" t="s">
        <v>3090</v>
      </c>
      <c r="F327" s="79" t="s">
        <v>3091</v>
      </c>
      <c r="G327" s="79" t="s">
        <v>3092</v>
      </c>
      <c r="H327" s="79" t="s">
        <v>3578</v>
      </c>
      <c r="I327" s="79" t="s">
        <v>3577</v>
      </c>
      <c r="J327" s="149">
        <v>5</v>
      </c>
      <c r="K327" s="82">
        <v>42917</v>
      </c>
      <c r="L327" s="83">
        <v>43251</v>
      </c>
      <c r="M327" s="8" t="s">
        <v>298</v>
      </c>
      <c r="N327" s="8" t="s">
        <v>298</v>
      </c>
      <c r="O327" s="8" t="s">
        <v>76</v>
      </c>
      <c r="P327" s="8" t="s">
        <v>76</v>
      </c>
      <c r="Q327" s="8" t="s">
        <v>4252</v>
      </c>
      <c r="R327" s="8" t="s">
        <v>35</v>
      </c>
      <c r="S327" s="8" t="s">
        <v>84</v>
      </c>
      <c r="T327" s="8">
        <v>5</v>
      </c>
      <c r="U327" s="187">
        <f t="shared" si="25"/>
        <v>1</v>
      </c>
      <c r="V327" s="71"/>
      <c r="W327" s="71"/>
      <c r="X327" s="75"/>
      <c r="Y327" s="75"/>
      <c r="Z327" s="75" t="s">
        <v>3146</v>
      </c>
      <c r="AA327" s="75" t="s">
        <v>3582</v>
      </c>
      <c r="AB327" s="75"/>
      <c r="AC327" s="75"/>
      <c r="AD327" s="71"/>
      <c r="AE327" s="71"/>
      <c r="AF327" s="71"/>
      <c r="AG327" s="71"/>
      <c r="AH327" s="71"/>
      <c r="AI327" s="71"/>
      <c r="AJ327" s="74" t="s">
        <v>319</v>
      </c>
      <c r="AK327" s="198">
        <f t="shared" si="26"/>
        <v>2</v>
      </c>
      <c r="AL327" s="199">
        <f t="shared" si="27"/>
        <v>0</v>
      </c>
      <c r="AM327" s="72" t="str">
        <f t="shared" si="28"/>
        <v>CUMPLIDA</v>
      </c>
      <c r="AN327" s="72" t="str">
        <f t="shared" si="29"/>
        <v>CUMPLIDA</v>
      </c>
      <c r="AO327" s="74" t="s">
        <v>84</v>
      </c>
      <c r="AP327" s="71"/>
      <c r="AQ327" s="74"/>
      <c r="AR327" s="74"/>
      <c r="AS327" s="74"/>
      <c r="AT327" s="8" t="s">
        <v>219</v>
      </c>
      <c r="AU327" s="8" t="s">
        <v>223</v>
      </c>
      <c r="AV327" s="95" t="s">
        <v>2929</v>
      </c>
      <c r="AW327" s="8" t="s">
        <v>298</v>
      </c>
      <c r="AX327" s="8"/>
      <c r="AY327" s="8"/>
      <c r="AZ327" s="8"/>
      <c r="BA327" s="8"/>
      <c r="BB327" s="316"/>
    </row>
    <row r="328" spans="1:54" ht="300" customHeight="1" x14ac:dyDescent="0.25">
      <c r="A328" s="152">
        <v>1178</v>
      </c>
      <c r="B328" s="152">
        <v>37</v>
      </c>
      <c r="C328" s="77" t="s">
        <v>3093</v>
      </c>
      <c r="D328" s="77" t="s">
        <v>3094</v>
      </c>
      <c r="E328" s="77" t="s">
        <v>3095</v>
      </c>
      <c r="F328" s="101" t="s">
        <v>3096</v>
      </c>
      <c r="G328" s="101" t="s">
        <v>3097</v>
      </c>
      <c r="H328" s="79" t="s">
        <v>3098</v>
      </c>
      <c r="I328" s="79" t="s">
        <v>3099</v>
      </c>
      <c r="J328" s="149">
        <v>4</v>
      </c>
      <c r="K328" s="82">
        <v>42917</v>
      </c>
      <c r="L328" s="82">
        <v>43220</v>
      </c>
      <c r="M328" s="8" t="s">
        <v>299</v>
      </c>
      <c r="N328" s="8" t="s">
        <v>299</v>
      </c>
      <c r="O328" s="8" t="s">
        <v>41</v>
      </c>
      <c r="P328" s="8" t="s">
        <v>2188</v>
      </c>
      <c r="Q328" s="8" t="s">
        <v>3968</v>
      </c>
      <c r="R328" s="94" t="s">
        <v>3861</v>
      </c>
      <c r="S328" s="8" t="s">
        <v>1541</v>
      </c>
      <c r="T328" s="8">
        <v>4</v>
      </c>
      <c r="U328" s="187">
        <f t="shared" si="25"/>
        <v>1</v>
      </c>
      <c r="V328" s="71"/>
      <c r="W328" s="71"/>
      <c r="X328" s="75"/>
      <c r="Y328" s="75"/>
      <c r="Z328" s="75"/>
      <c r="AA328" s="75" t="s">
        <v>3564</v>
      </c>
      <c r="AB328" s="75"/>
      <c r="AC328" s="75"/>
      <c r="AD328" s="71"/>
      <c r="AE328" s="71"/>
      <c r="AF328" s="71"/>
      <c r="AG328" s="71"/>
      <c r="AH328" s="71"/>
      <c r="AI328" s="71"/>
      <c r="AJ328" s="74" t="s">
        <v>319</v>
      </c>
      <c r="AK328" s="198">
        <f t="shared" si="26"/>
        <v>2</v>
      </c>
      <c r="AL328" s="199">
        <f t="shared" si="27"/>
        <v>0</v>
      </c>
      <c r="AM328" s="72" t="str">
        <f t="shared" si="28"/>
        <v>CUMPLIDA</v>
      </c>
      <c r="AN328" s="72" t="str">
        <f t="shared" si="29"/>
        <v>CUMPLIDA</v>
      </c>
      <c r="AO328" s="74" t="s">
        <v>85</v>
      </c>
      <c r="AP328" s="71"/>
      <c r="AQ328" s="74"/>
      <c r="AR328" s="74"/>
      <c r="AS328" s="74"/>
      <c r="AT328" s="8" t="s">
        <v>219</v>
      </c>
      <c r="AU328" s="8" t="s">
        <v>223</v>
      </c>
      <c r="AV328" s="95" t="s">
        <v>182</v>
      </c>
      <c r="AW328" s="8" t="s">
        <v>299</v>
      </c>
      <c r="AX328" s="8"/>
      <c r="AY328" s="8"/>
      <c r="AZ328" s="8"/>
      <c r="BA328" s="8"/>
      <c r="BB328" s="316"/>
    </row>
    <row r="329" spans="1:54" ht="146.25" customHeight="1" x14ac:dyDescent="0.25">
      <c r="A329" s="152">
        <v>1179</v>
      </c>
      <c r="B329" s="152">
        <v>38</v>
      </c>
      <c r="C329" s="137" t="s">
        <v>3100</v>
      </c>
      <c r="D329" s="77" t="s">
        <v>3101</v>
      </c>
      <c r="E329" s="77" t="s">
        <v>3102</v>
      </c>
      <c r="F329" s="75" t="s">
        <v>3103</v>
      </c>
      <c r="G329" s="75" t="s">
        <v>3103</v>
      </c>
      <c r="H329" s="127" t="s">
        <v>3571</v>
      </c>
      <c r="I329" s="127" t="s">
        <v>3572</v>
      </c>
      <c r="J329" s="149">
        <v>3</v>
      </c>
      <c r="K329" s="82">
        <v>43023</v>
      </c>
      <c r="L329" s="82">
        <v>43281</v>
      </c>
      <c r="M329" s="8" t="s">
        <v>296</v>
      </c>
      <c r="N329" s="8" t="s">
        <v>296</v>
      </c>
      <c r="O329" s="8" t="s">
        <v>24</v>
      </c>
      <c r="P329" s="8" t="s">
        <v>3104</v>
      </c>
      <c r="Q329" s="8" t="s">
        <v>3968</v>
      </c>
      <c r="R329" s="105" t="s">
        <v>3884</v>
      </c>
      <c r="S329" s="8" t="s">
        <v>84</v>
      </c>
      <c r="T329" s="8">
        <v>3</v>
      </c>
      <c r="U329" s="187">
        <f t="shared" si="25"/>
        <v>1</v>
      </c>
      <c r="V329" s="71"/>
      <c r="W329" s="71"/>
      <c r="X329" s="75"/>
      <c r="Y329" s="75"/>
      <c r="Z329" s="75"/>
      <c r="AA329" s="75" t="s">
        <v>3606</v>
      </c>
      <c r="AB329" s="75"/>
      <c r="AC329" s="75"/>
      <c r="AD329" s="71"/>
      <c r="AE329" s="71"/>
      <c r="AF329" s="71"/>
      <c r="AG329" s="71"/>
      <c r="AH329" s="71"/>
      <c r="AI329" s="71"/>
      <c r="AJ329" s="74" t="s">
        <v>319</v>
      </c>
      <c r="AK329" s="198">
        <f t="shared" si="26"/>
        <v>2</v>
      </c>
      <c r="AL329" s="199">
        <f t="shared" si="27"/>
        <v>0</v>
      </c>
      <c r="AM329" s="72" t="str">
        <f t="shared" si="28"/>
        <v>CUMPLIDA</v>
      </c>
      <c r="AN329" s="72" t="str">
        <f t="shared" si="29"/>
        <v>CUMPLIDA</v>
      </c>
      <c r="AO329" s="74" t="s">
        <v>84</v>
      </c>
      <c r="AP329" s="71"/>
      <c r="AQ329" s="74"/>
      <c r="AR329" s="74"/>
      <c r="AS329" s="74"/>
      <c r="AT329" s="8" t="s">
        <v>219</v>
      </c>
      <c r="AU329" s="95" t="s">
        <v>108</v>
      </c>
      <c r="AV329" s="95" t="s">
        <v>174</v>
      </c>
      <c r="AW329" s="8" t="s">
        <v>296</v>
      </c>
      <c r="AX329" s="8"/>
      <c r="AY329" s="8"/>
      <c r="AZ329" s="8"/>
      <c r="BA329" s="8"/>
      <c r="BB329" s="316"/>
    </row>
    <row r="330" spans="1:54" ht="285" customHeight="1" x14ac:dyDescent="0.25">
      <c r="A330" s="152">
        <v>1180</v>
      </c>
      <c r="B330" s="152">
        <v>39</v>
      </c>
      <c r="C330" s="137" t="s">
        <v>3105</v>
      </c>
      <c r="D330" s="77" t="s">
        <v>3106</v>
      </c>
      <c r="E330" s="77" t="s">
        <v>3107</v>
      </c>
      <c r="F330" s="79" t="s">
        <v>3108</v>
      </c>
      <c r="G330" s="79" t="s">
        <v>3109</v>
      </c>
      <c r="H330" s="191" t="s">
        <v>3579</v>
      </c>
      <c r="I330" s="191" t="s">
        <v>3580</v>
      </c>
      <c r="J330" s="149">
        <v>5</v>
      </c>
      <c r="K330" s="82">
        <v>42917</v>
      </c>
      <c r="L330" s="83">
        <v>43251</v>
      </c>
      <c r="M330" s="8" t="s">
        <v>298</v>
      </c>
      <c r="N330" s="8" t="s">
        <v>298</v>
      </c>
      <c r="O330" s="8" t="s">
        <v>76</v>
      </c>
      <c r="P330" s="8" t="s">
        <v>76</v>
      </c>
      <c r="Q330" s="8" t="s">
        <v>4252</v>
      </c>
      <c r="R330" s="8" t="s">
        <v>35</v>
      </c>
      <c r="S330" s="8" t="s">
        <v>84</v>
      </c>
      <c r="T330" s="8">
        <v>5</v>
      </c>
      <c r="U330" s="187">
        <f t="shared" si="25"/>
        <v>1</v>
      </c>
      <c r="V330" s="71"/>
      <c r="W330" s="71"/>
      <c r="X330" s="75"/>
      <c r="Y330" s="75"/>
      <c r="Z330" s="75" t="s">
        <v>3192</v>
      </c>
      <c r="AA330" s="75" t="s">
        <v>3581</v>
      </c>
      <c r="AB330" s="75"/>
      <c r="AC330" s="75"/>
      <c r="AD330" s="71"/>
      <c r="AE330" s="71"/>
      <c r="AF330" s="71"/>
      <c r="AG330" s="71"/>
      <c r="AH330" s="71"/>
      <c r="AI330" s="71"/>
      <c r="AJ330" s="74" t="s">
        <v>319</v>
      </c>
      <c r="AK330" s="198">
        <f t="shared" si="26"/>
        <v>2</v>
      </c>
      <c r="AL330" s="199">
        <f t="shared" si="27"/>
        <v>0</v>
      </c>
      <c r="AM330" s="72" t="str">
        <f t="shared" si="28"/>
        <v>CUMPLIDA</v>
      </c>
      <c r="AN330" s="72" t="str">
        <f t="shared" si="29"/>
        <v>CUMPLIDA</v>
      </c>
      <c r="AO330" s="74" t="s">
        <v>84</v>
      </c>
      <c r="AP330" s="71"/>
      <c r="AQ330" s="74"/>
      <c r="AR330" s="74"/>
      <c r="AS330" s="74"/>
      <c r="AT330" s="8" t="s">
        <v>219</v>
      </c>
      <c r="AU330" s="8" t="s">
        <v>223</v>
      </c>
      <c r="AV330" s="8" t="s">
        <v>183</v>
      </c>
      <c r="AW330" s="8" t="s">
        <v>298</v>
      </c>
      <c r="AX330" s="8"/>
      <c r="AY330" s="8"/>
      <c r="AZ330" s="8"/>
      <c r="BA330" s="8"/>
      <c r="BB330" s="316"/>
    </row>
    <row r="331" spans="1:54" ht="120" customHeight="1" x14ac:dyDescent="0.25">
      <c r="A331" s="152">
        <v>1181</v>
      </c>
      <c r="B331" s="152">
        <v>40</v>
      </c>
      <c r="C331" s="137" t="s">
        <v>3110</v>
      </c>
      <c r="D331" s="77" t="s">
        <v>3111</v>
      </c>
      <c r="E331" s="77" t="s">
        <v>3112</v>
      </c>
      <c r="F331" s="179" t="s">
        <v>3113</v>
      </c>
      <c r="G331" s="179" t="s">
        <v>3114</v>
      </c>
      <c r="H331" s="80" t="s">
        <v>3115</v>
      </c>
      <c r="I331" s="80" t="s">
        <v>3116</v>
      </c>
      <c r="J331" s="149">
        <v>3</v>
      </c>
      <c r="K331" s="82">
        <v>42917</v>
      </c>
      <c r="L331" s="82">
        <v>43190</v>
      </c>
      <c r="M331" s="8" t="s">
        <v>298</v>
      </c>
      <c r="N331" s="8" t="s">
        <v>298</v>
      </c>
      <c r="O331" s="8" t="s">
        <v>46</v>
      </c>
      <c r="P331" s="8" t="s">
        <v>46</v>
      </c>
      <c r="Q331" s="8" t="s">
        <v>4250</v>
      </c>
      <c r="R331" s="94" t="s">
        <v>3859</v>
      </c>
      <c r="S331" s="8" t="s">
        <v>84</v>
      </c>
      <c r="T331" s="8">
        <v>3</v>
      </c>
      <c r="U331" s="187">
        <f t="shared" si="25"/>
        <v>1</v>
      </c>
      <c r="V331" s="71"/>
      <c r="W331" s="71"/>
      <c r="X331" s="75"/>
      <c r="Y331" s="75"/>
      <c r="Z331" s="75" t="s">
        <v>3147</v>
      </c>
      <c r="AA331" s="87" t="s">
        <v>3519</v>
      </c>
      <c r="AB331" s="87"/>
      <c r="AC331" s="87"/>
      <c r="AD331" s="71"/>
      <c r="AE331" s="71"/>
      <c r="AF331" s="71"/>
      <c r="AG331" s="71"/>
      <c r="AH331" s="71"/>
      <c r="AI331" s="71"/>
      <c r="AJ331" s="74" t="s">
        <v>319</v>
      </c>
      <c r="AK331" s="198">
        <f t="shared" si="26"/>
        <v>2</v>
      </c>
      <c r="AL331" s="199">
        <f t="shared" si="27"/>
        <v>0</v>
      </c>
      <c r="AM331" s="72" t="str">
        <f t="shared" si="28"/>
        <v>CUMPLIDA</v>
      </c>
      <c r="AN331" s="72" t="str">
        <f t="shared" si="29"/>
        <v>CUMPLIDA</v>
      </c>
      <c r="AO331" s="74" t="s">
        <v>84</v>
      </c>
      <c r="AP331" s="71"/>
      <c r="AQ331" s="74"/>
      <c r="AR331" s="74"/>
      <c r="AS331" s="74"/>
      <c r="AT331" s="8" t="s">
        <v>219</v>
      </c>
      <c r="AU331" s="8" t="s">
        <v>223</v>
      </c>
      <c r="AV331" s="95" t="s">
        <v>1489</v>
      </c>
      <c r="AW331" s="8" t="s">
        <v>298</v>
      </c>
      <c r="AX331" s="8"/>
      <c r="AY331" s="8"/>
      <c r="AZ331" s="8"/>
      <c r="BA331" s="8"/>
      <c r="BB331" s="316"/>
    </row>
    <row r="332" spans="1:54" ht="375" customHeight="1" x14ac:dyDescent="0.25">
      <c r="A332" s="152">
        <v>1182</v>
      </c>
      <c r="B332" s="152">
        <v>41</v>
      </c>
      <c r="C332" s="137" t="s">
        <v>3117</v>
      </c>
      <c r="D332" s="77" t="s">
        <v>3118</v>
      </c>
      <c r="E332" s="77" t="s">
        <v>3119</v>
      </c>
      <c r="F332" s="95" t="s">
        <v>3120</v>
      </c>
      <c r="G332" s="95" t="s">
        <v>3121</v>
      </c>
      <c r="H332" s="95" t="s">
        <v>3122</v>
      </c>
      <c r="I332" s="95" t="s">
        <v>3122</v>
      </c>
      <c r="J332" s="8">
        <v>3</v>
      </c>
      <c r="K332" s="82">
        <v>42917</v>
      </c>
      <c r="L332" s="82">
        <v>43190</v>
      </c>
      <c r="M332" s="8" t="s">
        <v>298</v>
      </c>
      <c r="N332" s="8" t="s">
        <v>298</v>
      </c>
      <c r="O332" s="8" t="s">
        <v>3123</v>
      </c>
      <c r="P332" s="8" t="s">
        <v>3123</v>
      </c>
      <c r="Q332" s="8" t="s">
        <v>4253</v>
      </c>
      <c r="R332" s="8" t="s">
        <v>35</v>
      </c>
      <c r="S332" s="8" t="s">
        <v>84</v>
      </c>
      <c r="T332" s="8">
        <v>3</v>
      </c>
      <c r="U332" s="187">
        <f t="shared" si="25"/>
        <v>1</v>
      </c>
      <c r="V332" s="71"/>
      <c r="W332" s="71"/>
      <c r="X332" s="75"/>
      <c r="Y332" s="75" t="s">
        <v>3124</v>
      </c>
      <c r="Z332" s="75" t="s">
        <v>3148</v>
      </c>
      <c r="AA332" s="75" t="s">
        <v>3520</v>
      </c>
      <c r="AB332" s="75"/>
      <c r="AC332" s="75"/>
      <c r="AD332" s="71"/>
      <c r="AE332" s="71"/>
      <c r="AF332" s="71"/>
      <c r="AG332" s="71"/>
      <c r="AH332" s="71"/>
      <c r="AI332" s="71"/>
      <c r="AJ332" s="74" t="s">
        <v>319</v>
      </c>
      <c r="AK332" s="198">
        <f t="shared" si="26"/>
        <v>2</v>
      </c>
      <c r="AL332" s="199">
        <f t="shared" si="27"/>
        <v>0</v>
      </c>
      <c r="AM332" s="72" t="str">
        <f t="shared" si="28"/>
        <v>CUMPLIDA</v>
      </c>
      <c r="AN332" s="72" t="str">
        <f t="shared" si="29"/>
        <v>CUMPLIDA</v>
      </c>
      <c r="AO332" s="74" t="s">
        <v>84</v>
      </c>
      <c r="AP332" s="71"/>
      <c r="AQ332" s="74"/>
      <c r="AR332" s="74"/>
      <c r="AS332" s="74"/>
      <c r="AT332" s="8" t="s">
        <v>219</v>
      </c>
      <c r="AU332" s="8" t="s">
        <v>223</v>
      </c>
      <c r="AV332" s="95" t="s">
        <v>2929</v>
      </c>
      <c r="AW332" s="8" t="s">
        <v>298</v>
      </c>
      <c r="AX332" s="8"/>
      <c r="AY332" s="8"/>
      <c r="AZ332" s="8"/>
      <c r="BA332" s="8"/>
      <c r="BB332" s="316"/>
    </row>
    <row r="333" spans="1:54" ht="150" customHeight="1" x14ac:dyDescent="0.25">
      <c r="A333" s="152">
        <v>1183</v>
      </c>
      <c r="B333" s="152">
        <v>42</v>
      </c>
      <c r="C333" s="137" t="s">
        <v>3125</v>
      </c>
      <c r="D333" s="77" t="s">
        <v>3126</v>
      </c>
      <c r="E333" s="77" t="s">
        <v>3127</v>
      </c>
      <c r="F333" s="179" t="s">
        <v>3128</v>
      </c>
      <c r="G333" s="179" t="s">
        <v>3129</v>
      </c>
      <c r="H333" s="80" t="s">
        <v>3166</v>
      </c>
      <c r="I333" s="80" t="s">
        <v>3167</v>
      </c>
      <c r="J333" s="149">
        <v>2</v>
      </c>
      <c r="K333" s="82">
        <v>42917</v>
      </c>
      <c r="L333" s="82">
        <v>43190</v>
      </c>
      <c r="M333" s="8" t="s">
        <v>298</v>
      </c>
      <c r="N333" s="8" t="s">
        <v>298</v>
      </c>
      <c r="O333" s="8" t="s">
        <v>46</v>
      </c>
      <c r="P333" s="8" t="s">
        <v>46</v>
      </c>
      <c r="Q333" s="8" t="s">
        <v>4250</v>
      </c>
      <c r="R333" s="94" t="s">
        <v>3859</v>
      </c>
      <c r="S333" s="8" t="s">
        <v>84</v>
      </c>
      <c r="T333" s="8">
        <v>2</v>
      </c>
      <c r="U333" s="187">
        <f t="shared" si="25"/>
        <v>1</v>
      </c>
      <c r="V333" s="71"/>
      <c r="W333" s="71"/>
      <c r="X333" s="75"/>
      <c r="Y333" s="75"/>
      <c r="Z333" s="75" t="s">
        <v>3189</v>
      </c>
      <c r="AA333" s="87" t="s">
        <v>3540</v>
      </c>
      <c r="AB333" s="87"/>
      <c r="AC333" s="87"/>
      <c r="AD333" s="71"/>
      <c r="AE333" s="71"/>
      <c r="AF333" s="71"/>
      <c r="AG333" s="71"/>
      <c r="AH333" s="71"/>
      <c r="AI333" s="71"/>
      <c r="AJ333" s="74" t="s">
        <v>319</v>
      </c>
      <c r="AK333" s="198">
        <f t="shared" si="26"/>
        <v>2</v>
      </c>
      <c r="AL333" s="199">
        <f t="shared" si="27"/>
        <v>0</v>
      </c>
      <c r="AM333" s="72" t="str">
        <f t="shared" si="28"/>
        <v>CUMPLIDA</v>
      </c>
      <c r="AN333" s="72" t="str">
        <f t="shared" si="29"/>
        <v>CUMPLIDA</v>
      </c>
      <c r="AO333" s="74" t="s">
        <v>84</v>
      </c>
      <c r="AP333" s="71"/>
      <c r="AQ333" s="74"/>
      <c r="AR333" s="74"/>
      <c r="AS333" s="74"/>
      <c r="AT333" s="8" t="s">
        <v>219</v>
      </c>
      <c r="AU333" s="8" t="s">
        <v>223</v>
      </c>
      <c r="AV333" s="95" t="s">
        <v>2929</v>
      </c>
      <c r="AW333" s="8" t="s">
        <v>298</v>
      </c>
      <c r="AX333" s="8"/>
      <c r="AY333" s="8"/>
      <c r="AZ333" s="8"/>
      <c r="BA333" s="8"/>
      <c r="BB333" s="316"/>
    </row>
    <row r="334" spans="1:54" ht="210" customHeight="1" x14ac:dyDescent="0.25">
      <c r="A334" s="152">
        <v>1187</v>
      </c>
      <c r="B334" s="152">
        <v>46</v>
      </c>
      <c r="C334" s="137" t="s">
        <v>3613</v>
      </c>
      <c r="D334" s="77" t="s">
        <v>3614</v>
      </c>
      <c r="E334" s="77" t="s">
        <v>3130</v>
      </c>
      <c r="F334" s="277" t="s">
        <v>3616</v>
      </c>
      <c r="G334" s="277" t="s">
        <v>3618</v>
      </c>
      <c r="H334" s="278" t="s">
        <v>3620</v>
      </c>
      <c r="I334" s="278" t="s">
        <v>3621</v>
      </c>
      <c r="J334" s="149">
        <v>14</v>
      </c>
      <c r="K334" s="83">
        <v>42917</v>
      </c>
      <c r="L334" s="83">
        <v>43281</v>
      </c>
      <c r="M334" s="8" t="s">
        <v>298</v>
      </c>
      <c r="N334" s="8" t="s">
        <v>298</v>
      </c>
      <c r="O334" s="8" t="s">
        <v>3622</v>
      </c>
      <c r="P334" s="8" t="s">
        <v>3622</v>
      </c>
      <c r="Q334" s="8" t="s">
        <v>4254</v>
      </c>
      <c r="R334" s="8" t="s">
        <v>35</v>
      </c>
      <c r="S334" s="8" t="s">
        <v>84</v>
      </c>
      <c r="T334" s="8">
        <v>14</v>
      </c>
      <c r="U334" s="187">
        <f t="shared" si="25"/>
        <v>1</v>
      </c>
      <c r="V334" s="71"/>
      <c r="W334" s="71"/>
      <c r="X334" s="75"/>
      <c r="Y334" s="75"/>
      <c r="Z334" s="75" t="s">
        <v>3164</v>
      </c>
      <c r="AA334" s="75" t="s">
        <v>3639</v>
      </c>
      <c r="AB334" s="75"/>
      <c r="AC334" s="75"/>
      <c r="AD334" s="71"/>
      <c r="AE334" s="71"/>
      <c r="AF334" s="71"/>
      <c r="AG334" s="71"/>
      <c r="AH334" s="71"/>
      <c r="AI334" s="71"/>
      <c r="AJ334" s="74" t="s">
        <v>319</v>
      </c>
      <c r="AK334" s="198">
        <f t="shared" si="26"/>
        <v>2</v>
      </c>
      <c r="AL334" s="199">
        <f t="shared" si="27"/>
        <v>0</v>
      </c>
      <c r="AM334" s="72" t="str">
        <f t="shared" si="28"/>
        <v>CUMPLIDA</v>
      </c>
      <c r="AN334" s="72" t="str">
        <f t="shared" si="29"/>
        <v>CUMPLIDA</v>
      </c>
      <c r="AO334" s="74" t="s">
        <v>84</v>
      </c>
      <c r="AP334" s="71"/>
      <c r="AQ334" s="74"/>
      <c r="AR334" s="74"/>
      <c r="AS334" s="74"/>
      <c r="AT334" s="8" t="s">
        <v>219</v>
      </c>
      <c r="AU334" s="95" t="s">
        <v>108</v>
      </c>
      <c r="AV334" s="95" t="s">
        <v>3131</v>
      </c>
      <c r="AW334" s="8" t="s">
        <v>298</v>
      </c>
      <c r="AX334" s="8"/>
      <c r="AY334" s="8" t="s">
        <v>496</v>
      </c>
      <c r="AZ334" s="8"/>
      <c r="BA334" s="8" t="s">
        <v>3640</v>
      </c>
      <c r="BB334" s="316" t="s">
        <v>3641</v>
      </c>
    </row>
    <row r="335" spans="1:54" ht="150" customHeight="1" x14ac:dyDescent="0.25">
      <c r="A335" s="152">
        <v>1188</v>
      </c>
      <c r="B335" s="152">
        <v>47</v>
      </c>
      <c r="C335" s="137" t="s">
        <v>3132</v>
      </c>
      <c r="D335" s="77" t="s">
        <v>3133</v>
      </c>
      <c r="E335" s="77" t="s">
        <v>3134</v>
      </c>
      <c r="F335" s="77" t="s">
        <v>3135</v>
      </c>
      <c r="G335" s="95" t="s">
        <v>3136</v>
      </c>
      <c r="H335" s="77" t="s">
        <v>3944</v>
      </c>
      <c r="I335" s="77" t="s">
        <v>3943</v>
      </c>
      <c r="J335" s="8">
        <v>7</v>
      </c>
      <c r="K335" s="82">
        <v>43009</v>
      </c>
      <c r="L335" s="82">
        <v>43646</v>
      </c>
      <c r="M335" s="8" t="s">
        <v>1106</v>
      </c>
      <c r="N335" s="8" t="s">
        <v>62</v>
      </c>
      <c r="O335" s="8" t="s">
        <v>28</v>
      </c>
      <c r="P335" s="8" t="s">
        <v>28</v>
      </c>
      <c r="Q335" s="8" t="s">
        <v>3966</v>
      </c>
      <c r="R335" s="8" t="s">
        <v>3883</v>
      </c>
      <c r="S335" s="8" t="s">
        <v>1641</v>
      </c>
      <c r="T335" s="8">
        <v>0</v>
      </c>
      <c r="U335" s="187">
        <f t="shared" si="25"/>
        <v>0</v>
      </c>
      <c r="V335" s="71"/>
      <c r="W335" s="71"/>
      <c r="X335" s="75"/>
      <c r="Y335" s="75"/>
      <c r="Z335" s="75"/>
      <c r="AA335" s="75"/>
      <c r="AB335" s="75" t="s">
        <v>3948</v>
      </c>
      <c r="AC335" s="75"/>
      <c r="AD335" s="71"/>
      <c r="AE335" s="71"/>
      <c r="AF335" s="71"/>
      <c r="AG335" s="71"/>
      <c r="AH335" s="71"/>
      <c r="AI335" s="71"/>
      <c r="AJ335" s="74" t="s">
        <v>319</v>
      </c>
      <c r="AK335" s="200">
        <f t="shared" si="26"/>
        <v>0</v>
      </c>
      <c r="AL335" s="201">
        <f t="shared" si="27"/>
        <v>1</v>
      </c>
      <c r="AM335" s="72" t="str">
        <f t="shared" si="28"/>
        <v>EN TERMINO</v>
      </c>
      <c r="AN335" s="72" t="str">
        <f t="shared" si="29"/>
        <v>EN TERMINO</v>
      </c>
      <c r="AO335" s="74" t="s">
        <v>30</v>
      </c>
      <c r="AP335" s="71"/>
      <c r="AQ335" s="74"/>
      <c r="AR335" s="74"/>
      <c r="AS335" s="74"/>
      <c r="AT335" s="8" t="s">
        <v>219</v>
      </c>
      <c r="AU335" s="95" t="s">
        <v>111</v>
      </c>
      <c r="AV335" s="8" t="s">
        <v>200</v>
      </c>
      <c r="AW335" s="8" t="s">
        <v>208</v>
      </c>
      <c r="AX335" s="8"/>
      <c r="AY335" s="8"/>
      <c r="AZ335" s="8"/>
      <c r="BA335" s="8"/>
      <c r="BB335" s="316"/>
    </row>
    <row r="336" spans="1:54" ht="120" customHeight="1" x14ac:dyDescent="0.25">
      <c r="A336" s="152">
        <v>1189</v>
      </c>
      <c r="B336" s="152">
        <v>1</v>
      </c>
      <c r="C336" s="137" t="s">
        <v>3392</v>
      </c>
      <c r="D336" s="77" t="s">
        <v>3227</v>
      </c>
      <c r="E336" s="77" t="s">
        <v>3228</v>
      </c>
      <c r="F336" s="8" t="s">
        <v>3274</v>
      </c>
      <c r="G336" s="8" t="s">
        <v>3275</v>
      </c>
      <c r="H336" s="95" t="s">
        <v>3393</v>
      </c>
      <c r="I336" s="75" t="s">
        <v>3394</v>
      </c>
      <c r="J336" s="149">
        <v>9</v>
      </c>
      <c r="K336" s="82">
        <v>43131</v>
      </c>
      <c r="L336" s="82">
        <v>43434</v>
      </c>
      <c r="M336" s="8" t="s">
        <v>1652</v>
      </c>
      <c r="N336" s="8" t="s">
        <v>90</v>
      </c>
      <c r="O336" s="8" t="s">
        <v>21</v>
      </c>
      <c r="P336" s="8" t="s">
        <v>3315</v>
      </c>
      <c r="Q336" s="94" t="s">
        <v>3965</v>
      </c>
      <c r="R336" s="94" t="s">
        <v>3860</v>
      </c>
      <c r="S336" s="8" t="s">
        <v>84</v>
      </c>
      <c r="T336" s="74">
        <v>9</v>
      </c>
      <c r="U336" s="187">
        <f t="shared" si="25"/>
        <v>1</v>
      </c>
      <c r="V336" s="71"/>
      <c r="W336" s="71"/>
      <c r="X336" s="75"/>
      <c r="Y336" s="75"/>
      <c r="Z336" s="75"/>
      <c r="AA336" s="75"/>
      <c r="AB336" s="75" t="s">
        <v>3999</v>
      </c>
      <c r="AC336" s="75"/>
      <c r="AD336" s="71"/>
      <c r="AE336" s="71"/>
      <c r="AF336" s="71"/>
      <c r="AG336" s="71"/>
      <c r="AH336" s="71"/>
      <c r="AI336" s="71"/>
      <c r="AJ336" s="74" t="s">
        <v>3317</v>
      </c>
      <c r="AK336" s="72">
        <f t="shared" si="26"/>
        <v>2</v>
      </c>
      <c r="AL336" s="72">
        <f t="shared" si="27"/>
        <v>1</v>
      </c>
      <c r="AM336" s="72" t="str">
        <f t="shared" si="28"/>
        <v>CUMPLIDA</v>
      </c>
      <c r="AN336" s="72" t="str">
        <f t="shared" si="29"/>
        <v>CUMPLIDA</v>
      </c>
      <c r="AO336" s="74" t="s">
        <v>84</v>
      </c>
      <c r="AP336" s="71"/>
      <c r="AQ336" s="74"/>
      <c r="AR336" s="74"/>
      <c r="AS336" s="74"/>
      <c r="AT336" s="8" t="s">
        <v>219</v>
      </c>
      <c r="AU336" s="8" t="s">
        <v>110</v>
      </c>
      <c r="AV336" s="95" t="s">
        <v>2986</v>
      </c>
      <c r="AW336" s="8" t="s">
        <v>208</v>
      </c>
      <c r="AX336" s="8" t="s">
        <v>3919</v>
      </c>
      <c r="AY336" s="8"/>
      <c r="AZ336" s="8"/>
      <c r="BA336" s="8"/>
      <c r="BB336" s="316"/>
    </row>
    <row r="337" spans="1:54" ht="105" customHeight="1" x14ac:dyDescent="0.25">
      <c r="A337" s="152">
        <v>1190</v>
      </c>
      <c r="B337" s="152">
        <v>2</v>
      </c>
      <c r="C337" s="137" t="s">
        <v>3395</v>
      </c>
      <c r="D337" s="77" t="s">
        <v>3229</v>
      </c>
      <c r="E337" s="77" t="s">
        <v>3230</v>
      </c>
      <c r="F337" s="8" t="s">
        <v>3276</v>
      </c>
      <c r="G337" s="8" t="s">
        <v>3277</v>
      </c>
      <c r="H337" s="95" t="s">
        <v>3396</v>
      </c>
      <c r="I337" s="75" t="s">
        <v>3397</v>
      </c>
      <c r="J337" s="149">
        <v>9</v>
      </c>
      <c r="K337" s="82">
        <v>43131</v>
      </c>
      <c r="L337" s="82">
        <v>43585</v>
      </c>
      <c r="M337" s="8" t="s">
        <v>1652</v>
      </c>
      <c r="N337" s="8" t="s">
        <v>90</v>
      </c>
      <c r="O337" s="8" t="s">
        <v>21</v>
      </c>
      <c r="P337" s="8" t="s">
        <v>21</v>
      </c>
      <c r="Q337" s="94" t="s">
        <v>3965</v>
      </c>
      <c r="R337" s="94" t="s">
        <v>3860</v>
      </c>
      <c r="S337" s="8" t="s">
        <v>84</v>
      </c>
      <c r="T337" s="74">
        <v>2</v>
      </c>
      <c r="U337" s="187">
        <f t="shared" si="25"/>
        <v>0.22222222222222221</v>
      </c>
      <c r="V337" s="71"/>
      <c r="W337" s="71"/>
      <c r="X337" s="75"/>
      <c r="Y337" s="75"/>
      <c r="Z337" s="75"/>
      <c r="AA337" s="75"/>
      <c r="AB337" s="75" t="s">
        <v>3977</v>
      </c>
      <c r="AC337" s="75"/>
      <c r="AD337" s="71"/>
      <c r="AE337" s="71"/>
      <c r="AF337" s="71"/>
      <c r="AG337" s="71"/>
      <c r="AH337" s="71"/>
      <c r="AI337" s="71"/>
      <c r="AJ337" s="74" t="s">
        <v>3317</v>
      </c>
      <c r="AK337" s="72">
        <f t="shared" si="26"/>
        <v>0</v>
      </c>
      <c r="AL337" s="72">
        <f t="shared" si="27"/>
        <v>1</v>
      </c>
      <c r="AM337" s="72" t="str">
        <f t="shared" si="28"/>
        <v>EN TERMINO</v>
      </c>
      <c r="AN337" s="72" t="str">
        <f t="shared" si="29"/>
        <v>EN TERMINO</v>
      </c>
      <c r="AO337" s="74" t="s">
        <v>84</v>
      </c>
      <c r="AP337" s="71"/>
      <c r="AQ337" s="74"/>
      <c r="AR337" s="74"/>
      <c r="AS337" s="74"/>
      <c r="AT337" s="8" t="s">
        <v>219</v>
      </c>
      <c r="AU337" s="8" t="s">
        <v>109</v>
      </c>
      <c r="AV337" s="95" t="s">
        <v>109</v>
      </c>
      <c r="AW337" s="8" t="s">
        <v>208</v>
      </c>
      <c r="AX337" s="8"/>
      <c r="AY337" s="8"/>
      <c r="AZ337" s="8"/>
      <c r="BA337" s="8"/>
      <c r="BB337" s="316"/>
    </row>
    <row r="338" spans="1:54" ht="130.5" customHeight="1" x14ac:dyDescent="0.25">
      <c r="A338" s="152">
        <v>1191</v>
      </c>
      <c r="B338" s="152">
        <v>3</v>
      </c>
      <c r="C338" s="77" t="s">
        <v>3398</v>
      </c>
      <c r="D338" s="77" t="s">
        <v>3231</v>
      </c>
      <c r="E338" s="77" t="s">
        <v>3232</v>
      </c>
      <c r="F338" s="8" t="s">
        <v>3276</v>
      </c>
      <c r="G338" s="8" t="s">
        <v>3277</v>
      </c>
      <c r="H338" s="95" t="s">
        <v>3399</v>
      </c>
      <c r="I338" s="75" t="s">
        <v>3400</v>
      </c>
      <c r="J338" s="149">
        <v>11</v>
      </c>
      <c r="K338" s="82">
        <v>43131</v>
      </c>
      <c r="L338" s="82">
        <v>43585</v>
      </c>
      <c r="M338" s="8" t="s">
        <v>1652</v>
      </c>
      <c r="N338" s="8" t="s">
        <v>90</v>
      </c>
      <c r="O338" s="8" t="s">
        <v>21</v>
      </c>
      <c r="P338" s="8" t="s">
        <v>3316</v>
      </c>
      <c r="Q338" s="94" t="s">
        <v>3965</v>
      </c>
      <c r="R338" s="94" t="s">
        <v>3860</v>
      </c>
      <c r="S338" s="8" t="s">
        <v>84</v>
      </c>
      <c r="T338" s="74">
        <v>0</v>
      </c>
      <c r="U338" s="187">
        <f t="shared" si="25"/>
        <v>0</v>
      </c>
      <c r="V338" s="71"/>
      <c r="W338" s="71"/>
      <c r="X338" s="75"/>
      <c r="Y338" s="75"/>
      <c r="Z338" s="75"/>
      <c r="AA338" s="75"/>
      <c r="AB338" s="75" t="s">
        <v>3978</v>
      </c>
      <c r="AC338" s="75"/>
      <c r="AD338" s="71"/>
      <c r="AE338" s="71"/>
      <c r="AF338" s="71"/>
      <c r="AG338" s="71"/>
      <c r="AH338" s="71"/>
      <c r="AI338" s="71"/>
      <c r="AJ338" s="74" t="s">
        <v>3317</v>
      </c>
      <c r="AK338" s="72">
        <f t="shared" si="26"/>
        <v>0</v>
      </c>
      <c r="AL338" s="72">
        <f t="shared" si="27"/>
        <v>1</v>
      </c>
      <c r="AM338" s="72" t="str">
        <f t="shared" si="28"/>
        <v>EN TERMINO</v>
      </c>
      <c r="AN338" s="72" t="str">
        <f t="shared" si="29"/>
        <v>EN TERMINO</v>
      </c>
      <c r="AO338" s="74" t="s">
        <v>84</v>
      </c>
      <c r="AP338" s="71"/>
      <c r="AQ338" s="74"/>
      <c r="AR338" s="74"/>
      <c r="AS338" s="74"/>
      <c r="AT338" s="8" t="s">
        <v>219</v>
      </c>
      <c r="AU338" s="8" t="s">
        <v>109</v>
      </c>
      <c r="AV338" s="95" t="s">
        <v>109</v>
      </c>
      <c r="AW338" s="8" t="s">
        <v>208</v>
      </c>
      <c r="AX338" s="8" t="s">
        <v>3919</v>
      </c>
      <c r="AY338" s="8"/>
      <c r="AZ338" s="8"/>
      <c r="BA338" s="8"/>
      <c r="BB338" s="316"/>
    </row>
    <row r="339" spans="1:54" ht="409.5" customHeight="1" x14ac:dyDescent="0.25">
      <c r="A339" s="152">
        <v>1192</v>
      </c>
      <c r="B339" s="152">
        <v>4</v>
      </c>
      <c r="C339" s="75" t="s">
        <v>3401</v>
      </c>
      <c r="D339" s="77" t="s">
        <v>3233</v>
      </c>
      <c r="E339" s="77" t="s">
        <v>3234</v>
      </c>
      <c r="F339" s="8" t="s">
        <v>3276</v>
      </c>
      <c r="G339" s="8" t="s">
        <v>3278</v>
      </c>
      <c r="H339" s="95" t="s">
        <v>3402</v>
      </c>
      <c r="I339" s="75" t="s">
        <v>3403</v>
      </c>
      <c r="J339" s="149">
        <v>5</v>
      </c>
      <c r="K339" s="82">
        <v>43131</v>
      </c>
      <c r="L339" s="82">
        <v>43434</v>
      </c>
      <c r="M339" s="8" t="s">
        <v>1652</v>
      </c>
      <c r="N339" s="8" t="s">
        <v>90</v>
      </c>
      <c r="O339" s="8" t="s">
        <v>21</v>
      </c>
      <c r="P339" s="8" t="s">
        <v>3316</v>
      </c>
      <c r="Q339" s="94" t="s">
        <v>3965</v>
      </c>
      <c r="R339" s="94" t="s">
        <v>3860</v>
      </c>
      <c r="S339" s="8" t="s">
        <v>1541</v>
      </c>
      <c r="T339" s="8">
        <v>5</v>
      </c>
      <c r="U339" s="187">
        <f t="shared" si="25"/>
        <v>1</v>
      </c>
      <c r="V339" s="71"/>
      <c r="W339" s="71"/>
      <c r="X339" s="75"/>
      <c r="Y339" s="75"/>
      <c r="Z339" s="75"/>
      <c r="AA339" s="75"/>
      <c r="AB339" s="75" t="s">
        <v>4000</v>
      </c>
      <c r="AC339" s="75"/>
      <c r="AD339" s="71"/>
      <c r="AE339" s="71"/>
      <c r="AF339" s="71"/>
      <c r="AG339" s="71"/>
      <c r="AH339" s="71"/>
      <c r="AI339" s="71"/>
      <c r="AJ339" s="74" t="s">
        <v>3317</v>
      </c>
      <c r="AK339" s="72">
        <f t="shared" si="26"/>
        <v>2</v>
      </c>
      <c r="AL339" s="72">
        <f t="shared" si="27"/>
        <v>1</v>
      </c>
      <c r="AM339" s="72" t="str">
        <f t="shared" si="28"/>
        <v>CUMPLIDA</v>
      </c>
      <c r="AN339" s="72" t="str">
        <f t="shared" si="29"/>
        <v>CUMPLIDA</v>
      </c>
      <c r="AO339" s="8" t="s">
        <v>85</v>
      </c>
      <c r="AP339" s="71"/>
      <c r="AQ339" s="74"/>
      <c r="AR339" s="74"/>
      <c r="AS339" s="74"/>
      <c r="AT339" s="8" t="s">
        <v>219</v>
      </c>
      <c r="AU339" s="8" t="s">
        <v>116</v>
      </c>
      <c r="AV339" s="95" t="s">
        <v>3318</v>
      </c>
      <c r="AW339" s="8" t="s">
        <v>208</v>
      </c>
      <c r="AX339" s="8" t="s">
        <v>3921</v>
      </c>
      <c r="AY339" s="8"/>
      <c r="AZ339" s="8"/>
      <c r="BA339" s="8"/>
      <c r="BB339" s="316"/>
    </row>
    <row r="340" spans="1:54" ht="240" customHeight="1" x14ac:dyDescent="0.25">
      <c r="A340" s="152">
        <v>1193</v>
      </c>
      <c r="B340" s="152">
        <v>5</v>
      </c>
      <c r="C340" s="75" t="s">
        <v>3404</v>
      </c>
      <c r="D340" s="77" t="s">
        <v>3235</v>
      </c>
      <c r="E340" s="77" t="s">
        <v>3236</v>
      </c>
      <c r="F340" s="8" t="s">
        <v>3274</v>
      </c>
      <c r="G340" s="8" t="s">
        <v>3277</v>
      </c>
      <c r="H340" s="95" t="s">
        <v>3279</v>
      </c>
      <c r="I340" s="75" t="s">
        <v>3280</v>
      </c>
      <c r="J340" s="149">
        <v>10</v>
      </c>
      <c r="K340" s="82">
        <v>43131</v>
      </c>
      <c r="L340" s="82">
        <v>43585</v>
      </c>
      <c r="M340" s="8" t="s">
        <v>1652</v>
      </c>
      <c r="N340" s="8" t="s">
        <v>90</v>
      </c>
      <c r="O340" s="8" t="s">
        <v>21</v>
      </c>
      <c r="P340" s="8" t="s">
        <v>21</v>
      </c>
      <c r="Q340" s="94" t="s">
        <v>3965</v>
      </c>
      <c r="R340" s="94" t="s">
        <v>3860</v>
      </c>
      <c r="S340" s="8" t="s">
        <v>84</v>
      </c>
      <c r="T340" s="74">
        <v>4</v>
      </c>
      <c r="U340" s="187">
        <f t="shared" si="25"/>
        <v>0.4</v>
      </c>
      <c r="V340" s="71"/>
      <c r="W340" s="71"/>
      <c r="X340" s="75"/>
      <c r="Y340" s="75"/>
      <c r="Z340" s="75"/>
      <c r="AA340" s="75"/>
      <c r="AB340" s="75" t="s">
        <v>3979</v>
      </c>
      <c r="AC340" s="75"/>
      <c r="AD340" s="71"/>
      <c r="AE340" s="71"/>
      <c r="AF340" s="71"/>
      <c r="AG340" s="71"/>
      <c r="AH340" s="71"/>
      <c r="AI340" s="71"/>
      <c r="AJ340" s="74" t="s">
        <v>3317</v>
      </c>
      <c r="AK340" s="72">
        <f t="shared" si="26"/>
        <v>0</v>
      </c>
      <c r="AL340" s="72">
        <f t="shared" si="27"/>
        <v>1</v>
      </c>
      <c r="AM340" s="72" t="str">
        <f t="shared" si="28"/>
        <v>EN TERMINO</v>
      </c>
      <c r="AN340" s="72" t="str">
        <f t="shared" si="29"/>
        <v>EN TERMINO</v>
      </c>
      <c r="AO340" s="74" t="s">
        <v>84</v>
      </c>
      <c r="AP340" s="71"/>
      <c r="AQ340" s="74"/>
      <c r="AR340" s="74"/>
      <c r="AS340" s="74"/>
      <c r="AT340" s="8" t="s">
        <v>219</v>
      </c>
      <c r="AU340" s="8" t="s">
        <v>110</v>
      </c>
      <c r="AV340" s="95" t="s">
        <v>119</v>
      </c>
      <c r="AW340" s="8" t="s">
        <v>208</v>
      </c>
      <c r="AX340" s="8"/>
      <c r="AY340" s="8"/>
      <c r="AZ340" s="8"/>
      <c r="BA340" s="8"/>
      <c r="BB340" s="316"/>
    </row>
    <row r="341" spans="1:54" ht="386.25" customHeight="1" x14ac:dyDescent="0.25">
      <c r="A341" s="152">
        <v>1194</v>
      </c>
      <c r="B341" s="152">
        <v>6</v>
      </c>
      <c r="C341" s="75" t="s">
        <v>3405</v>
      </c>
      <c r="D341" s="75" t="s">
        <v>3237</v>
      </c>
      <c r="E341" s="77" t="s">
        <v>3238</v>
      </c>
      <c r="F341" s="8" t="s">
        <v>3274</v>
      </c>
      <c r="G341" s="8" t="s">
        <v>3275</v>
      </c>
      <c r="H341" s="95" t="s">
        <v>3984</v>
      </c>
      <c r="I341" s="75" t="s">
        <v>3985</v>
      </c>
      <c r="J341" s="149">
        <v>4</v>
      </c>
      <c r="K341" s="82">
        <v>43131</v>
      </c>
      <c r="L341" s="82">
        <v>43585</v>
      </c>
      <c r="M341" s="8" t="s">
        <v>1652</v>
      </c>
      <c r="N341" s="8" t="s">
        <v>90</v>
      </c>
      <c r="O341" s="8" t="s">
        <v>21</v>
      </c>
      <c r="P341" s="8" t="s">
        <v>3316</v>
      </c>
      <c r="Q341" s="94" t="s">
        <v>3965</v>
      </c>
      <c r="R341" s="94" t="s">
        <v>3860</v>
      </c>
      <c r="S341" s="8" t="s">
        <v>1641</v>
      </c>
      <c r="T341" s="74">
        <v>0</v>
      </c>
      <c r="U341" s="187">
        <f t="shared" si="25"/>
        <v>0</v>
      </c>
      <c r="V341" s="71"/>
      <c r="W341" s="71"/>
      <c r="X341" s="75"/>
      <c r="Y341" s="75"/>
      <c r="Z341" s="75"/>
      <c r="AA341" s="75" t="s">
        <v>3481</v>
      </c>
      <c r="AB341" s="75" t="s">
        <v>3983</v>
      </c>
      <c r="AC341" s="75"/>
      <c r="AD341" s="71"/>
      <c r="AE341" s="71"/>
      <c r="AF341" s="71"/>
      <c r="AG341" s="71"/>
      <c r="AH341" s="71"/>
      <c r="AI341" s="71"/>
      <c r="AJ341" s="74" t="s">
        <v>3317</v>
      </c>
      <c r="AK341" s="72">
        <f t="shared" si="26"/>
        <v>0</v>
      </c>
      <c r="AL341" s="72">
        <f t="shared" si="27"/>
        <v>1</v>
      </c>
      <c r="AM341" s="72" t="str">
        <f t="shared" si="28"/>
        <v>EN TERMINO</v>
      </c>
      <c r="AN341" s="72" t="str">
        <f t="shared" si="29"/>
        <v>EN TERMINO</v>
      </c>
      <c r="AO341" s="74" t="s">
        <v>30</v>
      </c>
      <c r="AP341" s="71"/>
      <c r="AQ341" s="74"/>
      <c r="AR341" s="74"/>
      <c r="AS341" s="74"/>
      <c r="AT341" s="8" t="s">
        <v>219</v>
      </c>
      <c r="AU341" s="8" t="s">
        <v>113</v>
      </c>
      <c r="AV341" s="95" t="s">
        <v>129</v>
      </c>
      <c r="AW341" s="8" t="s">
        <v>208</v>
      </c>
      <c r="AX341" s="8" t="s">
        <v>3919</v>
      </c>
      <c r="AY341" s="8"/>
      <c r="AZ341" s="8"/>
      <c r="BA341" s="8"/>
      <c r="BB341" s="316"/>
    </row>
    <row r="342" spans="1:54" ht="358.5" customHeight="1" x14ac:dyDescent="0.25">
      <c r="A342" s="152">
        <v>1195</v>
      </c>
      <c r="B342" s="152">
        <v>7</v>
      </c>
      <c r="C342" s="75" t="s">
        <v>3406</v>
      </c>
      <c r="D342" s="77" t="s">
        <v>3239</v>
      </c>
      <c r="E342" s="77" t="s">
        <v>3240</v>
      </c>
      <c r="F342" s="8" t="s">
        <v>3281</v>
      </c>
      <c r="G342" s="8" t="s">
        <v>3282</v>
      </c>
      <c r="H342" s="95" t="s">
        <v>3407</v>
      </c>
      <c r="I342" s="75" t="s">
        <v>3408</v>
      </c>
      <c r="J342" s="149">
        <v>6</v>
      </c>
      <c r="K342" s="82">
        <v>43131</v>
      </c>
      <c r="L342" s="82">
        <v>43434</v>
      </c>
      <c r="M342" s="8" t="s">
        <v>1652</v>
      </c>
      <c r="N342" s="8" t="s">
        <v>90</v>
      </c>
      <c r="O342" s="8" t="s">
        <v>21</v>
      </c>
      <c r="P342" s="8" t="s">
        <v>21</v>
      </c>
      <c r="Q342" s="94" t="s">
        <v>3965</v>
      </c>
      <c r="R342" s="94" t="s">
        <v>3860</v>
      </c>
      <c r="S342" s="8" t="s">
        <v>84</v>
      </c>
      <c r="T342" s="74">
        <v>6</v>
      </c>
      <c r="U342" s="187">
        <f t="shared" si="25"/>
        <v>1</v>
      </c>
      <c r="V342" s="71"/>
      <c r="W342" s="71"/>
      <c r="X342" s="75"/>
      <c r="Y342" s="75"/>
      <c r="Z342" s="75"/>
      <c r="AA342" s="75"/>
      <c r="AB342" s="75" t="s">
        <v>4007</v>
      </c>
      <c r="AC342" s="75"/>
      <c r="AD342" s="71"/>
      <c r="AE342" s="71"/>
      <c r="AF342" s="71"/>
      <c r="AG342" s="71"/>
      <c r="AH342" s="71"/>
      <c r="AI342" s="71"/>
      <c r="AJ342" s="74" t="s">
        <v>3317</v>
      </c>
      <c r="AK342" s="72">
        <f t="shared" si="26"/>
        <v>2</v>
      </c>
      <c r="AL342" s="72">
        <f t="shared" si="27"/>
        <v>1</v>
      </c>
      <c r="AM342" s="72" t="str">
        <f t="shared" si="28"/>
        <v>CUMPLIDA</v>
      </c>
      <c r="AN342" s="72" t="str">
        <f t="shared" si="29"/>
        <v>CUMPLIDA</v>
      </c>
      <c r="AO342" s="74" t="s">
        <v>84</v>
      </c>
      <c r="AP342" s="71"/>
      <c r="AQ342" s="74"/>
      <c r="AR342" s="74"/>
      <c r="AS342" s="74"/>
      <c r="AT342" s="8" t="s">
        <v>219</v>
      </c>
      <c r="AU342" s="95" t="s">
        <v>108</v>
      </c>
      <c r="AV342" s="95" t="s">
        <v>678</v>
      </c>
      <c r="AW342" s="8" t="s">
        <v>208</v>
      </c>
      <c r="AX342" s="8"/>
      <c r="AY342" s="8"/>
      <c r="AZ342" s="8"/>
      <c r="BA342" s="8"/>
      <c r="BB342" s="316"/>
    </row>
    <row r="343" spans="1:54" ht="400.5" customHeight="1" x14ac:dyDescent="0.25">
      <c r="A343" s="152">
        <v>1196</v>
      </c>
      <c r="B343" s="152">
        <v>8</v>
      </c>
      <c r="C343" s="75" t="s">
        <v>3409</v>
      </c>
      <c r="D343" s="77" t="s">
        <v>3241</v>
      </c>
      <c r="E343" s="77" t="s">
        <v>3242</v>
      </c>
      <c r="F343" s="8" t="s">
        <v>3586</v>
      </c>
      <c r="G343" s="8" t="s">
        <v>3283</v>
      </c>
      <c r="H343" s="184" t="s">
        <v>3587</v>
      </c>
      <c r="I343" s="79" t="s">
        <v>3588</v>
      </c>
      <c r="J343" s="149">
        <v>6</v>
      </c>
      <c r="K343" s="82">
        <v>43131</v>
      </c>
      <c r="L343" s="82">
        <v>43585</v>
      </c>
      <c r="M343" s="8" t="s">
        <v>1652</v>
      </c>
      <c r="N343" s="8" t="s">
        <v>90</v>
      </c>
      <c r="O343" s="8" t="s">
        <v>21</v>
      </c>
      <c r="P343" s="8" t="s">
        <v>3316</v>
      </c>
      <c r="Q343" s="94" t="s">
        <v>3965</v>
      </c>
      <c r="R343" s="94" t="s">
        <v>3860</v>
      </c>
      <c r="S343" s="8" t="s">
        <v>1541</v>
      </c>
      <c r="T343" s="8">
        <v>4</v>
      </c>
      <c r="U343" s="187">
        <f t="shared" si="25"/>
        <v>0.66666666666666663</v>
      </c>
      <c r="V343" s="71"/>
      <c r="W343" s="71"/>
      <c r="X343" s="75"/>
      <c r="Y343" s="75"/>
      <c r="Z343" s="75"/>
      <c r="AA343" s="75" t="s">
        <v>3589</v>
      </c>
      <c r="AB343" s="75" t="s">
        <v>3979</v>
      </c>
      <c r="AC343" s="75"/>
      <c r="AD343" s="71"/>
      <c r="AE343" s="71"/>
      <c r="AF343" s="71"/>
      <c r="AG343" s="71"/>
      <c r="AH343" s="71"/>
      <c r="AI343" s="71"/>
      <c r="AJ343" s="74" t="s">
        <v>3317</v>
      </c>
      <c r="AK343" s="72">
        <f t="shared" si="26"/>
        <v>0</v>
      </c>
      <c r="AL343" s="72">
        <f t="shared" si="27"/>
        <v>1</v>
      </c>
      <c r="AM343" s="72" t="str">
        <f t="shared" si="28"/>
        <v>EN TERMINO</v>
      </c>
      <c r="AN343" s="72" t="str">
        <f t="shared" si="29"/>
        <v>EN TERMINO</v>
      </c>
      <c r="AO343" s="8" t="s">
        <v>85</v>
      </c>
      <c r="AP343" s="71"/>
      <c r="AQ343" s="74"/>
      <c r="AR343" s="74"/>
      <c r="AS343" s="74"/>
      <c r="AT343" s="8" t="s">
        <v>219</v>
      </c>
      <c r="AU343" s="8" t="s">
        <v>223</v>
      </c>
      <c r="AV343" s="95" t="s">
        <v>182</v>
      </c>
      <c r="AW343" s="8" t="s">
        <v>208</v>
      </c>
      <c r="AX343" s="8" t="s">
        <v>3920</v>
      </c>
      <c r="AY343" s="8"/>
      <c r="AZ343" s="8"/>
      <c r="BA343" s="8"/>
      <c r="BB343" s="316"/>
    </row>
    <row r="344" spans="1:54" ht="240" customHeight="1" x14ac:dyDescent="0.25">
      <c r="A344" s="152">
        <v>1197</v>
      </c>
      <c r="B344" s="152">
        <v>9</v>
      </c>
      <c r="C344" s="75" t="s">
        <v>3410</v>
      </c>
      <c r="D344" s="77" t="s">
        <v>3243</v>
      </c>
      <c r="E344" s="77" t="s">
        <v>3244</v>
      </c>
      <c r="F344" s="8" t="s">
        <v>3274</v>
      </c>
      <c r="G344" s="8" t="s">
        <v>3284</v>
      </c>
      <c r="H344" s="95" t="s">
        <v>3285</v>
      </c>
      <c r="I344" s="95" t="s">
        <v>3411</v>
      </c>
      <c r="J344" s="149">
        <v>8</v>
      </c>
      <c r="K344" s="82">
        <v>43131</v>
      </c>
      <c r="L344" s="82">
        <v>43434</v>
      </c>
      <c r="M344" s="8" t="s">
        <v>1652</v>
      </c>
      <c r="N344" s="8" t="s">
        <v>90</v>
      </c>
      <c r="O344" s="8" t="s">
        <v>21</v>
      </c>
      <c r="P344" s="8" t="s">
        <v>2918</v>
      </c>
      <c r="Q344" s="94" t="s">
        <v>3965</v>
      </c>
      <c r="R344" s="94" t="s">
        <v>3860</v>
      </c>
      <c r="S344" s="8" t="s">
        <v>1541</v>
      </c>
      <c r="T344" s="8">
        <v>8</v>
      </c>
      <c r="U344" s="187">
        <f t="shared" si="25"/>
        <v>1</v>
      </c>
      <c r="V344" s="71"/>
      <c r="W344" s="71"/>
      <c r="X344" s="75"/>
      <c r="Y344" s="75"/>
      <c r="Z344" s="75"/>
      <c r="AA344" s="75"/>
      <c r="AB344" s="75" t="s">
        <v>4001</v>
      </c>
      <c r="AC344" s="75"/>
      <c r="AD344" s="71"/>
      <c r="AE344" s="71"/>
      <c r="AF344" s="71"/>
      <c r="AG344" s="71"/>
      <c r="AH344" s="71"/>
      <c r="AI344" s="71"/>
      <c r="AJ344" s="74" t="s">
        <v>3317</v>
      </c>
      <c r="AK344" s="72">
        <f t="shared" si="26"/>
        <v>2</v>
      </c>
      <c r="AL344" s="72">
        <f t="shared" si="27"/>
        <v>1</v>
      </c>
      <c r="AM344" s="72" t="str">
        <f t="shared" si="28"/>
        <v>CUMPLIDA</v>
      </c>
      <c r="AN344" s="72" t="str">
        <f t="shared" si="29"/>
        <v>CUMPLIDA</v>
      </c>
      <c r="AO344" s="8" t="s">
        <v>85</v>
      </c>
      <c r="AP344" s="71"/>
      <c r="AQ344" s="74"/>
      <c r="AR344" s="74"/>
      <c r="AS344" s="74"/>
      <c r="AT344" s="8" t="s">
        <v>219</v>
      </c>
      <c r="AU344" s="75" t="s">
        <v>3478</v>
      </c>
      <c r="AV344" s="75" t="s">
        <v>133</v>
      </c>
      <c r="AW344" s="8" t="s">
        <v>208</v>
      </c>
      <c r="AX344" s="8"/>
      <c r="AY344" s="8"/>
      <c r="AZ344" s="8"/>
      <c r="BA344" s="8"/>
      <c r="BB344" s="316"/>
    </row>
    <row r="345" spans="1:54" ht="346.5" customHeight="1" x14ac:dyDescent="0.25">
      <c r="A345" s="152">
        <v>1198</v>
      </c>
      <c r="B345" s="152">
        <v>10</v>
      </c>
      <c r="C345" s="75" t="s">
        <v>3412</v>
      </c>
      <c r="D345" s="75" t="s">
        <v>3245</v>
      </c>
      <c r="E345" s="77" t="s">
        <v>3246</v>
      </c>
      <c r="F345" s="8" t="s">
        <v>3286</v>
      </c>
      <c r="G345" s="8" t="s">
        <v>3287</v>
      </c>
      <c r="H345" s="95" t="s">
        <v>3413</v>
      </c>
      <c r="I345" s="95" t="s">
        <v>3288</v>
      </c>
      <c r="J345" s="149">
        <v>7</v>
      </c>
      <c r="K345" s="82">
        <v>43131</v>
      </c>
      <c r="L345" s="82">
        <v>43434</v>
      </c>
      <c r="M345" s="8" t="s">
        <v>1652</v>
      </c>
      <c r="N345" s="8" t="s">
        <v>90</v>
      </c>
      <c r="O345" s="8" t="s">
        <v>21</v>
      </c>
      <c r="P345" s="8" t="s">
        <v>2918</v>
      </c>
      <c r="Q345" s="94" t="s">
        <v>3965</v>
      </c>
      <c r="R345" s="94" t="s">
        <v>3860</v>
      </c>
      <c r="S345" s="8" t="s">
        <v>1641</v>
      </c>
      <c r="T345" s="8">
        <v>7</v>
      </c>
      <c r="U345" s="187">
        <f t="shared" si="25"/>
        <v>1</v>
      </c>
      <c r="V345" s="71"/>
      <c r="W345" s="71"/>
      <c r="X345" s="75"/>
      <c r="Y345" s="75"/>
      <c r="Z345" s="75"/>
      <c r="AA345" s="75"/>
      <c r="AB345" s="75" t="s">
        <v>4002</v>
      </c>
      <c r="AC345" s="75"/>
      <c r="AD345" s="71"/>
      <c r="AE345" s="71"/>
      <c r="AF345" s="71"/>
      <c r="AG345" s="71"/>
      <c r="AH345" s="71"/>
      <c r="AI345" s="71"/>
      <c r="AJ345" s="74" t="s">
        <v>3317</v>
      </c>
      <c r="AK345" s="72">
        <f t="shared" si="26"/>
        <v>2</v>
      </c>
      <c r="AL345" s="72">
        <f t="shared" si="27"/>
        <v>1</v>
      </c>
      <c r="AM345" s="72" t="str">
        <f t="shared" si="28"/>
        <v>CUMPLIDA</v>
      </c>
      <c r="AN345" s="72" t="str">
        <f t="shared" si="29"/>
        <v>CUMPLIDA</v>
      </c>
      <c r="AO345" s="8" t="s">
        <v>30</v>
      </c>
      <c r="AP345" s="71"/>
      <c r="AQ345" s="74"/>
      <c r="AR345" s="74"/>
      <c r="AS345" s="74"/>
      <c r="AT345" s="8" t="s">
        <v>219</v>
      </c>
      <c r="AU345" s="8" t="s">
        <v>117</v>
      </c>
      <c r="AV345" s="75" t="s">
        <v>3319</v>
      </c>
      <c r="AW345" s="8" t="s">
        <v>208</v>
      </c>
      <c r="AX345" s="8"/>
      <c r="AY345" s="8"/>
      <c r="AZ345" s="8"/>
      <c r="BA345" s="8"/>
      <c r="BB345" s="316"/>
    </row>
    <row r="346" spans="1:54" ht="409.5" customHeight="1" x14ac:dyDescent="0.25">
      <c r="A346" s="152">
        <v>1199</v>
      </c>
      <c r="B346" s="152">
        <v>11</v>
      </c>
      <c r="C346" s="75" t="s">
        <v>3414</v>
      </c>
      <c r="D346" s="77" t="s">
        <v>3247</v>
      </c>
      <c r="E346" s="77" t="s">
        <v>3248</v>
      </c>
      <c r="F346" s="8" t="s">
        <v>3276</v>
      </c>
      <c r="G346" s="8" t="s">
        <v>3277</v>
      </c>
      <c r="H346" s="95" t="s">
        <v>3289</v>
      </c>
      <c r="I346" s="95" t="s">
        <v>3415</v>
      </c>
      <c r="J346" s="149">
        <v>9</v>
      </c>
      <c r="K346" s="82">
        <v>43131</v>
      </c>
      <c r="L346" s="82">
        <v>43434</v>
      </c>
      <c r="M346" s="8" t="s">
        <v>1652</v>
      </c>
      <c r="N346" s="8" t="s">
        <v>90</v>
      </c>
      <c r="O346" s="8" t="s">
        <v>21</v>
      </c>
      <c r="P346" s="8" t="s">
        <v>2918</v>
      </c>
      <c r="Q346" s="94" t="s">
        <v>3965</v>
      </c>
      <c r="R346" s="94" t="s">
        <v>3860</v>
      </c>
      <c r="S346" s="8" t="s">
        <v>1541</v>
      </c>
      <c r="T346" s="8">
        <v>9</v>
      </c>
      <c r="U346" s="187">
        <f t="shared" si="25"/>
        <v>1</v>
      </c>
      <c r="V346" s="71"/>
      <c r="W346" s="71"/>
      <c r="X346" s="75"/>
      <c r="Y346" s="75"/>
      <c r="Z346" s="75"/>
      <c r="AA346" s="75"/>
      <c r="AB346" s="75" t="s">
        <v>4003</v>
      </c>
      <c r="AC346" s="75"/>
      <c r="AD346" s="71"/>
      <c r="AE346" s="71"/>
      <c r="AF346" s="71"/>
      <c r="AG346" s="71"/>
      <c r="AH346" s="71"/>
      <c r="AI346" s="71"/>
      <c r="AJ346" s="74" t="s">
        <v>3317</v>
      </c>
      <c r="AK346" s="72">
        <f t="shared" si="26"/>
        <v>2</v>
      </c>
      <c r="AL346" s="72">
        <f t="shared" si="27"/>
        <v>1</v>
      </c>
      <c r="AM346" s="72" t="str">
        <f t="shared" si="28"/>
        <v>CUMPLIDA</v>
      </c>
      <c r="AN346" s="72" t="str">
        <f t="shared" si="29"/>
        <v>CUMPLIDA</v>
      </c>
      <c r="AO346" s="8" t="s">
        <v>85</v>
      </c>
      <c r="AP346" s="71"/>
      <c r="AQ346" s="74"/>
      <c r="AR346" s="74"/>
      <c r="AS346" s="74"/>
      <c r="AT346" s="8" t="s">
        <v>219</v>
      </c>
      <c r="AU346" s="75" t="s">
        <v>111</v>
      </c>
      <c r="AV346" s="75" t="s">
        <v>150</v>
      </c>
      <c r="AW346" s="8" t="s">
        <v>208</v>
      </c>
      <c r="AX346" s="8"/>
      <c r="AY346" s="8"/>
      <c r="AZ346" s="8"/>
      <c r="BA346" s="8"/>
      <c r="BB346" s="316"/>
    </row>
    <row r="347" spans="1:54" ht="328.5" customHeight="1" x14ac:dyDescent="0.25">
      <c r="A347" s="152">
        <v>1200</v>
      </c>
      <c r="B347" s="152">
        <v>12</v>
      </c>
      <c r="C347" s="75" t="s">
        <v>3416</v>
      </c>
      <c r="D347" s="95" t="s">
        <v>3249</v>
      </c>
      <c r="E347" s="95" t="s">
        <v>3250</v>
      </c>
      <c r="F347" s="8" t="s">
        <v>3290</v>
      </c>
      <c r="G347" s="8" t="s">
        <v>3291</v>
      </c>
      <c r="H347" s="95" t="s">
        <v>3417</v>
      </c>
      <c r="I347" s="75" t="s">
        <v>3418</v>
      </c>
      <c r="J347" s="149">
        <v>9</v>
      </c>
      <c r="K347" s="82">
        <v>43131</v>
      </c>
      <c r="L347" s="82">
        <v>43434</v>
      </c>
      <c r="M347" s="8" t="s">
        <v>1652</v>
      </c>
      <c r="N347" s="8" t="s">
        <v>90</v>
      </c>
      <c r="O347" s="8" t="s">
        <v>21</v>
      </c>
      <c r="P347" s="8" t="s">
        <v>21</v>
      </c>
      <c r="Q347" s="94" t="s">
        <v>3965</v>
      </c>
      <c r="R347" s="94" t="s">
        <v>3860</v>
      </c>
      <c r="S347" s="8" t="s">
        <v>1541</v>
      </c>
      <c r="T347" s="8">
        <v>9</v>
      </c>
      <c r="U347" s="187">
        <f t="shared" si="25"/>
        <v>1</v>
      </c>
      <c r="V347" s="71"/>
      <c r="W347" s="71"/>
      <c r="X347" s="75"/>
      <c r="Y347" s="75"/>
      <c r="Z347" s="75"/>
      <c r="AA347" s="75"/>
      <c r="AB347" s="75" t="s">
        <v>4003</v>
      </c>
      <c r="AC347" s="75"/>
      <c r="AD347" s="71"/>
      <c r="AE347" s="71"/>
      <c r="AF347" s="71"/>
      <c r="AG347" s="71"/>
      <c r="AH347" s="71"/>
      <c r="AI347" s="71"/>
      <c r="AJ347" s="74" t="s">
        <v>3317</v>
      </c>
      <c r="AK347" s="72">
        <f t="shared" si="26"/>
        <v>2</v>
      </c>
      <c r="AL347" s="72">
        <f t="shared" si="27"/>
        <v>1</v>
      </c>
      <c r="AM347" s="72" t="str">
        <f t="shared" si="28"/>
        <v>CUMPLIDA</v>
      </c>
      <c r="AN347" s="72" t="str">
        <f t="shared" si="29"/>
        <v>CUMPLIDA</v>
      </c>
      <c r="AO347" s="8" t="s">
        <v>85</v>
      </c>
      <c r="AP347" s="71"/>
      <c r="AQ347" s="74"/>
      <c r="AR347" s="74"/>
      <c r="AS347" s="74"/>
      <c r="AT347" s="8" t="s">
        <v>219</v>
      </c>
      <c r="AU347" s="95" t="s">
        <v>111</v>
      </c>
      <c r="AV347" s="75" t="s">
        <v>3320</v>
      </c>
      <c r="AW347" s="8" t="s">
        <v>208</v>
      </c>
      <c r="AX347" s="8" t="s">
        <v>3922</v>
      </c>
      <c r="AY347" s="8"/>
      <c r="AZ347" s="8"/>
      <c r="BA347" s="8"/>
      <c r="BB347" s="316"/>
    </row>
    <row r="348" spans="1:54" ht="294.75" customHeight="1" x14ac:dyDescent="0.25">
      <c r="A348" s="152">
        <v>1201</v>
      </c>
      <c r="B348" s="152">
        <v>13</v>
      </c>
      <c r="C348" s="75" t="s">
        <v>3419</v>
      </c>
      <c r="D348" s="77" t="s">
        <v>3251</v>
      </c>
      <c r="E348" s="77" t="s">
        <v>3252</v>
      </c>
      <c r="F348" s="8" t="s">
        <v>3292</v>
      </c>
      <c r="G348" s="8" t="s">
        <v>3293</v>
      </c>
      <c r="H348" s="95" t="s">
        <v>3483</v>
      </c>
      <c r="I348" s="95" t="s">
        <v>3420</v>
      </c>
      <c r="J348" s="149">
        <v>8</v>
      </c>
      <c r="K348" s="82">
        <v>43131</v>
      </c>
      <c r="L348" s="82">
        <v>43434</v>
      </c>
      <c r="M348" s="8" t="s">
        <v>1652</v>
      </c>
      <c r="N348" s="8" t="s">
        <v>90</v>
      </c>
      <c r="O348" s="8" t="s">
        <v>21</v>
      </c>
      <c r="P348" s="8" t="s">
        <v>21</v>
      </c>
      <c r="Q348" s="94" t="s">
        <v>3965</v>
      </c>
      <c r="R348" s="94" t="s">
        <v>3860</v>
      </c>
      <c r="S348" s="8" t="s">
        <v>1541</v>
      </c>
      <c r="T348" s="8">
        <v>8</v>
      </c>
      <c r="U348" s="187">
        <f t="shared" si="25"/>
        <v>1</v>
      </c>
      <c r="V348" s="71"/>
      <c r="W348" s="71"/>
      <c r="X348" s="75"/>
      <c r="Y348" s="75"/>
      <c r="Z348" s="75"/>
      <c r="AA348" s="75" t="s">
        <v>3482</v>
      </c>
      <c r="AB348" s="75" t="s">
        <v>4003</v>
      </c>
      <c r="AC348" s="75"/>
      <c r="AD348" s="71"/>
      <c r="AE348" s="71"/>
      <c r="AF348" s="71"/>
      <c r="AG348" s="71"/>
      <c r="AH348" s="71"/>
      <c r="AI348" s="71"/>
      <c r="AJ348" s="74" t="s">
        <v>3317</v>
      </c>
      <c r="AK348" s="72">
        <f t="shared" si="26"/>
        <v>2</v>
      </c>
      <c r="AL348" s="72">
        <f t="shared" si="27"/>
        <v>1</v>
      </c>
      <c r="AM348" s="72" t="str">
        <f t="shared" si="28"/>
        <v>CUMPLIDA</v>
      </c>
      <c r="AN348" s="72" t="str">
        <f t="shared" si="29"/>
        <v>CUMPLIDA</v>
      </c>
      <c r="AO348" s="8" t="s">
        <v>85</v>
      </c>
      <c r="AP348" s="71"/>
      <c r="AQ348" s="74"/>
      <c r="AR348" s="74"/>
      <c r="AS348" s="74"/>
      <c r="AT348" s="8" t="s">
        <v>219</v>
      </c>
      <c r="AU348" s="95" t="s">
        <v>111</v>
      </c>
      <c r="AV348" s="95" t="s">
        <v>200</v>
      </c>
      <c r="AW348" s="8" t="s">
        <v>208</v>
      </c>
      <c r="AX348" s="8"/>
      <c r="AY348" s="8"/>
      <c r="AZ348" s="8"/>
      <c r="BA348" s="8"/>
      <c r="BB348" s="316"/>
    </row>
    <row r="349" spans="1:54" ht="240" customHeight="1" x14ac:dyDescent="0.25">
      <c r="A349" s="152">
        <v>1202</v>
      </c>
      <c r="B349" s="152">
        <v>14</v>
      </c>
      <c r="C349" s="75" t="s">
        <v>3421</v>
      </c>
      <c r="D349" s="77" t="s">
        <v>3253</v>
      </c>
      <c r="E349" s="77" t="s">
        <v>3254</v>
      </c>
      <c r="F349" s="8" t="s">
        <v>3294</v>
      </c>
      <c r="G349" s="8" t="s">
        <v>3295</v>
      </c>
      <c r="H349" s="95" t="s">
        <v>3422</v>
      </c>
      <c r="I349" s="75" t="s">
        <v>3423</v>
      </c>
      <c r="J349" s="149">
        <v>11</v>
      </c>
      <c r="K349" s="82">
        <v>43131</v>
      </c>
      <c r="L349" s="82">
        <v>43585</v>
      </c>
      <c r="M349" s="8" t="s">
        <v>1652</v>
      </c>
      <c r="N349" s="8" t="s">
        <v>90</v>
      </c>
      <c r="O349" s="8" t="s">
        <v>21</v>
      </c>
      <c r="P349" s="8" t="s">
        <v>21</v>
      </c>
      <c r="Q349" s="94" t="s">
        <v>3965</v>
      </c>
      <c r="R349" s="94" t="s">
        <v>3860</v>
      </c>
      <c r="S349" s="8" t="s">
        <v>1541</v>
      </c>
      <c r="T349" s="8">
        <v>0</v>
      </c>
      <c r="U349" s="187">
        <f t="shared" si="25"/>
        <v>0</v>
      </c>
      <c r="V349" s="71"/>
      <c r="W349" s="71"/>
      <c r="X349" s="75"/>
      <c r="Y349" s="75"/>
      <c r="Z349" s="75"/>
      <c r="AA349" s="75" t="s">
        <v>3477</v>
      </c>
      <c r="AB349" s="75" t="s">
        <v>3979</v>
      </c>
      <c r="AC349" s="75"/>
      <c r="AD349" s="71"/>
      <c r="AE349" s="71"/>
      <c r="AF349" s="71"/>
      <c r="AG349" s="71"/>
      <c r="AH349" s="71"/>
      <c r="AI349" s="71"/>
      <c r="AJ349" s="74" t="s">
        <v>3317</v>
      </c>
      <c r="AK349" s="72">
        <f t="shared" si="26"/>
        <v>0</v>
      </c>
      <c r="AL349" s="72">
        <f t="shared" si="27"/>
        <v>1</v>
      </c>
      <c r="AM349" s="72" t="str">
        <f t="shared" si="28"/>
        <v>EN TERMINO</v>
      </c>
      <c r="AN349" s="72" t="str">
        <f t="shared" si="29"/>
        <v>EN TERMINO</v>
      </c>
      <c r="AO349" s="8" t="s">
        <v>85</v>
      </c>
      <c r="AP349" s="71"/>
      <c r="AQ349" s="74"/>
      <c r="AR349" s="74"/>
      <c r="AS349" s="74"/>
      <c r="AT349" s="8" t="s">
        <v>219</v>
      </c>
      <c r="AU349" s="95" t="s">
        <v>111</v>
      </c>
      <c r="AV349" s="95" t="s">
        <v>200</v>
      </c>
      <c r="AW349" s="8" t="s">
        <v>208</v>
      </c>
      <c r="AX349" s="8"/>
      <c r="AY349" s="8"/>
      <c r="AZ349" s="8"/>
      <c r="BA349" s="8"/>
      <c r="BB349" s="316"/>
    </row>
    <row r="350" spans="1:54" ht="240" customHeight="1" x14ac:dyDescent="0.25">
      <c r="A350" s="152">
        <v>1203</v>
      </c>
      <c r="B350" s="152">
        <v>15</v>
      </c>
      <c r="C350" s="75" t="s">
        <v>3424</v>
      </c>
      <c r="D350" s="77" t="s">
        <v>3255</v>
      </c>
      <c r="E350" s="77" t="s">
        <v>3256</v>
      </c>
      <c r="F350" s="8" t="s">
        <v>3294</v>
      </c>
      <c r="G350" s="8" t="s">
        <v>3296</v>
      </c>
      <c r="H350" s="95" t="s">
        <v>3297</v>
      </c>
      <c r="I350" s="75" t="s">
        <v>3425</v>
      </c>
      <c r="J350" s="149">
        <v>5</v>
      </c>
      <c r="K350" s="82">
        <v>43131</v>
      </c>
      <c r="L350" s="82">
        <v>43585</v>
      </c>
      <c r="M350" s="8" t="s">
        <v>1652</v>
      </c>
      <c r="N350" s="8" t="s">
        <v>90</v>
      </c>
      <c r="O350" s="8" t="s">
        <v>21</v>
      </c>
      <c r="P350" s="8" t="s">
        <v>21</v>
      </c>
      <c r="Q350" s="94" t="s">
        <v>3965</v>
      </c>
      <c r="R350" s="94" t="s">
        <v>3860</v>
      </c>
      <c r="S350" s="8" t="s">
        <v>1541</v>
      </c>
      <c r="T350" s="8">
        <v>0</v>
      </c>
      <c r="U350" s="187">
        <f t="shared" si="25"/>
        <v>0</v>
      </c>
      <c r="V350" s="71"/>
      <c r="W350" s="71"/>
      <c r="X350" s="75"/>
      <c r="Y350" s="75"/>
      <c r="Z350" s="75"/>
      <c r="AA350" s="75" t="s">
        <v>3477</v>
      </c>
      <c r="AB350" s="75" t="s">
        <v>3979</v>
      </c>
      <c r="AC350" s="75"/>
      <c r="AD350" s="71"/>
      <c r="AE350" s="71"/>
      <c r="AF350" s="71"/>
      <c r="AG350" s="71"/>
      <c r="AH350" s="71"/>
      <c r="AI350" s="71"/>
      <c r="AJ350" s="74" t="s">
        <v>3317</v>
      </c>
      <c r="AK350" s="72">
        <f t="shared" si="26"/>
        <v>0</v>
      </c>
      <c r="AL350" s="72">
        <f t="shared" si="27"/>
        <v>1</v>
      </c>
      <c r="AM350" s="72" t="str">
        <f t="shared" si="28"/>
        <v>EN TERMINO</v>
      </c>
      <c r="AN350" s="72" t="str">
        <f t="shared" si="29"/>
        <v>EN TERMINO</v>
      </c>
      <c r="AO350" s="8" t="s">
        <v>85</v>
      </c>
      <c r="AP350" s="71"/>
      <c r="AQ350" s="74"/>
      <c r="AR350" s="74"/>
      <c r="AS350" s="74"/>
      <c r="AT350" s="8" t="s">
        <v>219</v>
      </c>
      <c r="AU350" s="95" t="s">
        <v>111</v>
      </c>
      <c r="AV350" s="95" t="s">
        <v>200</v>
      </c>
      <c r="AW350" s="8" t="s">
        <v>208</v>
      </c>
      <c r="AX350" s="8"/>
      <c r="AY350" s="8"/>
      <c r="AZ350" s="8"/>
      <c r="BA350" s="8"/>
      <c r="BB350" s="316"/>
    </row>
    <row r="351" spans="1:54" ht="376.5" customHeight="1" x14ac:dyDescent="0.25">
      <c r="A351" s="152">
        <v>1204</v>
      </c>
      <c r="B351" s="152">
        <v>16</v>
      </c>
      <c r="C351" s="75" t="s">
        <v>3426</v>
      </c>
      <c r="D351" s="77" t="s">
        <v>3257</v>
      </c>
      <c r="E351" s="77" t="s">
        <v>3258</v>
      </c>
      <c r="F351" s="8" t="s">
        <v>3298</v>
      </c>
      <c r="G351" s="8" t="s">
        <v>3299</v>
      </c>
      <c r="H351" s="95" t="s">
        <v>3427</v>
      </c>
      <c r="I351" s="75" t="s">
        <v>3428</v>
      </c>
      <c r="J351" s="149">
        <v>8</v>
      </c>
      <c r="K351" s="82">
        <v>43131</v>
      </c>
      <c r="L351" s="82">
        <v>43585</v>
      </c>
      <c r="M351" s="8" t="s">
        <v>1652</v>
      </c>
      <c r="N351" s="8" t="s">
        <v>90</v>
      </c>
      <c r="O351" s="8" t="s">
        <v>21</v>
      </c>
      <c r="P351" s="8" t="s">
        <v>1134</v>
      </c>
      <c r="Q351" s="94" t="s">
        <v>3965</v>
      </c>
      <c r="R351" s="94" t="s">
        <v>3860</v>
      </c>
      <c r="S351" s="8" t="s">
        <v>1541</v>
      </c>
      <c r="T351" s="8">
        <v>0</v>
      </c>
      <c r="U351" s="187">
        <f t="shared" si="25"/>
        <v>0</v>
      </c>
      <c r="V351" s="71"/>
      <c r="W351" s="71"/>
      <c r="X351" s="75"/>
      <c r="Y351" s="75"/>
      <c r="Z351" s="75"/>
      <c r="AA351" s="75"/>
      <c r="AB351" s="75" t="s">
        <v>3980</v>
      </c>
      <c r="AC351" s="75"/>
      <c r="AD351" s="71"/>
      <c r="AE351" s="71"/>
      <c r="AF351" s="71"/>
      <c r="AG351" s="71"/>
      <c r="AH351" s="71"/>
      <c r="AI351" s="71"/>
      <c r="AJ351" s="74" t="s">
        <v>3317</v>
      </c>
      <c r="AK351" s="72">
        <f t="shared" si="26"/>
        <v>0</v>
      </c>
      <c r="AL351" s="72">
        <f t="shared" si="27"/>
        <v>1</v>
      </c>
      <c r="AM351" s="72" t="str">
        <f t="shared" si="28"/>
        <v>EN TERMINO</v>
      </c>
      <c r="AN351" s="72" t="str">
        <f t="shared" si="29"/>
        <v>EN TERMINO</v>
      </c>
      <c r="AO351" s="8" t="s">
        <v>85</v>
      </c>
      <c r="AP351" s="71"/>
      <c r="AQ351" s="74"/>
      <c r="AR351" s="74"/>
      <c r="AS351" s="74"/>
      <c r="AT351" s="8" t="s">
        <v>219</v>
      </c>
      <c r="AU351" s="95" t="s">
        <v>108</v>
      </c>
      <c r="AV351" s="95" t="s">
        <v>168</v>
      </c>
      <c r="AW351" s="8" t="s">
        <v>208</v>
      </c>
      <c r="AX351" s="8" t="s">
        <v>3919</v>
      </c>
      <c r="AY351" s="8"/>
      <c r="AZ351" s="8"/>
      <c r="BA351" s="8"/>
      <c r="BB351" s="316"/>
    </row>
    <row r="352" spans="1:54" ht="386.25" customHeight="1" x14ac:dyDescent="0.25">
      <c r="A352" s="152">
        <v>1205</v>
      </c>
      <c r="B352" s="152">
        <v>17</v>
      </c>
      <c r="C352" s="75" t="s">
        <v>3429</v>
      </c>
      <c r="D352" s="77" t="s">
        <v>3259</v>
      </c>
      <c r="E352" s="77" t="s">
        <v>3260</v>
      </c>
      <c r="F352" s="8" t="s">
        <v>3300</v>
      </c>
      <c r="G352" s="8" t="s">
        <v>3301</v>
      </c>
      <c r="H352" s="95" t="s">
        <v>3430</v>
      </c>
      <c r="I352" s="75" t="s">
        <v>3431</v>
      </c>
      <c r="J352" s="149">
        <v>8</v>
      </c>
      <c r="K352" s="82">
        <v>43131</v>
      </c>
      <c r="L352" s="82">
        <v>43585</v>
      </c>
      <c r="M352" s="8" t="s">
        <v>1652</v>
      </c>
      <c r="N352" s="8" t="s">
        <v>90</v>
      </c>
      <c r="O352" s="8" t="s">
        <v>21</v>
      </c>
      <c r="P352" s="8" t="s">
        <v>1134</v>
      </c>
      <c r="Q352" s="94" t="s">
        <v>3965</v>
      </c>
      <c r="R352" s="94" t="s">
        <v>3860</v>
      </c>
      <c r="S352" s="8" t="s">
        <v>1541</v>
      </c>
      <c r="T352" s="8">
        <v>0</v>
      </c>
      <c r="U352" s="187">
        <f t="shared" si="25"/>
        <v>0</v>
      </c>
      <c r="V352" s="71"/>
      <c r="W352" s="71"/>
      <c r="X352" s="75"/>
      <c r="Y352" s="75"/>
      <c r="Z352" s="75"/>
      <c r="AA352" s="75"/>
      <c r="AB352" s="75" t="s">
        <v>3981</v>
      </c>
      <c r="AC352" s="75"/>
      <c r="AD352" s="71"/>
      <c r="AE352" s="71"/>
      <c r="AF352" s="71"/>
      <c r="AG352" s="71"/>
      <c r="AH352" s="71"/>
      <c r="AI352" s="71"/>
      <c r="AJ352" s="74" t="s">
        <v>3317</v>
      </c>
      <c r="AK352" s="72">
        <f t="shared" si="26"/>
        <v>0</v>
      </c>
      <c r="AL352" s="72">
        <f t="shared" si="27"/>
        <v>1</v>
      </c>
      <c r="AM352" s="72" t="str">
        <f t="shared" si="28"/>
        <v>EN TERMINO</v>
      </c>
      <c r="AN352" s="72" t="str">
        <f t="shared" si="29"/>
        <v>EN TERMINO</v>
      </c>
      <c r="AO352" s="8" t="s">
        <v>85</v>
      </c>
      <c r="AP352" s="71"/>
      <c r="AQ352" s="74"/>
      <c r="AR352" s="74"/>
      <c r="AS352" s="74"/>
      <c r="AT352" s="8" t="s">
        <v>219</v>
      </c>
      <c r="AU352" s="95" t="s">
        <v>108</v>
      </c>
      <c r="AV352" s="95" t="s">
        <v>168</v>
      </c>
      <c r="AW352" s="8" t="s">
        <v>208</v>
      </c>
      <c r="AX352" s="8" t="s">
        <v>3922</v>
      </c>
      <c r="AY352" s="8"/>
      <c r="AZ352" s="8"/>
      <c r="BA352" s="8"/>
      <c r="BB352" s="316"/>
    </row>
    <row r="353" spans="1:54" ht="298.5" customHeight="1" x14ac:dyDescent="0.25">
      <c r="A353" s="152">
        <v>1206</v>
      </c>
      <c r="B353" s="152">
        <v>18</v>
      </c>
      <c r="C353" s="75" t="s">
        <v>3432</v>
      </c>
      <c r="D353" s="77" t="s">
        <v>3261</v>
      </c>
      <c r="E353" s="77" t="s">
        <v>3262</v>
      </c>
      <c r="F353" s="8" t="s">
        <v>3302</v>
      </c>
      <c r="G353" s="8" t="s">
        <v>3303</v>
      </c>
      <c r="H353" s="95" t="s">
        <v>3433</v>
      </c>
      <c r="I353" s="75" t="s">
        <v>3970</v>
      </c>
      <c r="J353" s="149">
        <v>8</v>
      </c>
      <c r="K353" s="82">
        <v>43131</v>
      </c>
      <c r="L353" s="82">
        <v>43434</v>
      </c>
      <c r="M353" s="8" t="s">
        <v>1652</v>
      </c>
      <c r="N353" s="8" t="s">
        <v>90</v>
      </c>
      <c r="O353" s="8" t="s">
        <v>21</v>
      </c>
      <c r="P353" s="8" t="s">
        <v>21</v>
      </c>
      <c r="Q353" s="94" t="s">
        <v>3965</v>
      </c>
      <c r="R353" s="94" t="s">
        <v>3860</v>
      </c>
      <c r="S353" s="8" t="s">
        <v>1541</v>
      </c>
      <c r="T353" s="8">
        <v>8</v>
      </c>
      <c r="U353" s="187">
        <f t="shared" si="25"/>
        <v>1</v>
      </c>
      <c r="V353" s="71"/>
      <c r="W353" s="71"/>
      <c r="X353" s="75"/>
      <c r="Y353" s="75"/>
      <c r="Z353" s="75"/>
      <c r="AA353" s="75"/>
      <c r="AB353" s="75" t="s">
        <v>3971</v>
      </c>
      <c r="AC353" s="75"/>
      <c r="AD353" s="71"/>
      <c r="AE353" s="71"/>
      <c r="AF353" s="71"/>
      <c r="AG353" s="71"/>
      <c r="AH353" s="71"/>
      <c r="AI353" s="71"/>
      <c r="AJ353" s="74" t="s">
        <v>3317</v>
      </c>
      <c r="AK353" s="72">
        <f t="shared" si="26"/>
        <v>2</v>
      </c>
      <c r="AL353" s="72">
        <f t="shared" si="27"/>
        <v>1</v>
      </c>
      <c r="AM353" s="72" t="str">
        <f t="shared" si="28"/>
        <v>CUMPLIDA</v>
      </c>
      <c r="AN353" s="72" t="str">
        <f t="shared" si="29"/>
        <v>CUMPLIDA</v>
      </c>
      <c r="AO353" s="8" t="s">
        <v>85</v>
      </c>
      <c r="AP353" s="71"/>
      <c r="AQ353" s="74"/>
      <c r="AR353" s="74"/>
      <c r="AS353" s="74"/>
      <c r="AT353" s="8" t="s">
        <v>219</v>
      </c>
      <c r="AU353" s="95" t="s">
        <v>108</v>
      </c>
      <c r="AV353" s="95" t="s">
        <v>168</v>
      </c>
      <c r="AW353" s="8" t="s">
        <v>208</v>
      </c>
      <c r="AX353" s="8"/>
      <c r="AY353" s="8"/>
      <c r="AZ353" s="8"/>
      <c r="BA353" s="8"/>
      <c r="BB353" s="316"/>
    </row>
    <row r="354" spans="1:54" ht="378" customHeight="1" x14ac:dyDescent="0.25">
      <c r="A354" s="152">
        <v>1207</v>
      </c>
      <c r="B354" s="152">
        <v>19</v>
      </c>
      <c r="C354" s="75" t="s">
        <v>3434</v>
      </c>
      <c r="D354" s="77" t="s">
        <v>3263</v>
      </c>
      <c r="E354" s="77" t="s">
        <v>3264</v>
      </c>
      <c r="F354" s="8" t="s">
        <v>3304</v>
      </c>
      <c r="G354" s="8" t="s">
        <v>3305</v>
      </c>
      <c r="H354" s="95" t="s">
        <v>3435</v>
      </c>
      <c r="I354" s="75" t="s">
        <v>3436</v>
      </c>
      <c r="J354" s="149">
        <v>7</v>
      </c>
      <c r="K354" s="82">
        <v>43131</v>
      </c>
      <c r="L354" s="82">
        <v>43585</v>
      </c>
      <c r="M354" s="8" t="s">
        <v>1652</v>
      </c>
      <c r="N354" s="8" t="s">
        <v>90</v>
      </c>
      <c r="O354" s="8" t="s">
        <v>21</v>
      </c>
      <c r="P354" s="8" t="s">
        <v>21</v>
      </c>
      <c r="Q354" s="94" t="s">
        <v>3965</v>
      </c>
      <c r="R354" s="94" t="s">
        <v>3860</v>
      </c>
      <c r="S354" s="8" t="s">
        <v>1541</v>
      </c>
      <c r="T354" s="8">
        <v>0</v>
      </c>
      <c r="U354" s="187">
        <f t="shared" si="25"/>
        <v>0</v>
      </c>
      <c r="V354" s="71"/>
      <c r="W354" s="71"/>
      <c r="X354" s="75"/>
      <c r="Y354" s="75"/>
      <c r="Z354" s="75"/>
      <c r="AA354" s="75" t="s">
        <v>3477</v>
      </c>
      <c r="AB354" s="75" t="s">
        <v>3982</v>
      </c>
      <c r="AC354" s="75"/>
      <c r="AD354" s="71"/>
      <c r="AE354" s="71"/>
      <c r="AF354" s="71"/>
      <c r="AG354" s="71"/>
      <c r="AH354" s="71"/>
      <c r="AI354" s="71"/>
      <c r="AJ354" s="74" t="s">
        <v>3317</v>
      </c>
      <c r="AK354" s="72">
        <f t="shared" si="26"/>
        <v>0</v>
      </c>
      <c r="AL354" s="72">
        <f t="shared" si="27"/>
        <v>1</v>
      </c>
      <c r="AM354" s="72" t="str">
        <f t="shared" si="28"/>
        <v>EN TERMINO</v>
      </c>
      <c r="AN354" s="72" t="str">
        <f t="shared" si="29"/>
        <v>EN TERMINO</v>
      </c>
      <c r="AO354" s="8" t="s">
        <v>85</v>
      </c>
      <c r="AP354" s="71"/>
      <c r="AQ354" s="74"/>
      <c r="AR354" s="74"/>
      <c r="AS354" s="74"/>
      <c r="AT354" s="8" t="s">
        <v>219</v>
      </c>
      <c r="AU354" s="95" t="s">
        <v>111</v>
      </c>
      <c r="AV354" s="95" t="s">
        <v>200</v>
      </c>
      <c r="AW354" s="8" t="s">
        <v>208</v>
      </c>
      <c r="AX354" s="8"/>
      <c r="AY354" s="8"/>
      <c r="AZ354" s="8"/>
      <c r="BA354" s="8"/>
      <c r="BB354" s="316"/>
    </row>
    <row r="355" spans="1:54" ht="256.5" customHeight="1" x14ac:dyDescent="0.25">
      <c r="A355" s="152">
        <v>1208</v>
      </c>
      <c r="B355" s="152">
        <v>20</v>
      </c>
      <c r="C355" s="75" t="s">
        <v>3437</v>
      </c>
      <c r="D355" s="77" t="s">
        <v>3261</v>
      </c>
      <c r="E355" s="77" t="s">
        <v>3265</v>
      </c>
      <c r="F355" s="8" t="s">
        <v>3304</v>
      </c>
      <c r="G355" s="8" t="s">
        <v>3306</v>
      </c>
      <c r="H355" s="75" t="s">
        <v>3438</v>
      </c>
      <c r="I355" s="75" t="s">
        <v>3439</v>
      </c>
      <c r="J355" s="149">
        <v>7</v>
      </c>
      <c r="K355" s="82">
        <v>43131</v>
      </c>
      <c r="L355" s="82">
        <v>43434</v>
      </c>
      <c r="M355" s="8" t="s">
        <v>1652</v>
      </c>
      <c r="N355" s="8" t="s">
        <v>90</v>
      </c>
      <c r="O355" s="8" t="s">
        <v>21</v>
      </c>
      <c r="P355" s="8" t="s">
        <v>21</v>
      </c>
      <c r="Q355" s="94" t="s">
        <v>3965</v>
      </c>
      <c r="R355" s="94" t="s">
        <v>3860</v>
      </c>
      <c r="S355" s="8" t="s">
        <v>1541</v>
      </c>
      <c r="T355" s="8">
        <v>7</v>
      </c>
      <c r="U355" s="187">
        <f t="shared" si="25"/>
        <v>1</v>
      </c>
      <c r="V355" s="71"/>
      <c r="W355" s="71"/>
      <c r="X355" s="75"/>
      <c r="Y355" s="75"/>
      <c r="Z355" s="75"/>
      <c r="AA355" s="75"/>
      <c r="AB355" s="75" t="s">
        <v>3964</v>
      </c>
      <c r="AC355" s="75"/>
      <c r="AD355" s="71"/>
      <c r="AE355" s="71"/>
      <c r="AF355" s="71"/>
      <c r="AG355" s="71"/>
      <c r="AH355" s="71"/>
      <c r="AI355" s="71"/>
      <c r="AJ355" s="74" t="s">
        <v>3317</v>
      </c>
      <c r="AK355" s="72">
        <f t="shared" si="26"/>
        <v>2</v>
      </c>
      <c r="AL355" s="72">
        <f t="shared" si="27"/>
        <v>1</v>
      </c>
      <c r="AM355" s="72" t="str">
        <f t="shared" si="28"/>
        <v>CUMPLIDA</v>
      </c>
      <c r="AN355" s="72" t="str">
        <f t="shared" si="29"/>
        <v>CUMPLIDA</v>
      </c>
      <c r="AO355" s="8" t="s">
        <v>85</v>
      </c>
      <c r="AP355" s="71"/>
      <c r="AQ355" s="74"/>
      <c r="AR355" s="74"/>
      <c r="AS355" s="74"/>
      <c r="AT355" s="8" t="s">
        <v>219</v>
      </c>
      <c r="AU355" s="95" t="s">
        <v>108</v>
      </c>
      <c r="AV355" s="95" t="s">
        <v>168</v>
      </c>
      <c r="AW355" s="8" t="s">
        <v>208</v>
      </c>
      <c r="AX355" s="8"/>
      <c r="AY355" s="8"/>
      <c r="AZ355" s="8"/>
      <c r="BA355" s="8"/>
      <c r="BB355" s="316"/>
    </row>
    <row r="356" spans="1:54" ht="309.75" customHeight="1" x14ac:dyDescent="0.25">
      <c r="A356" s="152">
        <v>1209</v>
      </c>
      <c r="B356" s="152">
        <v>21</v>
      </c>
      <c r="C356" s="75" t="s">
        <v>3440</v>
      </c>
      <c r="D356" s="77" t="s">
        <v>3266</v>
      </c>
      <c r="E356" s="77" t="s">
        <v>3267</v>
      </c>
      <c r="F356" s="8" t="s">
        <v>3307</v>
      </c>
      <c r="G356" s="8" t="s">
        <v>3308</v>
      </c>
      <c r="H356" s="95" t="s">
        <v>3441</v>
      </c>
      <c r="I356" s="75" t="s">
        <v>3442</v>
      </c>
      <c r="J356" s="149">
        <v>8</v>
      </c>
      <c r="K356" s="82">
        <v>43131</v>
      </c>
      <c r="L356" s="82">
        <v>43585</v>
      </c>
      <c r="M356" s="8" t="s">
        <v>1652</v>
      </c>
      <c r="N356" s="8" t="s">
        <v>90</v>
      </c>
      <c r="O356" s="8" t="s">
        <v>21</v>
      </c>
      <c r="P356" s="8" t="s">
        <v>21</v>
      </c>
      <c r="Q356" s="94" t="s">
        <v>3965</v>
      </c>
      <c r="R356" s="94" t="s">
        <v>3860</v>
      </c>
      <c r="S356" s="8" t="s">
        <v>1541</v>
      </c>
      <c r="T356" s="8">
        <v>0</v>
      </c>
      <c r="U356" s="187">
        <f t="shared" si="25"/>
        <v>0</v>
      </c>
      <c r="V356" s="71"/>
      <c r="W356" s="71"/>
      <c r="X356" s="75"/>
      <c r="Y356" s="75"/>
      <c r="Z356" s="75"/>
      <c r="AA356" s="75" t="s">
        <v>3539</v>
      </c>
      <c r="AB356" s="75" t="s">
        <v>3979</v>
      </c>
      <c r="AC356" s="75"/>
      <c r="AD356" s="71"/>
      <c r="AE356" s="71"/>
      <c r="AF356" s="71"/>
      <c r="AG356" s="71"/>
      <c r="AH356" s="71"/>
      <c r="AI356" s="71"/>
      <c r="AJ356" s="74" t="s">
        <v>3317</v>
      </c>
      <c r="AK356" s="72">
        <f t="shared" si="26"/>
        <v>0</v>
      </c>
      <c r="AL356" s="72">
        <f t="shared" si="27"/>
        <v>1</v>
      </c>
      <c r="AM356" s="72" t="str">
        <f t="shared" si="28"/>
        <v>EN TERMINO</v>
      </c>
      <c r="AN356" s="72" t="str">
        <f t="shared" si="29"/>
        <v>EN TERMINO</v>
      </c>
      <c r="AO356" s="8" t="s">
        <v>85</v>
      </c>
      <c r="AP356" s="71"/>
      <c r="AQ356" s="74"/>
      <c r="AR356" s="74"/>
      <c r="AS356" s="74"/>
      <c r="AT356" s="8" t="s">
        <v>219</v>
      </c>
      <c r="AU356" s="95" t="s">
        <v>111</v>
      </c>
      <c r="AV356" s="95" t="s">
        <v>200</v>
      </c>
      <c r="AW356" s="8" t="s">
        <v>208</v>
      </c>
      <c r="AX356" s="8" t="s">
        <v>3919</v>
      </c>
      <c r="AY356" s="8"/>
      <c r="AZ356" s="8"/>
      <c r="BA356" s="8"/>
      <c r="BB356" s="316"/>
    </row>
    <row r="357" spans="1:54" ht="240" customHeight="1" x14ac:dyDescent="0.25">
      <c r="A357" s="152">
        <v>1210</v>
      </c>
      <c r="B357" s="152">
        <v>22</v>
      </c>
      <c r="C357" s="75" t="s">
        <v>3443</v>
      </c>
      <c r="D357" s="77" t="s">
        <v>3268</v>
      </c>
      <c r="E357" s="77" t="s">
        <v>3269</v>
      </c>
      <c r="F357" s="8" t="s">
        <v>3309</v>
      </c>
      <c r="G357" s="8" t="s">
        <v>3310</v>
      </c>
      <c r="H357" s="203" t="s">
        <v>3444</v>
      </c>
      <c r="I357" s="75" t="s">
        <v>3445</v>
      </c>
      <c r="J357" s="149">
        <v>7</v>
      </c>
      <c r="K357" s="82">
        <v>43131</v>
      </c>
      <c r="L357" s="82">
        <v>43585</v>
      </c>
      <c r="M357" s="8" t="s">
        <v>1652</v>
      </c>
      <c r="N357" s="8" t="s">
        <v>90</v>
      </c>
      <c r="O357" s="8" t="s">
        <v>21</v>
      </c>
      <c r="P357" s="8" t="s">
        <v>21</v>
      </c>
      <c r="Q357" s="94" t="s">
        <v>3965</v>
      </c>
      <c r="R357" s="94" t="s">
        <v>3860</v>
      </c>
      <c r="S357" s="8" t="s">
        <v>1541</v>
      </c>
      <c r="T357" s="8">
        <v>0</v>
      </c>
      <c r="U357" s="187">
        <f t="shared" si="25"/>
        <v>0</v>
      </c>
      <c r="V357" s="71"/>
      <c r="W357" s="71"/>
      <c r="X357" s="75"/>
      <c r="Y357" s="75"/>
      <c r="Z357" s="75"/>
      <c r="AA357" s="75" t="s">
        <v>3477</v>
      </c>
      <c r="AB357" s="75" t="s">
        <v>3979</v>
      </c>
      <c r="AC357" s="75"/>
      <c r="AD357" s="71"/>
      <c r="AE357" s="71"/>
      <c r="AF357" s="71"/>
      <c r="AG357" s="71"/>
      <c r="AH357" s="71"/>
      <c r="AI357" s="71"/>
      <c r="AJ357" s="74" t="s">
        <v>3317</v>
      </c>
      <c r="AK357" s="72">
        <f t="shared" si="26"/>
        <v>0</v>
      </c>
      <c r="AL357" s="72">
        <f t="shared" si="27"/>
        <v>1</v>
      </c>
      <c r="AM357" s="72" t="str">
        <f t="shared" si="28"/>
        <v>EN TERMINO</v>
      </c>
      <c r="AN357" s="72" t="str">
        <f t="shared" si="29"/>
        <v>EN TERMINO</v>
      </c>
      <c r="AO357" s="8" t="s">
        <v>85</v>
      </c>
      <c r="AP357" s="71"/>
      <c r="AQ357" s="74"/>
      <c r="AR357" s="74"/>
      <c r="AS357" s="74"/>
      <c r="AT357" s="8" t="s">
        <v>219</v>
      </c>
      <c r="AU357" s="95" t="s">
        <v>111</v>
      </c>
      <c r="AV357" s="95" t="s">
        <v>200</v>
      </c>
      <c r="AW357" s="8" t="s">
        <v>208</v>
      </c>
      <c r="AX357" s="8"/>
      <c r="AY357" s="8"/>
      <c r="AZ357" s="8"/>
      <c r="BA357" s="8"/>
      <c r="BB357" s="316"/>
    </row>
    <row r="358" spans="1:54" ht="263.25" customHeight="1" x14ac:dyDescent="0.25">
      <c r="A358" s="152">
        <v>1211</v>
      </c>
      <c r="B358" s="152">
        <v>23</v>
      </c>
      <c r="C358" s="75" t="s">
        <v>3446</v>
      </c>
      <c r="D358" s="77" t="s">
        <v>3270</v>
      </c>
      <c r="E358" s="77" t="s">
        <v>3271</v>
      </c>
      <c r="F358" s="120" t="s">
        <v>3311</v>
      </c>
      <c r="G358" s="120" t="s">
        <v>3312</v>
      </c>
      <c r="H358" s="203" t="s">
        <v>3447</v>
      </c>
      <c r="I358" s="75" t="s">
        <v>3448</v>
      </c>
      <c r="J358" s="149">
        <v>10</v>
      </c>
      <c r="K358" s="82">
        <v>43131</v>
      </c>
      <c r="L358" s="82">
        <v>43434</v>
      </c>
      <c r="M358" s="8" t="s">
        <v>1652</v>
      </c>
      <c r="N358" s="8" t="s">
        <v>90</v>
      </c>
      <c r="O358" s="8" t="s">
        <v>21</v>
      </c>
      <c r="P358" s="8" t="s">
        <v>21</v>
      </c>
      <c r="Q358" s="94" t="s">
        <v>3965</v>
      </c>
      <c r="R358" s="94" t="s">
        <v>3860</v>
      </c>
      <c r="S358" s="8" t="s">
        <v>1541</v>
      </c>
      <c r="T358" s="8">
        <v>10</v>
      </c>
      <c r="U358" s="187">
        <f t="shared" si="25"/>
        <v>1</v>
      </c>
      <c r="V358" s="71"/>
      <c r="W358" s="71"/>
      <c r="X358" s="75"/>
      <c r="Y358" s="75"/>
      <c r="Z358" s="75"/>
      <c r="AA358" s="75" t="s">
        <v>3477</v>
      </c>
      <c r="AB358" s="75" t="s">
        <v>4003</v>
      </c>
      <c r="AC358" s="75"/>
      <c r="AD358" s="71"/>
      <c r="AE358" s="71"/>
      <c r="AF358" s="71"/>
      <c r="AG358" s="71"/>
      <c r="AH358" s="71"/>
      <c r="AI358" s="71"/>
      <c r="AJ358" s="74" t="s">
        <v>3317</v>
      </c>
      <c r="AK358" s="72">
        <f t="shared" si="26"/>
        <v>2</v>
      </c>
      <c r="AL358" s="72">
        <f t="shared" si="27"/>
        <v>1</v>
      </c>
      <c r="AM358" s="72" t="str">
        <f t="shared" si="28"/>
        <v>CUMPLIDA</v>
      </c>
      <c r="AN358" s="72" t="str">
        <f t="shared" si="29"/>
        <v>CUMPLIDA</v>
      </c>
      <c r="AO358" s="8" t="s">
        <v>85</v>
      </c>
      <c r="AP358" s="71"/>
      <c r="AQ358" s="74"/>
      <c r="AR358" s="74"/>
      <c r="AS358" s="74"/>
      <c r="AT358" s="8" t="s">
        <v>219</v>
      </c>
      <c r="AU358" s="95" t="s">
        <v>111</v>
      </c>
      <c r="AV358" s="95" t="s">
        <v>200</v>
      </c>
      <c r="AW358" s="8" t="s">
        <v>208</v>
      </c>
      <c r="AX358" s="8"/>
      <c r="AY358" s="8"/>
      <c r="AZ358" s="8"/>
      <c r="BA358" s="8"/>
      <c r="BB358" s="316"/>
    </row>
    <row r="359" spans="1:54" ht="267" customHeight="1" x14ac:dyDescent="0.25">
      <c r="A359" s="152">
        <v>1212</v>
      </c>
      <c r="B359" s="152">
        <v>24</v>
      </c>
      <c r="C359" s="75" t="s">
        <v>3449</v>
      </c>
      <c r="D359" s="75" t="s">
        <v>3272</v>
      </c>
      <c r="E359" s="77" t="s">
        <v>3273</v>
      </c>
      <c r="F359" s="8" t="s">
        <v>3313</v>
      </c>
      <c r="G359" s="8" t="s">
        <v>3314</v>
      </c>
      <c r="H359" s="95" t="s">
        <v>3450</v>
      </c>
      <c r="I359" s="75" t="s">
        <v>3451</v>
      </c>
      <c r="J359" s="149">
        <v>7</v>
      </c>
      <c r="K359" s="82">
        <v>43131</v>
      </c>
      <c r="L359" s="82">
        <v>43434</v>
      </c>
      <c r="M359" s="8" t="s">
        <v>1652</v>
      </c>
      <c r="N359" s="8" t="s">
        <v>90</v>
      </c>
      <c r="O359" s="8" t="s">
        <v>21</v>
      </c>
      <c r="P359" s="8" t="s">
        <v>21</v>
      </c>
      <c r="Q359" s="94" t="s">
        <v>3965</v>
      </c>
      <c r="R359" s="94" t="s">
        <v>3860</v>
      </c>
      <c r="S359" s="8" t="s">
        <v>84</v>
      </c>
      <c r="T359" s="74">
        <v>7</v>
      </c>
      <c r="U359" s="187">
        <f t="shared" si="25"/>
        <v>1</v>
      </c>
      <c r="V359" s="71"/>
      <c r="W359" s="71"/>
      <c r="X359" s="75"/>
      <c r="Y359" s="75"/>
      <c r="Z359" s="75"/>
      <c r="AA359" s="75"/>
      <c r="AB359" s="75" t="s">
        <v>3964</v>
      </c>
      <c r="AC359" s="75"/>
      <c r="AD359" s="71"/>
      <c r="AE359" s="71"/>
      <c r="AF359" s="71"/>
      <c r="AG359" s="71"/>
      <c r="AH359" s="71"/>
      <c r="AI359" s="71"/>
      <c r="AJ359" s="74" t="s">
        <v>3317</v>
      </c>
      <c r="AK359" s="72">
        <f t="shared" si="26"/>
        <v>2</v>
      </c>
      <c r="AL359" s="72">
        <f t="shared" si="27"/>
        <v>1</v>
      </c>
      <c r="AM359" s="72" t="str">
        <f t="shared" si="28"/>
        <v>CUMPLIDA</v>
      </c>
      <c r="AN359" s="72" t="str">
        <f t="shared" si="29"/>
        <v>CUMPLIDA</v>
      </c>
      <c r="AO359" s="74" t="s">
        <v>84</v>
      </c>
      <c r="AP359" s="71"/>
      <c r="AQ359" s="74"/>
      <c r="AR359" s="74"/>
      <c r="AS359" s="74"/>
      <c r="AT359" s="8" t="s">
        <v>219</v>
      </c>
      <c r="AU359" s="95" t="s">
        <v>108</v>
      </c>
      <c r="AV359" s="95" t="s">
        <v>678</v>
      </c>
      <c r="AW359" s="8" t="s">
        <v>208</v>
      </c>
      <c r="AX359" s="8"/>
      <c r="AY359" s="8"/>
      <c r="AZ359" s="8"/>
      <c r="BA359" s="8"/>
      <c r="BB359" s="316"/>
    </row>
    <row r="360" spans="1:54" ht="240" customHeight="1" x14ac:dyDescent="0.25">
      <c r="A360" s="152">
        <v>1213</v>
      </c>
      <c r="B360" s="152">
        <v>25</v>
      </c>
      <c r="C360" s="137" t="s">
        <v>3452</v>
      </c>
      <c r="D360" s="77" t="s">
        <v>3321</v>
      </c>
      <c r="E360" s="77" t="s">
        <v>3322</v>
      </c>
      <c r="F360" s="79" t="s">
        <v>3341</v>
      </c>
      <c r="G360" s="79" t="s">
        <v>3342</v>
      </c>
      <c r="H360" s="79" t="s">
        <v>3343</v>
      </c>
      <c r="I360" s="79" t="s">
        <v>3343</v>
      </c>
      <c r="J360" s="149">
        <v>5</v>
      </c>
      <c r="K360" s="82">
        <v>43096</v>
      </c>
      <c r="L360" s="82">
        <v>43281</v>
      </c>
      <c r="M360" s="83" t="s">
        <v>1961</v>
      </c>
      <c r="N360" s="8" t="s">
        <v>94</v>
      </c>
      <c r="O360" s="8" t="s">
        <v>28</v>
      </c>
      <c r="P360" s="8" t="s">
        <v>28</v>
      </c>
      <c r="Q360" s="8" t="s">
        <v>3966</v>
      </c>
      <c r="R360" s="8" t="s">
        <v>3883</v>
      </c>
      <c r="S360" s="8" t="s">
        <v>1541</v>
      </c>
      <c r="T360" s="8">
        <v>5</v>
      </c>
      <c r="U360" s="187">
        <f t="shared" si="25"/>
        <v>1</v>
      </c>
      <c r="V360" s="71"/>
      <c r="W360" s="71"/>
      <c r="X360" s="75"/>
      <c r="Y360" s="75"/>
      <c r="Z360" s="75"/>
      <c r="AA360" s="75" t="s">
        <v>3627</v>
      </c>
      <c r="AB360" s="75"/>
      <c r="AC360" s="75"/>
      <c r="AD360" s="71"/>
      <c r="AE360" s="71"/>
      <c r="AF360" s="71"/>
      <c r="AG360" s="71"/>
      <c r="AH360" s="71"/>
      <c r="AI360" s="71"/>
      <c r="AJ360" s="74" t="s">
        <v>3317</v>
      </c>
      <c r="AK360" s="72">
        <f t="shared" si="26"/>
        <v>2</v>
      </c>
      <c r="AL360" s="72">
        <f t="shared" si="27"/>
        <v>0</v>
      </c>
      <c r="AM360" s="72" t="str">
        <f t="shared" si="28"/>
        <v>CUMPLIDA</v>
      </c>
      <c r="AN360" s="72" t="str">
        <f t="shared" si="29"/>
        <v>CUMPLIDA</v>
      </c>
      <c r="AO360" s="8" t="s">
        <v>85</v>
      </c>
      <c r="AP360" s="71"/>
      <c r="AQ360" s="74"/>
      <c r="AR360" s="74"/>
      <c r="AS360" s="74"/>
      <c r="AT360" s="8" t="s">
        <v>219</v>
      </c>
      <c r="AU360" s="95" t="s">
        <v>111</v>
      </c>
      <c r="AV360" s="95" t="s">
        <v>937</v>
      </c>
      <c r="AW360" s="8" t="s">
        <v>208</v>
      </c>
      <c r="AX360" s="8"/>
      <c r="AY360" s="8"/>
      <c r="AZ360" s="8"/>
      <c r="BA360" s="8"/>
      <c r="BB360" s="316"/>
    </row>
    <row r="361" spans="1:54" ht="354.75" customHeight="1" x14ac:dyDescent="0.25">
      <c r="A361" s="152">
        <v>1214</v>
      </c>
      <c r="B361" s="152">
        <v>26</v>
      </c>
      <c r="C361" s="137" t="s">
        <v>3453</v>
      </c>
      <c r="D361" s="77" t="s">
        <v>3323</v>
      </c>
      <c r="E361" s="77" t="s">
        <v>3324</v>
      </c>
      <c r="F361" s="79" t="s">
        <v>2952</v>
      </c>
      <c r="G361" s="95" t="s">
        <v>3344</v>
      </c>
      <c r="H361" s="75" t="s">
        <v>3345</v>
      </c>
      <c r="I361" s="75" t="s">
        <v>3345</v>
      </c>
      <c r="J361" s="149">
        <v>3</v>
      </c>
      <c r="K361" s="82">
        <v>43096</v>
      </c>
      <c r="L361" s="82">
        <v>43281</v>
      </c>
      <c r="M361" s="83" t="s">
        <v>1961</v>
      </c>
      <c r="N361" s="8" t="s">
        <v>94</v>
      </c>
      <c r="O361" s="8" t="s">
        <v>28</v>
      </c>
      <c r="P361" s="8" t="s">
        <v>28</v>
      </c>
      <c r="Q361" s="8" t="s">
        <v>3966</v>
      </c>
      <c r="R361" s="8" t="s">
        <v>3883</v>
      </c>
      <c r="S361" s="8" t="s">
        <v>2152</v>
      </c>
      <c r="T361" s="8">
        <v>3</v>
      </c>
      <c r="U361" s="187">
        <f t="shared" si="25"/>
        <v>1</v>
      </c>
      <c r="V361" s="71"/>
      <c r="W361" s="71"/>
      <c r="X361" s="75"/>
      <c r="Y361" s="75"/>
      <c r="Z361" s="75"/>
      <c r="AA361" s="75" t="s">
        <v>3628</v>
      </c>
      <c r="AB361" s="75"/>
      <c r="AC361" s="75"/>
      <c r="AD361" s="71"/>
      <c r="AE361" s="71"/>
      <c r="AF361" s="71"/>
      <c r="AG361" s="71"/>
      <c r="AH361" s="71"/>
      <c r="AI361" s="71"/>
      <c r="AJ361" s="74" t="s">
        <v>3317</v>
      </c>
      <c r="AK361" s="72">
        <f t="shared" si="26"/>
        <v>2</v>
      </c>
      <c r="AL361" s="72">
        <f t="shared" si="27"/>
        <v>0</v>
      </c>
      <c r="AM361" s="72" t="str">
        <f t="shared" si="28"/>
        <v>CUMPLIDA</v>
      </c>
      <c r="AN361" s="72" t="str">
        <f t="shared" si="29"/>
        <v>CUMPLIDA</v>
      </c>
      <c r="AO361" s="8" t="s">
        <v>26</v>
      </c>
      <c r="AP361" s="71"/>
      <c r="AQ361" s="74"/>
      <c r="AR361" s="74"/>
      <c r="AS361" s="74"/>
      <c r="AT361" s="8" t="s">
        <v>219</v>
      </c>
      <c r="AU361" s="95" t="s">
        <v>111</v>
      </c>
      <c r="AV361" s="95" t="s">
        <v>3369</v>
      </c>
      <c r="AW361" s="8" t="s">
        <v>208</v>
      </c>
      <c r="AX361" s="8"/>
      <c r="AY361" s="8"/>
      <c r="AZ361" s="8"/>
      <c r="BA361" s="8"/>
      <c r="BB361" s="316"/>
    </row>
    <row r="362" spans="1:54" ht="240" customHeight="1" x14ac:dyDescent="0.25">
      <c r="A362" s="152">
        <v>1215</v>
      </c>
      <c r="B362" s="152">
        <v>27</v>
      </c>
      <c r="C362" s="137" t="s">
        <v>3454</v>
      </c>
      <c r="D362" s="77" t="s">
        <v>3325</v>
      </c>
      <c r="E362" s="77" t="s">
        <v>3326</v>
      </c>
      <c r="F362" s="149" t="s">
        <v>2952</v>
      </c>
      <c r="G362" s="8" t="s">
        <v>3344</v>
      </c>
      <c r="H362" s="75" t="s">
        <v>3346</v>
      </c>
      <c r="I362" s="75" t="s">
        <v>3346</v>
      </c>
      <c r="J362" s="149">
        <v>3</v>
      </c>
      <c r="K362" s="82">
        <v>43096</v>
      </c>
      <c r="L362" s="82">
        <v>43281</v>
      </c>
      <c r="M362" s="83" t="s">
        <v>1961</v>
      </c>
      <c r="N362" s="8" t="s">
        <v>94</v>
      </c>
      <c r="O362" s="8" t="s">
        <v>28</v>
      </c>
      <c r="P362" s="8" t="s">
        <v>28</v>
      </c>
      <c r="Q362" s="8" t="s">
        <v>3966</v>
      </c>
      <c r="R362" s="8" t="s">
        <v>3883</v>
      </c>
      <c r="S362" s="8" t="s">
        <v>1541</v>
      </c>
      <c r="T362" s="8">
        <v>3</v>
      </c>
      <c r="U362" s="187">
        <f t="shared" si="25"/>
        <v>1</v>
      </c>
      <c r="V362" s="71"/>
      <c r="W362" s="71"/>
      <c r="X362" s="75"/>
      <c r="Y362" s="75"/>
      <c r="Z362" s="75"/>
      <c r="AA362" s="75" t="s">
        <v>3627</v>
      </c>
      <c r="AB362" s="75"/>
      <c r="AC362" s="75"/>
      <c r="AD362" s="71"/>
      <c r="AE362" s="71"/>
      <c r="AF362" s="71"/>
      <c r="AG362" s="71"/>
      <c r="AH362" s="71"/>
      <c r="AI362" s="71"/>
      <c r="AJ362" s="74" t="s">
        <v>3317</v>
      </c>
      <c r="AK362" s="72">
        <f t="shared" si="26"/>
        <v>2</v>
      </c>
      <c r="AL362" s="72">
        <f t="shared" si="27"/>
        <v>0</v>
      </c>
      <c r="AM362" s="72" t="str">
        <f t="shared" si="28"/>
        <v>CUMPLIDA</v>
      </c>
      <c r="AN362" s="72" t="str">
        <f t="shared" si="29"/>
        <v>CUMPLIDA</v>
      </c>
      <c r="AO362" s="8" t="s">
        <v>85</v>
      </c>
      <c r="AP362" s="71"/>
      <c r="AQ362" s="74"/>
      <c r="AR362" s="74"/>
      <c r="AS362" s="74"/>
      <c r="AT362" s="8" t="s">
        <v>219</v>
      </c>
      <c r="AU362" s="95" t="s">
        <v>111</v>
      </c>
      <c r="AV362" s="95" t="s">
        <v>3370</v>
      </c>
      <c r="AW362" s="8" t="s">
        <v>208</v>
      </c>
      <c r="AX362" s="8"/>
      <c r="AY362" s="8"/>
      <c r="AZ362" s="8"/>
      <c r="BA362" s="8"/>
      <c r="BB362" s="316"/>
    </row>
    <row r="363" spans="1:54" ht="240" customHeight="1" x14ac:dyDescent="0.25">
      <c r="A363" s="152">
        <v>1216</v>
      </c>
      <c r="B363" s="152">
        <v>28</v>
      </c>
      <c r="C363" s="137" t="s">
        <v>3455</v>
      </c>
      <c r="D363" s="77" t="s">
        <v>3327</v>
      </c>
      <c r="E363" s="77" t="s">
        <v>3328</v>
      </c>
      <c r="F363" s="79" t="s">
        <v>3347</v>
      </c>
      <c r="G363" s="79" t="s">
        <v>3348</v>
      </c>
      <c r="H363" s="79" t="s">
        <v>3349</v>
      </c>
      <c r="I363" s="79" t="s">
        <v>3350</v>
      </c>
      <c r="J363" s="149">
        <v>3</v>
      </c>
      <c r="K363" s="82">
        <v>43096</v>
      </c>
      <c r="L363" s="82">
        <v>43281</v>
      </c>
      <c r="M363" s="83" t="s">
        <v>1961</v>
      </c>
      <c r="N363" s="8" t="s">
        <v>94</v>
      </c>
      <c r="O363" s="8" t="s">
        <v>28</v>
      </c>
      <c r="P363" s="8" t="s">
        <v>28</v>
      </c>
      <c r="Q363" s="8" t="s">
        <v>3966</v>
      </c>
      <c r="R363" s="8" t="s">
        <v>3883</v>
      </c>
      <c r="S363" s="8" t="s">
        <v>1641</v>
      </c>
      <c r="T363" s="8">
        <v>3</v>
      </c>
      <c r="U363" s="187">
        <f t="shared" si="25"/>
        <v>1</v>
      </c>
      <c r="V363" s="71"/>
      <c r="W363" s="71"/>
      <c r="X363" s="75"/>
      <c r="Y363" s="75"/>
      <c r="Z363" s="75"/>
      <c r="AA363" s="75" t="s">
        <v>3628</v>
      </c>
      <c r="AB363" s="75"/>
      <c r="AC363" s="75"/>
      <c r="AD363" s="71"/>
      <c r="AE363" s="71"/>
      <c r="AF363" s="71"/>
      <c r="AG363" s="71"/>
      <c r="AH363" s="71"/>
      <c r="AI363" s="71"/>
      <c r="AJ363" s="74" t="s">
        <v>3317</v>
      </c>
      <c r="AK363" s="72">
        <f t="shared" si="26"/>
        <v>2</v>
      </c>
      <c r="AL363" s="72">
        <f t="shared" si="27"/>
        <v>0</v>
      </c>
      <c r="AM363" s="72" t="str">
        <f t="shared" si="28"/>
        <v>CUMPLIDA</v>
      </c>
      <c r="AN363" s="72" t="str">
        <f t="shared" si="29"/>
        <v>CUMPLIDA</v>
      </c>
      <c r="AO363" s="8" t="s">
        <v>30</v>
      </c>
      <c r="AP363" s="71"/>
      <c r="AQ363" s="74"/>
      <c r="AR363" s="74"/>
      <c r="AS363" s="74"/>
      <c r="AT363" s="8" t="s">
        <v>219</v>
      </c>
      <c r="AU363" s="95" t="s">
        <v>108</v>
      </c>
      <c r="AV363" s="95" t="s">
        <v>3371</v>
      </c>
      <c r="AW363" s="8" t="s">
        <v>208</v>
      </c>
      <c r="AX363" s="8"/>
      <c r="AY363" s="8"/>
      <c r="AZ363" s="8"/>
      <c r="BA363" s="8"/>
      <c r="BB363" s="316"/>
    </row>
    <row r="364" spans="1:54" ht="240" customHeight="1" x14ac:dyDescent="0.25">
      <c r="A364" s="152">
        <v>1217</v>
      </c>
      <c r="B364" s="152">
        <v>29</v>
      </c>
      <c r="C364" s="137" t="s">
        <v>3456</v>
      </c>
      <c r="D364" s="77" t="s">
        <v>3329</v>
      </c>
      <c r="E364" s="77" t="s">
        <v>3330</v>
      </c>
      <c r="F364" s="79" t="s">
        <v>3351</v>
      </c>
      <c r="G364" s="79" t="s">
        <v>3352</v>
      </c>
      <c r="H364" s="79" t="s">
        <v>3353</v>
      </c>
      <c r="I364" s="79" t="s">
        <v>3353</v>
      </c>
      <c r="J364" s="149">
        <v>2</v>
      </c>
      <c r="K364" s="82">
        <v>43096</v>
      </c>
      <c r="L364" s="82">
        <v>43281</v>
      </c>
      <c r="M364" s="83" t="s">
        <v>1961</v>
      </c>
      <c r="N364" s="8" t="s">
        <v>94</v>
      </c>
      <c r="O364" s="8" t="s">
        <v>28</v>
      </c>
      <c r="P364" s="8" t="s">
        <v>28</v>
      </c>
      <c r="Q364" s="8" t="s">
        <v>3966</v>
      </c>
      <c r="R364" s="8" t="s">
        <v>3883</v>
      </c>
      <c r="S364" s="8" t="s">
        <v>1641</v>
      </c>
      <c r="T364" s="8">
        <v>2</v>
      </c>
      <c r="U364" s="187">
        <f t="shared" si="25"/>
        <v>1</v>
      </c>
      <c r="V364" s="71"/>
      <c r="W364" s="71"/>
      <c r="X364" s="75"/>
      <c r="Y364" s="75"/>
      <c r="Z364" s="75"/>
      <c r="AA364" s="75" t="s">
        <v>3628</v>
      </c>
      <c r="AB364" s="75"/>
      <c r="AC364" s="75"/>
      <c r="AD364" s="71"/>
      <c r="AE364" s="71"/>
      <c r="AF364" s="71"/>
      <c r="AG364" s="71"/>
      <c r="AH364" s="71"/>
      <c r="AI364" s="71"/>
      <c r="AJ364" s="74" t="s">
        <v>3317</v>
      </c>
      <c r="AK364" s="72">
        <f t="shared" si="26"/>
        <v>2</v>
      </c>
      <c r="AL364" s="72">
        <f t="shared" si="27"/>
        <v>0</v>
      </c>
      <c r="AM364" s="72" t="str">
        <f t="shared" si="28"/>
        <v>CUMPLIDA</v>
      </c>
      <c r="AN364" s="72" t="str">
        <f t="shared" si="29"/>
        <v>CUMPLIDA</v>
      </c>
      <c r="AO364" s="8" t="s">
        <v>30</v>
      </c>
      <c r="AP364" s="71"/>
      <c r="AQ364" s="74"/>
      <c r="AR364" s="74"/>
      <c r="AS364" s="74"/>
      <c r="AT364" s="8" t="s">
        <v>219</v>
      </c>
      <c r="AU364" s="95" t="s">
        <v>108</v>
      </c>
      <c r="AV364" s="95" t="s">
        <v>3371</v>
      </c>
      <c r="AW364" s="8" t="s">
        <v>208</v>
      </c>
      <c r="AX364" s="8"/>
      <c r="AY364" s="8"/>
      <c r="AZ364" s="8"/>
      <c r="BA364" s="8"/>
      <c r="BB364" s="316"/>
    </row>
    <row r="365" spans="1:54" ht="240" customHeight="1" x14ac:dyDescent="0.25">
      <c r="A365" s="152">
        <v>1218</v>
      </c>
      <c r="B365" s="152">
        <v>30</v>
      </c>
      <c r="C365" s="137" t="s">
        <v>3457</v>
      </c>
      <c r="D365" s="77" t="s">
        <v>3331</v>
      </c>
      <c r="E365" s="77" t="s">
        <v>3332</v>
      </c>
      <c r="F365" s="79" t="s">
        <v>3354</v>
      </c>
      <c r="G365" s="79" t="s">
        <v>3355</v>
      </c>
      <c r="H365" s="79" t="s">
        <v>3356</v>
      </c>
      <c r="I365" s="79" t="s">
        <v>3357</v>
      </c>
      <c r="J365" s="149">
        <v>6</v>
      </c>
      <c r="K365" s="82">
        <v>43096</v>
      </c>
      <c r="L365" s="82">
        <v>43281</v>
      </c>
      <c r="M365" s="83" t="s">
        <v>1961</v>
      </c>
      <c r="N365" s="8" t="s">
        <v>94</v>
      </c>
      <c r="O365" s="8" t="s">
        <v>28</v>
      </c>
      <c r="P365" s="8" t="s">
        <v>28</v>
      </c>
      <c r="Q365" s="8" t="s">
        <v>3966</v>
      </c>
      <c r="R365" s="8" t="s">
        <v>3883</v>
      </c>
      <c r="S365" s="8" t="s">
        <v>1541</v>
      </c>
      <c r="T365" s="8">
        <v>6</v>
      </c>
      <c r="U365" s="187">
        <f t="shared" si="25"/>
        <v>1</v>
      </c>
      <c r="V365" s="71"/>
      <c r="W365" s="71"/>
      <c r="X365" s="75"/>
      <c r="Y365" s="75"/>
      <c r="Z365" s="75"/>
      <c r="AA365" s="75" t="s">
        <v>3627</v>
      </c>
      <c r="AB365" s="75"/>
      <c r="AC365" s="75"/>
      <c r="AD365" s="71"/>
      <c r="AE365" s="71"/>
      <c r="AF365" s="71"/>
      <c r="AG365" s="71"/>
      <c r="AH365" s="71"/>
      <c r="AI365" s="71"/>
      <c r="AJ365" s="74" t="s">
        <v>3317</v>
      </c>
      <c r="AK365" s="72">
        <f t="shared" si="26"/>
        <v>2</v>
      </c>
      <c r="AL365" s="72">
        <f t="shared" si="27"/>
        <v>0</v>
      </c>
      <c r="AM365" s="72" t="str">
        <f t="shared" si="28"/>
        <v>CUMPLIDA</v>
      </c>
      <c r="AN365" s="72" t="str">
        <f t="shared" si="29"/>
        <v>CUMPLIDA</v>
      </c>
      <c r="AO365" s="8" t="s">
        <v>85</v>
      </c>
      <c r="AP365" s="71"/>
      <c r="AQ365" s="74"/>
      <c r="AR365" s="74"/>
      <c r="AS365" s="74"/>
      <c r="AT365" s="8" t="s">
        <v>219</v>
      </c>
      <c r="AU365" s="8" t="s">
        <v>116</v>
      </c>
      <c r="AV365" s="95" t="s">
        <v>3318</v>
      </c>
      <c r="AW365" s="8" t="s">
        <v>208</v>
      </c>
      <c r="AX365" s="8"/>
      <c r="AY365" s="8"/>
      <c r="AZ365" s="8"/>
      <c r="BA365" s="8"/>
      <c r="BB365" s="316"/>
    </row>
    <row r="366" spans="1:54" ht="240" customHeight="1" x14ac:dyDescent="0.25">
      <c r="A366" s="152">
        <v>1219</v>
      </c>
      <c r="B366" s="152">
        <v>31</v>
      </c>
      <c r="C366" s="137" t="s">
        <v>3458</v>
      </c>
      <c r="D366" s="77" t="s">
        <v>3333</v>
      </c>
      <c r="E366" s="77" t="s">
        <v>3334</v>
      </c>
      <c r="F366" s="79" t="s">
        <v>3358</v>
      </c>
      <c r="G366" s="79" t="s">
        <v>3359</v>
      </c>
      <c r="H366" s="79" t="s">
        <v>3594</v>
      </c>
      <c r="I366" s="79" t="s">
        <v>3594</v>
      </c>
      <c r="J366" s="149">
        <v>2</v>
      </c>
      <c r="K366" s="82">
        <v>43096</v>
      </c>
      <c r="L366" s="82">
        <v>43281</v>
      </c>
      <c r="M366" s="83" t="s">
        <v>1961</v>
      </c>
      <c r="N366" s="8" t="s">
        <v>94</v>
      </c>
      <c r="O366" s="8" t="s">
        <v>28</v>
      </c>
      <c r="P366" s="8" t="s">
        <v>28</v>
      </c>
      <c r="Q366" s="8" t="s">
        <v>3966</v>
      </c>
      <c r="R366" s="8" t="s">
        <v>3883</v>
      </c>
      <c r="S366" s="8" t="s">
        <v>84</v>
      </c>
      <c r="T366" s="8">
        <v>2</v>
      </c>
      <c r="U366" s="187">
        <f t="shared" si="25"/>
        <v>1</v>
      </c>
      <c r="V366" s="71"/>
      <c r="W366" s="71"/>
      <c r="X366" s="75"/>
      <c r="Y366" s="75"/>
      <c r="Z366" s="75"/>
      <c r="AA366" s="75" t="s">
        <v>3629</v>
      </c>
      <c r="AB366" s="75"/>
      <c r="AC366" s="75"/>
      <c r="AD366" s="71"/>
      <c r="AE366" s="71"/>
      <c r="AF366" s="71"/>
      <c r="AG366" s="71"/>
      <c r="AH366" s="71"/>
      <c r="AI366" s="71"/>
      <c r="AJ366" s="74" t="s">
        <v>3317</v>
      </c>
      <c r="AK366" s="72">
        <f t="shared" si="26"/>
        <v>2</v>
      </c>
      <c r="AL366" s="72">
        <f t="shared" si="27"/>
        <v>0</v>
      </c>
      <c r="AM366" s="72" t="str">
        <f t="shared" si="28"/>
        <v>CUMPLIDA</v>
      </c>
      <c r="AN366" s="72" t="str">
        <f t="shared" si="29"/>
        <v>CUMPLIDA</v>
      </c>
      <c r="AO366" s="8" t="s">
        <v>84</v>
      </c>
      <c r="AP366" s="71"/>
      <c r="AQ366" s="74"/>
      <c r="AR366" s="74"/>
      <c r="AS366" s="74"/>
      <c r="AT366" s="8" t="s">
        <v>219</v>
      </c>
      <c r="AU366" s="95" t="s">
        <v>108</v>
      </c>
      <c r="AV366" s="95" t="s">
        <v>135</v>
      </c>
      <c r="AW366" s="8" t="s">
        <v>208</v>
      </c>
      <c r="AX366" s="8"/>
      <c r="AY366" s="8"/>
      <c r="AZ366" s="8"/>
      <c r="BA366" s="8"/>
      <c r="BB366" s="316"/>
    </row>
    <row r="367" spans="1:54" ht="286.5" customHeight="1" x14ac:dyDescent="0.25">
      <c r="A367" s="152">
        <v>1220</v>
      </c>
      <c r="B367" s="152">
        <v>32</v>
      </c>
      <c r="C367" s="137" t="s">
        <v>3459</v>
      </c>
      <c r="D367" s="77" t="s">
        <v>3335</v>
      </c>
      <c r="E367" s="77" t="s">
        <v>3336</v>
      </c>
      <c r="F367" s="79" t="s">
        <v>3360</v>
      </c>
      <c r="G367" s="79" t="s">
        <v>3361</v>
      </c>
      <c r="H367" s="79" t="s">
        <v>3362</v>
      </c>
      <c r="I367" s="79" t="s">
        <v>3362</v>
      </c>
      <c r="J367" s="149">
        <v>3</v>
      </c>
      <c r="K367" s="82">
        <v>43096</v>
      </c>
      <c r="L367" s="82">
        <v>43281</v>
      </c>
      <c r="M367" s="83" t="s">
        <v>1961</v>
      </c>
      <c r="N367" s="8" t="s">
        <v>94</v>
      </c>
      <c r="O367" s="8" t="s">
        <v>28</v>
      </c>
      <c r="P367" s="8" t="s">
        <v>28</v>
      </c>
      <c r="Q367" s="8" t="s">
        <v>3966</v>
      </c>
      <c r="R367" s="8" t="s">
        <v>3883</v>
      </c>
      <c r="S367" s="8" t="s">
        <v>84</v>
      </c>
      <c r="T367" s="8">
        <v>3</v>
      </c>
      <c r="U367" s="187">
        <f t="shared" si="25"/>
        <v>1</v>
      </c>
      <c r="V367" s="71"/>
      <c r="W367" s="71"/>
      <c r="X367" s="75"/>
      <c r="Y367" s="75"/>
      <c r="Z367" s="75"/>
      <c r="AA367" s="75" t="s">
        <v>3627</v>
      </c>
      <c r="AB367" s="75"/>
      <c r="AC367" s="75"/>
      <c r="AD367" s="71"/>
      <c r="AE367" s="71"/>
      <c r="AF367" s="71"/>
      <c r="AG367" s="71"/>
      <c r="AH367" s="71"/>
      <c r="AI367" s="71"/>
      <c r="AJ367" s="74" t="s">
        <v>3317</v>
      </c>
      <c r="AK367" s="72">
        <f t="shared" si="26"/>
        <v>2</v>
      </c>
      <c r="AL367" s="72">
        <f t="shared" si="27"/>
        <v>0</v>
      </c>
      <c r="AM367" s="72" t="str">
        <f t="shared" si="28"/>
        <v>CUMPLIDA</v>
      </c>
      <c r="AN367" s="72" t="str">
        <f t="shared" si="29"/>
        <v>CUMPLIDA</v>
      </c>
      <c r="AO367" s="8" t="s">
        <v>84</v>
      </c>
      <c r="AP367" s="71"/>
      <c r="AQ367" s="74"/>
      <c r="AR367" s="74"/>
      <c r="AS367" s="74"/>
      <c r="AT367" s="8" t="s">
        <v>219</v>
      </c>
      <c r="AU367" s="8" t="s">
        <v>117</v>
      </c>
      <c r="AV367" s="95" t="s">
        <v>117</v>
      </c>
      <c r="AW367" s="8" t="s">
        <v>208</v>
      </c>
      <c r="AX367" s="8"/>
      <c r="AY367" s="8"/>
      <c r="AZ367" s="8"/>
      <c r="BA367" s="8"/>
      <c r="BB367" s="316"/>
    </row>
    <row r="368" spans="1:54" ht="240" customHeight="1" x14ac:dyDescent="0.25">
      <c r="A368" s="152">
        <v>1221</v>
      </c>
      <c r="B368" s="152">
        <v>33</v>
      </c>
      <c r="C368" s="137" t="s">
        <v>3460</v>
      </c>
      <c r="D368" s="77" t="s">
        <v>3337</v>
      </c>
      <c r="E368" s="77" t="s">
        <v>3338</v>
      </c>
      <c r="F368" s="79" t="s">
        <v>3363</v>
      </c>
      <c r="G368" s="79" t="s">
        <v>3364</v>
      </c>
      <c r="H368" s="79" t="s">
        <v>3365</v>
      </c>
      <c r="I368" s="79" t="s">
        <v>3365</v>
      </c>
      <c r="J368" s="149">
        <v>2</v>
      </c>
      <c r="K368" s="82">
        <v>43096</v>
      </c>
      <c r="L368" s="82">
        <v>43524</v>
      </c>
      <c r="M368" s="83" t="s">
        <v>1961</v>
      </c>
      <c r="N368" s="8" t="s">
        <v>94</v>
      </c>
      <c r="O368" s="8" t="s">
        <v>4362</v>
      </c>
      <c r="P368" s="8" t="s">
        <v>4362</v>
      </c>
      <c r="Q368" s="8" t="s">
        <v>4363</v>
      </c>
      <c r="R368" s="8" t="s">
        <v>35</v>
      </c>
      <c r="S368" s="8" t="s">
        <v>84</v>
      </c>
      <c r="T368" s="74">
        <v>1</v>
      </c>
      <c r="U368" s="187">
        <f t="shared" si="25"/>
        <v>0.5</v>
      </c>
      <c r="V368" s="71"/>
      <c r="W368" s="71"/>
      <c r="X368" s="75"/>
      <c r="Y368" s="75"/>
      <c r="Z368" s="75"/>
      <c r="AA368" s="75"/>
      <c r="AB368" s="75" t="s">
        <v>4022</v>
      </c>
      <c r="AC368" s="75"/>
      <c r="AD368" s="71"/>
      <c r="AE368" s="71"/>
      <c r="AF368" s="71"/>
      <c r="AG368" s="71"/>
      <c r="AH368" s="71"/>
      <c r="AI368" s="71"/>
      <c r="AJ368" s="74" t="s">
        <v>3317</v>
      </c>
      <c r="AK368" s="72">
        <f t="shared" si="26"/>
        <v>0</v>
      </c>
      <c r="AL368" s="72">
        <f t="shared" si="27"/>
        <v>1</v>
      </c>
      <c r="AM368" s="72" t="str">
        <f t="shared" si="28"/>
        <v>EN TERMINO</v>
      </c>
      <c r="AN368" s="72" t="str">
        <f t="shared" si="29"/>
        <v>EN TERMINO</v>
      </c>
      <c r="AO368" s="74" t="s">
        <v>84</v>
      </c>
      <c r="AP368" s="71"/>
      <c r="AQ368" s="74"/>
      <c r="AR368" s="74"/>
      <c r="AS368" s="74"/>
      <c r="AT368" s="8" t="s">
        <v>219</v>
      </c>
      <c r="AU368" s="95" t="s">
        <v>111</v>
      </c>
      <c r="AV368" s="95" t="s">
        <v>162</v>
      </c>
      <c r="AW368" s="8" t="s">
        <v>208</v>
      </c>
      <c r="AX368" s="8" t="s">
        <v>3921</v>
      </c>
      <c r="AY368" s="8"/>
      <c r="AZ368" s="8"/>
      <c r="BA368" s="8"/>
      <c r="BB368" s="316"/>
    </row>
    <row r="369" spans="1:54" ht="256.5" customHeight="1" x14ac:dyDescent="0.25">
      <c r="A369" s="152">
        <v>1222</v>
      </c>
      <c r="B369" s="152">
        <v>34</v>
      </c>
      <c r="C369" s="137" t="s">
        <v>3461</v>
      </c>
      <c r="D369" s="77" t="s">
        <v>3339</v>
      </c>
      <c r="E369" s="77" t="s">
        <v>3340</v>
      </c>
      <c r="F369" s="79" t="s">
        <v>3366</v>
      </c>
      <c r="G369" s="79" t="s">
        <v>3367</v>
      </c>
      <c r="H369" s="79" t="s">
        <v>3368</v>
      </c>
      <c r="I369" s="79" t="s">
        <v>3368</v>
      </c>
      <c r="J369" s="149">
        <v>2</v>
      </c>
      <c r="K369" s="82">
        <v>43096</v>
      </c>
      <c r="L369" s="82">
        <v>43281</v>
      </c>
      <c r="M369" s="83" t="s">
        <v>1961</v>
      </c>
      <c r="N369" s="8" t="s">
        <v>94</v>
      </c>
      <c r="O369" s="8" t="s">
        <v>28</v>
      </c>
      <c r="P369" s="8" t="s">
        <v>28</v>
      </c>
      <c r="Q369" s="8" t="s">
        <v>3966</v>
      </c>
      <c r="R369" s="8" t="s">
        <v>3883</v>
      </c>
      <c r="S369" s="8" t="s">
        <v>84</v>
      </c>
      <c r="T369" s="8">
        <v>2</v>
      </c>
      <c r="U369" s="187">
        <f t="shared" si="25"/>
        <v>1</v>
      </c>
      <c r="V369" s="71"/>
      <c r="W369" s="71"/>
      <c r="X369" s="75"/>
      <c r="Y369" s="75"/>
      <c r="Z369" s="75"/>
      <c r="AA369" s="75" t="s">
        <v>3627</v>
      </c>
      <c r="AB369" s="75"/>
      <c r="AC369" s="75"/>
      <c r="AD369" s="71"/>
      <c r="AE369" s="71"/>
      <c r="AF369" s="71"/>
      <c r="AG369" s="71"/>
      <c r="AH369" s="71"/>
      <c r="AI369" s="71"/>
      <c r="AJ369" s="74" t="s">
        <v>3317</v>
      </c>
      <c r="AK369" s="72">
        <f t="shared" si="26"/>
        <v>2</v>
      </c>
      <c r="AL369" s="72">
        <f t="shared" si="27"/>
        <v>0</v>
      </c>
      <c r="AM369" s="72" t="str">
        <f t="shared" si="28"/>
        <v>CUMPLIDA</v>
      </c>
      <c r="AN369" s="72" t="str">
        <f t="shared" si="29"/>
        <v>CUMPLIDA</v>
      </c>
      <c r="AO369" s="8" t="s">
        <v>84</v>
      </c>
      <c r="AP369" s="71"/>
      <c r="AQ369" s="74"/>
      <c r="AR369" s="74"/>
      <c r="AS369" s="74"/>
      <c r="AT369" s="8" t="s">
        <v>219</v>
      </c>
      <c r="AU369" s="95" t="s">
        <v>108</v>
      </c>
      <c r="AV369" s="95" t="s">
        <v>168</v>
      </c>
      <c r="AW369" s="8" t="s">
        <v>208</v>
      </c>
      <c r="AX369" s="8"/>
      <c r="AY369" s="8"/>
      <c r="AZ369" s="8"/>
      <c r="BA369" s="8"/>
      <c r="BB369" s="316"/>
    </row>
    <row r="370" spans="1:54" ht="180" x14ac:dyDescent="0.25">
      <c r="A370" s="279">
        <v>1223</v>
      </c>
      <c r="B370" s="302">
        <v>1</v>
      </c>
      <c r="C370" s="280" t="s">
        <v>3654</v>
      </c>
      <c r="D370" s="281" t="s">
        <v>3655</v>
      </c>
      <c r="E370" s="281" t="s">
        <v>3656</v>
      </c>
      <c r="F370" s="285" t="s">
        <v>3741</v>
      </c>
      <c r="G370" s="181" t="s">
        <v>3742</v>
      </c>
      <c r="H370" s="181" t="s">
        <v>3786</v>
      </c>
      <c r="I370" s="296" t="s">
        <v>3787</v>
      </c>
      <c r="J370" s="297">
        <v>2</v>
      </c>
      <c r="K370" s="82">
        <v>43297</v>
      </c>
      <c r="L370" s="82">
        <v>43465</v>
      </c>
      <c r="M370" s="83" t="s">
        <v>298</v>
      </c>
      <c r="N370" s="205" t="s">
        <v>298</v>
      </c>
      <c r="O370" s="205" t="s">
        <v>46</v>
      </c>
      <c r="P370" s="205" t="s">
        <v>46</v>
      </c>
      <c r="Q370" s="8" t="s">
        <v>4250</v>
      </c>
      <c r="R370" s="94" t="s">
        <v>3859</v>
      </c>
      <c r="S370" s="8" t="s">
        <v>1541</v>
      </c>
      <c r="T370" s="8">
        <v>2</v>
      </c>
      <c r="U370" s="187">
        <f t="shared" si="25"/>
        <v>1</v>
      </c>
      <c r="V370" s="71"/>
      <c r="W370" s="71"/>
      <c r="X370" s="75"/>
      <c r="Y370" s="75"/>
      <c r="Z370" s="75"/>
      <c r="AA370" s="75"/>
      <c r="AB370" s="75" t="s">
        <v>4011</v>
      </c>
      <c r="AC370" s="75"/>
      <c r="AD370" s="71"/>
      <c r="AE370" s="71"/>
      <c r="AF370" s="71"/>
      <c r="AG370" s="71"/>
      <c r="AH370" s="71"/>
      <c r="AI370" s="71"/>
      <c r="AJ370" s="74" t="s">
        <v>3849</v>
      </c>
      <c r="AK370" s="72">
        <f t="shared" si="26"/>
        <v>2</v>
      </c>
      <c r="AL370" s="72">
        <f t="shared" si="27"/>
        <v>1</v>
      </c>
      <c r="AM370" s="72" t="str">
        <f t="shared" si="28"/>
        <v>CUMPLIDA</v>
      </c>
      <c r="AN370" s="72" t="str">
        <f t="shared" si="29"/>
        <v>CUMPLIDA</v>
      </c>
      <c r="AO370" s="205" t="s">
        <v>85</v>
      </c>
      <c r="AP370" s="71"/>
      <c r="AQ370" s="74"/>
      <c r="AR370" s="74"/>
      <c r="AS370" s="74"/>
      <c r="AT370" s="8" t="s">
        <v>219</v>
      </c>
      <c r="AU370" s="8" t="s">
        <v>223</v>
      </c>
      <c r="AV370" s="284" t="s">
        <v>3850</v>
      </c>
      <c r="AW370" s="83" t="s">
        <v>298</v>
      </c>
      <c r="AX370" s="83"/>
      <c r="AY370" s="8"/>
      <c r="AZ370" s="8"/>
      <c r="BA370" s="8"/>
      <c r="BB370" s="316"/>
    </row>
    <row r="371" spans="1:54" ht="195" x14ac:dyDescent="0.25">
      <c r="A371" s="279">
        <v>1224</v>
      </c>
      <c r="B371" s="302">
        <v>2</v>
      </c>
      <c r="C371" s="282" t="s">
        <v>3657</v>
      </c>
      <c r="D371" s="281" t="s">
        <v>3658</v>
      </c>
      <c r="E371" s="281" t="s">
        <v>3659</v>
      </c>
      <c r="F371" s="181" t="s">
        <v>3743</v>
      </c>
      <c r="G371" s="181" t="s">
        <v>3744</v>
      </c>
      <c r="H371" s="181" t="s">
        <v>3788</v>
      </c>
      <c r="I371" s="296" t="s">
        <v>3789</v>
      </c>
      <c r="J371" s="149">
        <v>2</v>
      </c>
      <c r="K371" s="82">
        <v>43297</v>
      </c>
      <c r="L371" s="82">
        <v>43373</v>
      </c>
      <c r="M371" s="83" t="s">
        <v>302</v>
      </c>
      <c r="N371" s="83" t="s">
        <v>302</v>
      </c>
      <c r="O371" s="205" t="s">
        <v>55</v>
      </c>
      <c r="P371" s="205" t="s">
        <v>55</v>
      </c>
      <c r="Q371" s="8" t="s">
        <v>3967</v>
      </c>
      <c r="R371" s="8" t="s">
        <v>35</v>
      </c>
      <c r="S371" s="8" t="s">
        <v>1541</v>
      </c>
      <c r="T371" s="8">
        <v>2</v>
      </c>
      <c r="U371" s="187">
        <f t="shared" si="25"/>
        <v>1</v>
      </c>
      <c r="V371" s="71"/>
      <c r="W371" s="71"/>
      <c r="X371" s="75"/>
      <c r="Y371" s="75"/>
      <c r="Z371" s="75"/>
      <c r="AA371" s="75"/>
      <c r="AB371" s="75" t="s">
        <v>3923</v>
      </c>
      <c r="AC371" s="75"/>
      <c r="AD371" s="71"/>
      <c r="AE371" s="71"/>
      <c r="AF371" s="71"/>
      <c r="AG371" s="71"/>
      <c r="AH371" s="71"/>
      <c r="AI371" s="71"/>
      <c r="AJ371" s="74" t="s">
        <v>3849</v>
      </c>
      <c r="AK371" s="72">
        <f t="shared" si="26"/>
        <v>2</v>
      </c>
      <c r="AL371" s="72">
        <f t="shared" si="27"/>
        <v>0</v>
      </c>
      <c r="AM371" s="72" t="str">
        <f t="shared" si="28"/>
        <v>CUMPLIDA</v>
      </c>
      <c r="AN371" s="72" t="str">
        <f t="shared" si="29"/>
        <v>CUMPLIDA</v>
      </c>
      <c r="AO371" s="8" t="s">
        <v>85</v>
      </c>
      <c r="AP371" s="71"/>
      <c r="AQ371" s="74"/>
      <c r="AR371" s="74"/>
      <c r="AS371" s="74"/>
      <c r="AT371" s="8" t="s">
        <v>219</v>
      </c>
      <c r="AU371" s="8" t="s">
        <v>116</v>
      </c>
      <c r="AV371" s="284" t="s">
        <v>116</v>
      </c>
      <c r="AW371" s="83" t="s">
        <v>302</v>
      </c>
      <c r="AX371" s="83"/>
      <c r="AY371" s="8"/>
      <c r="AZ371" s="8"/>
      <c r="BA371" s="8"/>
      <c r="BB371" s="316"/>
    </row>
    <row r="372" spans="1:54" ht="240" x14ac:dyDescent="0.25">
      <c r="A372" s="279">
        <v>1225</v>
      </c>
      <c r="B372" s="302">
        <v>3</v>
      </c>
      <c r="C372" s="283" t="s">
        <v>3660</v>
      </c>
      <c r="D372" s="284" t="s">
        <v>3661</v>
      </c>
      <c r="E372" s="284" t="s">
        <v>3662</v>
      </c>
      <c r="F372" s="181" t="s">
        <v>3745</v>
      </c>
      <c r="G372" s="181" t="s">
        <v>3746</v>
      </c>
      <c r="H372" s="181" t="s">
        <v>3790</v>
      </c>
      <c r="I372" s="181" t="s">
        <v>3791</v>
      </c>
      <c r="J372" s="149">
        <v>4</v>
      </c>
      <c r="K372" s="82">
        <v>43297</v>
      </c>
      <c r="L372" s="82">
        <v>43434</v>
      </c>
      <c r="M372" s="83" t="s">
        <v>298</v>
      </c>
      <c r="N372" s="205" t="s">
        <v>298</v>
      </c>
      <c r="O372" s="205" t="s">
        <v>1527</v>
      </c>
      <c r="P372" s="205" t="s">
        <v>1527</v>
      </c>
      <c r="Q372" s="8" t="s">
        <v>4255</v>
      </c>
      <c r="R372" s="8" t="s">
        <v>35</v>
      </c>
      <c r="S372" s="8" t="s">
        <v>1541</v>
      </c>
      <c r="T372" s="8">
        <v>4</v>
      </c>
      <c r="U372" s="187">
        <f t="shared" si="25"/>
        <v>1</v>
      </c>
      <c r="V372" s="71"/>
      <c r="W372" s="71"/>
      <c r="X372" s="75"/>
      <c r="Y372" s="75"/>
      <c r="Z372" s="75"/>
      <c r="AA372" s="75"/>
      <c r="AB372" s="75" t="s">
        <v>3996</v>
      </c>
      <c r="AC372" s="75"/>
      <c r="AD372" s="71"/>
      <c r="AE372" s="71"/>
      <c r="AF372" s="71"/>
      <c r="AG372" s="71"/>
      <c r="AH372" s="71"/>
      <c r="AI372" s="71"/>
      <c r="AJ372" s="74" t="s">
        <v>3849</v>
      </c>
      <c r="AK372" s="72">
        <f t="shared" si="26"/>
        <v>2</v>
      </c>
      <c r="AL372" s="72">
        <f t="shared" si="27"/>
        <v>1</v>
      </c>
      <c r="AM372" s="72" t="str">
        <f t="shared" si="28"/>
        <v>CUMPLIDA</v>
      </c>
      <c r="AN372" s="72" t="str">
        <f t="shared" si="29"/>
        <v>CUMPLIDA</v>
      </c>
      <c r="AO372" s="8" t="s">
        <v>85</v>
      </c>
      <c r="AP372" s="71"/>
      <c r="AQ372" s="74"/>
      <c r="AR372" s="74"/>
      <c r="AS372" s="74"/>
      <c r="AT372" s="8" t="s">
        <v>219</v>
      </c>
      <c r="AU372" s="8" t="s">
        <v>223</v>
      </c>
      <c r="AV372" s="283" t="s">
        <v>3850</v>
      </c>
      <c r="AW372" s="83" t="s">
        <v>298</v>
      </c>
      <c r="AX372" s="83"/>
      <c r="AY372" s="8"/>
      <c r="AZ372" s="8"/>
      <c r="BA372" s="8"/>
      <c r="BB372" s="316"/>
    </row>
    <row r="373" spans="1:54" ht="345" x14ac:dyDescent="0.25">
      <c r="A373" s="279">
        <v>1226</v>
      </c>
      <c r="B373" s="302">
        <v>4</v>
      </c>
      <c r="C373" s="283" t="s">
        <v>3663</v>
      </c>
      <c r="D373" s="281" t="s">
        <v>3664</v>
      </c>
      <c r="E373" s="281" t="s">
        <v>3665</v>
      </c>
      <c r="F373" s="286" t="s">
        <v>3747</v>
      </c>
      <c r="G373" s="181" t="s">
        <v>3748</v>
      </c>
      <c r="H373" s="298" t="s">
        <v>3792</v>
      </c>
      <c r="I373" s="298" t="s">
        <v>3793</v>
      </c>
      <c r="J373" s="149">
        <v>5</v>
      </c>
      <c r="K373" s="82">
        <v>43297</v>
      </c>
      <c r="L373" s="82">
        <v>43555</v>
      </c>
      <c r="M373" s="83" t="s">
        <v>296</v>
      </c>
      <c r="N373" s="205" t="s">
        <v>296</v>
      </c>
      <c r="O373" s="205" t="s">
        <v>24</v>
      </c>
      <c r="P373" s="205" t="s">
        <v>24</v>
      </c>
      <c r="Q373" s="8" t="s">
        <v>3968</v>
      </c>
      <c r="R373" s="105" t="s">
        <v>3884</v>
      </c>
      <c r="S373" s="8" t="s">
        <v>1541</v>
      </c>
      <c r="T373" s="8">
        <v>0</v>
      </c>
      <c r="U373" s="187">
        <f t="shared" si="25"/>
        <v>0</v>
      </c>
      <c r="V373" s="71"/>
      <c r="W373" s="71"/>
      <c r="X373" s="75"/>
      <c r="Y373" s="75"/>
      <c r="Z373" s="75"/>
      <c r="AA373" s="75"/>
      <c r="AB373" s="75"/>
      <c r="AC373" s="75"/>
      <c r="AD373" s="71"/>
      <c r="AE373" s="71"/>
      <c r="AF373" s="71"/>
      <c r="AG373" s="71"/>
      <c r="AH373" s="71"/>
      <c r="AI373" s="71"/>
      <c r="AJ373" s="74" t="s">
        <v>3849</v>
      </c>
      <c r="AK373" s="72">
        <f t="shared" si="26"/>
        <v>0</v>
      </c>
      <c r="AL373" s="72">
        <f t="shared" si="27"/>
        <v>1</v>
      </c>
      <c r="AM373" s="72" t="str">
        <f t="shared" si="28"/>
        <v>EN TERMINO</v>
      </c>
      <c r="AN373" s="72" t="str">
        <f t="shared" si="29"/>
        <v>EN TERMINO</v>
      </c>
      <c r="AO373" s="8" t="s">
        <v>85</v>
      </c>
      <c r="AP373" s="71"/>
      <c r="AQ373" s="74"/>
      <c r="AR373" s="74"/>
      <c r="AS373" s="74"/>
      <c r="AT373" s="8" t="s">
        <v>219</v>
      </c>
      <c r="AU373" s="8" t="s">
        <v>223</v>
      </c>
      <c r="AV373" s="284" t="s">
        <v>3851</v>
      </c>
      <c r="AW373" s="83" t="s">
        <v>296</v>
      </c>
      <c r="AX373" s="83"/>
      <c r="AY373" s="8"/>
      <c r="AZ373" s="8"/>
      <c r="BA373" s="8"/>
      <c r="BB373" s="316"/>
    </row>
    <row r="374" spans="1:54" ht="225" x14ac:dyDescent="0.25">
      <c r="A374" s="279">
        <v>1227</v>
      </c>
      <c r="B374" s="302">
        <v>5</v>
      </c>
      <c r="C374" s="283" t="s">
        <v>3666</v>
      </c>
      <c r="D374" s="281" t="s">
        <v>3667</v>
      </c>
      <c r="E374" s="281" t="s">
        <v>3668</v>
      </c>
      <c r="F374" s="181" t="s">
        <v>3749</v>
      </c>
      <c r="G374" s="181" t="s">
        <v>3750</v>
      </c>
      <c r="H374" s="181" t="s">
        <v>3794</v>
      </c>
      <c r="I374" s="181" t="s">
        <v>3795</v>
      </c>
      <c r="J374" s="149">
        <v>5</v>
      </c>
      <c r="K374" s="82">
        <v>43297</v>
      </c>
      <c r="L374" s="82">
        <v>43524</v>
      </c>
      <c r="M374" s="83" t="s">
        <v>654</v>
      </c>
      <c r="N374" s="205" t="s">
        <v>103</v>
      </c>
      <c r="O374" s="205" t="s">
        <v>28</v>
      </c>
      <c r="P374" s="205" t="s">
        <v>3844</v>
      </c>
      <c r="Q374" s="8" t="s">
        <v>3966</v>
      </c>
      <c r="R374" s="8" t="s">
        <v>3883</v>
      </c>
      <c r="S374" s="8" t="s">
        <v>1541</v>
      </c>
      <c r="T374" s="8">
        <v>0</v>
      </c>
      <c r="U374" s="187">
        <f t="shared" si="25"/>
        <v>0</v>
      </c>
      <c r="V374" s="71"/>
      <c r="W374" s="71"/>
      <c r="X374" s="75"/>
      <c r="Y374" s="75"/>
      <c r="Z374" s="75"/>
      <c r="AA374" s="75"/>
      <c r="AB374" s="75" t="s">
        <v>4027</v>
      </c>
      <c r="AC374" s="75"/>
      <c r="AD374" s="71"/>
      <c r="AE374" s="71"/>
      <c r="AF374" s="71"/>
      <c r="AG374" s="71"/>
      <c r="AH374" s="71"/>
      <c r="AI374" s="71"/>
      <c r="AJ374" s="74" t="s">
        <v>3849</v>
      </c>
      <c r="AK374" s="72">
        <f t="shared" si="26"/>
        <v>0</v>
      </c>
      <c r="AL374" s="72">
        <f t="shared" si="27"/>
        <v>1</v>
      </c>
      <c r="AM374" s="72" t="str">
        <f t="shared" si="28"/>
        <v>EN TERMINO</v>
      </c>
      <c r="AN374" s="72" t="str">
        <f t="shared" si="29"/>
        <v>EN TERMINO</v>
      </c>
      <c r="AO374" s="205" t="s">
        <v>85</v>
      </c>
      <c r="AP374" s="71"/>
      <c r="AQ374" s="74"/>
      <c r="AR374" s="74"/>
      <c r="AS374" s="74"/>
      <c r="AT374" s="8" t="s">
        <v>219</v>
      </c>
      <c r="AU374" s="8" t="s">
        <v>223</v>
      </c>
      <c r="AV374" s="283" t="s">
        <v>3850</v>
      </c>
      <c r="AW374" s="8" t="s">
        <v>208</v>
      </c>
      <c r="AX374" s="8" t="s">
        <v>3921</v>
      </c>
      <c r="AY374" s="8"/>
      <c r="AZ374" s="8"/>
      <c r="BA374" s="8"/>
      <c r="BB374" s="316"/>
    </row>
    <row r="375" spans="1:54" ht="225" x14ac:dyDescent="0.25">
      <c r="A375" s="279">
        <v>1228</v>
      </c>
      <c r="B375" s="302">
        <v>6</v>
      </c>
      <c r="C375" s="282" t="s">
        <v>3669</v>
      </c>
      <c r="D375" s="283" t="s">
        <v>3670</v>
      </c>
      <c r="E375" s="281" t="s">
        <v>3671</v>
      </c>
      <c r="F375" s="287" t="s">
        <v>3751</v>
      </c>
      <c r="G375" s="288" t="s">
        <v>3752</v>
      </c>
      <c r="H375" s="287" t="s">
        <v>3796</v>
      </c>
      <c r="I375" s="287" t="s">
        <v>3797</v>
      </c>
      <c r="J375" s="149">
        <v>3</v>
      </c>
      <c r="K375" s="82">
        <v>43297</v>
      </c>
      <c r="L375" s="82">
        <v>43646</v>
      </c>
      <c r="M375" s="83" t="s">
        <v>3856</v>
      </c>
      <c r="N375" s="205" t="s">
        <v>94</v>
      </c>
      <c r="O375" s="205" t="s">
        <v>28</v>
      </c>
      <c r="P375" s="205" t="s">
        <v>3845</v>
      </c>
      <c r="Q375" s="8" t="s">
        <v>3966</v>
      </c>
      <c r="R375" s="8" t="s">
        <v>3883</v>
      </c>
      <c r="S375" s="8" t="s">
        <v>1541</v>
      </c>
      <c r="T375" s="8">
        <v>0</v>
      </c>
      <c r="U375" s="187">
        <f t="shared" si="25"/>
        <v>0</v>
      </c>
      <c r="V375" s="71"/>
      <c r="W375" s="71"/>
      <c r="X375" s="75"/>
      <c r="Y375" s="75"/>
      <c r="Z375" s="75"/>
      <c r="AA375" s="75"/>
      <c r="AB375" s="75"/>
      <c r="AC375" s="75"/>
      <c r="AD375" s="71"/>
      <c r="AE375" s="71"/>
      <c r="AF375" s="71"/>
      <c r="AG375" s="71"/>
      <c r="AH375" s="71"/>
      <c r="AI375" s="71"/>
      <c r="AJ375" s="74" t="s">
        <v>3849</v>
      </c>
      <c r="AK375" s="72">
        <f t="shared" si="26"/>
        <v>0</v>
      </c>
      <c r="AL375" s="72">
        <f t="shared" si="27"/>
        <v>1</v>
      </c>
      <c r="AM375" s="72" t="str">
        <f t="shared" si="28"/>
        <v>EN TERMINO</v>
      </c>
      <c r="AN375" s="72" t="str">
        <f t="shared" si="29"/>
        <v>EN TERMINO</v>
      </c>
      <c r="AO375" s="205" t="s">
        <v>85</v>
      </c>
      <c r="AP375" s="71"/>
      <c r="AQ375" s="74"/>
      <c r="AR375" s="74"/>
      <c r="AS375" s="74"/>
      <c r="AT375" s="8" t="s">
        <v>219</v>
      </c>
      <c r="AU375" s="8" t="s">
        <v>223</v>
      </c>
      <c r="AV375" s="283" t="s">
        <v>3850</v>
      </c>
      <c r="AW375" s="8" t="s">
        <v>208</v>
      </c>
      <c r="AX375" s="8"/>
      <c r="AY375" s="8"/>
      <c r="AZ375" s="8"/>
      <c r="BA375" s="8"/>
      <c r="BB375" s="316"/>
    </row>
    <row r="376" spans="1:54" ht="360" x14ac:dyDescent="0.25">
      <c r="A376" s="279">
        <v>1229</v>
      </c>
      <c r="B376" s="302">
        <v>7</v>
      </c>
      <c r="C376" s="284" t="s">
        <v>3672</v>
      </c>
      <c r="D376" s="281" t="s">
        <v>3673</v>
      </c>
      <c r="E376" s="281" t="s">
        <v>3674</v>
      </c>
      <c r="F376" s="181" t="s">
        <v>3753</v>
      </c>
      <c r="G376" s="181" t="s">
        <v>3754</v>
      </c>
      <c r="H376" s="181" t="s">
        <v>3798</v>
      </c>
      <c r="I376" s="181" t="s">
        <v>3799</v>
      </c>
      <c r="J376" s="149">
        <v>6</v>
      </c>
      <c r="K376" s="82">
        <v>43297</v>
      </c>
      <c r="L376" s="82">
        <v>43524</v>
      </c>
      <c r="M376" s="83" t="s">
        <v>302</v>
      </c>
      <c r="N376" s="83" t="s">
        <v>302</v>
      </c>
      <c r="O376" s="205" t="s">
        <v>55</v>
      </c>
      <c r="P376" s="205" t="s">
        <v>55</v>
      </c>
      <c r="Q376" s="8" t="s">
        <v>3967</v>
      </c>
      <c r="R376" s="8" t="s">
        <v>35</v>
      </c>
      <c r="S376" s="8" t="s">
        <v>84</v>
      </c>
      <c r="T376" s="8">
        <v>0</v>
      </c>
      <c r="U376" s="187">
        <f t="shared" si="25"/>
        <v>0</v>
      </c>
      <c r="V376" s="71"/>
      <c r="W376" s="71"/>
      <c r="X376" s="75"/>
      <c r="Y376" s="75"/>
      <c r="Z376" s="75"/>
      <c r="AA376" s="75"/>
      <c r="AB376" s="75" t="s">
        <v>4028</v>
      </c>
      <c r="AC376" s="75"/>
      <c r="AD376" s="71"/>
      <c r="AE376" s="71"/>
      <c r="AF376" s="71"/>
      <c r="AG376" s="71"/>
      <c r="AH376" s="71"/>
      <c r="AI376" s="71"/>
      <c r="AJ376" s="74" t="s">
        <v>3849</v>
      </c>
      <c r="AK376" s="72">
        <f t="shared" si="26"/>
        <v>0</v>
      </c>
      <c r="AL376" s="72">
        <f t="shared" si="27"/>
        <v>1</v>
      </c>
      <c r="AM376" s="72" t="str">
        <f t="shared" si="28"/>
        <v>EN TERMINO</v>
      </c>
      <c r="AN376" s="72" t="str">
        <f t="shared" si="29"/>
        <v>EN TERMINO</v>
      </c>
      <c r="AO376" s="8" t="s">
        <v>84</v>
      </c>
      <c r="AP376" s="71"/>
      <c r="AQ376" s="74"/>
      <c r="AR376" s="74"/>
      <c r="AS376" s="74"/>
      <c r="AT376" s="8" t="s">
        <v>219</v>
      </c>
      <c r="AU376" s="8" t="s">
        <v>223</v>
      </c>
      <c r="AV376" s="283" t="s">
        <v>3850</v>
      </c>
      <c r="AW376" s="83" t="s">
        <v>302</v>
      </c>
      <c r="AX376" s="83" t="s">
        <v>3921</v>
      </c>
      <c r="AY376" s="8"/>
      <c r="AZ376" s="8"/>
      <c r="BA376" s="8"/>
      <c r="BB376" s="316"/>
    </row>
    <row r="377" spans="1:54" ht="255" x14ac:dyDescent="0.25">
      <c r="A377" s="279">
        <v>1230</v>
      </c>
      <c r="B377" s="302">
        <v>8</v>
      </c>
      <c r="C377" s="280" t="s">
        <v>3675</v>
      </c>
      <c r="D377" s="281" t="s">
        <v>3676</v>
      </c>
      <c r="E377" s="281" t="s">
        <v>3677</v>
      </c>
      <c r="F377" s="181" t="s">
        <v>3755</v>
      </c>
      <c r="G377" s="181" t="s">
        <v>3756</v>
      </c>
      <c r="H377" s="181" t="s">
        <v>3800</v>
      </c>
      <c r="I377" s="296" t="s">
        <v>3801</v>
      </c>
      <c r="J377" s="149">
        <v>5</v>
      </c>
      <c r="K377" s="82">
        <v>43297</v>
      </c>
      <c r="L377" s="82">
        <v>43524</v>
      </c>
      <c r="M377" s="83" t="s">
        <v>298</v>
      </c>
      <c r="N377" s="101" t="s">
        <v>298</v>
      </c>
      <c r="O377" s="70" t="s">
        <v>3846</v>
      </c>
      <c r="P377" s="70" t="s">
        <v>3846</v>
      </c>
      <c r="Q377" s="8" t="s">
        <v>3967</v>
      </c>
      <c r="R377" s="8" t="s">
        <v>35</v>
      </c>
      <c r="S377" s="8" t="s">
        <v>1541</v>
      </c>
      <c r="T377" s="8">
        <v>1</v>
      </c>
      <c r="U377" s="187">
        <f t="shared" si="25"/>
        <v>0.2</v>
      </c>
      <c r="V377" s="71"/>
      <c r="W377" s="71"/>
      <c r="X377" s="75"/>
      <c r="Y377" s="75"/>
      <c r="Z377" s="75"/>
      <c r="AA377" s="75"/>
      <c r="AB377" s="75"/>
      <c r="AC377" s="75" t="s">
        <v>4377</v>
      </c>
      <c r="AD377" s="71"/>
      <c r="AE377" s="71"/>
      <c r="AF377" s="71"/>
      <c r="AG377" s="71"/>
      <c r="AH377" s="71"/>
      <c r="AI377" s="71"/>
      <c r="AJ377" s="74" t="s">
        <v>3849</v>
      </c>
      <c r="AK377" s="72">
        <f t="shared" si="26"/>
        <v>0</v>
      </c>
      <c r="AL377" s="72">
        <f t="shared" si="27"/>
        <v>1</v>
      </c>
      <c r="AM377" s="72" t="str">
        <f t="shared" si="28"/>
        <v>EN TERMINO</v>
      </c>
      <c r="AN377" s="72" t="str">
        <f t="shared" si="29"/>
        <v>EN TERMINO</v>
      </c>
      <c r="AO377" s="205" t="s">
        <v>85</v>
      </c>
      <c r="AP377" s="71"/>
      <c r="AQ377" s="74"/>
      <c r="AR377" s="74"/>
      <c r="AS377" s="74"/>
      <c r="AT377" s="8" t="s">
        <v>219</v>
      </c>
      <c r="AU377" s="8" t="s">
        <v>223</v>
      </c>
      <c r="AV377" s="284" t="s">
        <v>3850</v>
      </c>
      <c r="AW377" s="83" t="s">
        <v>298</v>
      </c>
      <c r="AX377" s="83"/>
      <c r="AY377" s="8"/>
      <c r="AZ377" s="8"/>
      <c r="BA377" s="8"/>
      <c r="BB377" s="316"/>
    </row>
    <row r="378" spans="1:54" ht="409.5" x14ac:dyDescent="0.25">
      <c r="A378" s="279">
        <v>1231</v>
      </c>
      <c r="B378" s="302">
        <v>9</v>
      </c>
      <c r="C378" s="280" t="s">
        <v>3678</v>
      </c>
      <c r="D378" s="281" t="s">
        <v>3679</v>
      </c>
      <c r="E378" s="281" t="s">
        <v>3680</v>
      </c>
      <c r="F378" s="289" t="s">
        <v>3757</v>
      </c>
      <c r="G378" s="290" t="s">
        <v>3758</v>
      </c>
      <c r="H378" s="181" t="s">
        <v>3802</v>
      </c>
      <c r="I378" s="181" t="s">
        <v>3803</v>
      </c>
      <c r="J378" s="234">
        <v>7</v>
      </c>
      <c r="K378" s="82">
        <v>43297</v>
      </c>
      <c r="L378" s="82">
        <v>43524</v>
      </c>
      <c r="M378" s="83" t="s">
        <v>298</v>
      </c>
      <c r="N378" s="101" t="s">
        <v>298</v>
      </c>
      <c r="O378" s="70" t="s">
        <v>46</v>
      </c>
      <c r="P378" s="70" t="s">
        <v>46</v>
      </c>
      <c r="Q378" s="8" t="s">
        <v>4250</v>
      </c>
      <c r="R378" s="94" t="s">
        <v>3859</v>
      </c>
      <c r="S378" s="8" t="s">
        <v>1541</v>
      </c>
      <c r="T378" s="8">
        <v>6</v>
      </c>
      <c r="U378" s="187">
        <f t="shared" si="25"/>
        <v>0.8571428571428571</v>
      </c>
      <c r="V378" s="71"/>
      <c r="W378" s="71"/>
      <c r="X378" s="75"/>
      <c r="Y378" s="75"/>
      <c r="Z378" s="75"/>
      <c r="AA378" s="75"/>
      <c r="AB378" s="75"/>
      <c r="AC378" s="75" t="s">
        <v>4372</v>
      </c>
      <c r="AD378" s="71"/>
      <c r="AE378" s="71"/>
      <c r="AF378" s="71"/>
      <c r="AG378" s="71"/>
      <c r="AH378" s="71"/>
      <c r="AI378" s="71"/>
      <c r="AJ378" s="74" t="s">
        <v>3849</v>
      </c>
      <c r="AK378" s="72">
        <f t="shared" si="26"/>
        <v>0</v>
      </c>
      <c r="AL378" s="72">
        <f t="shared" si="27"/>
        <v>1</v>
      </c>
      <c r="AM378" s="72" t="str">
        <f t="shared" si="28"/>
        <v>EN TERMINO</v>
      </c>
      <c r="AN378" s="72" t="str">
        <f t="shared" si="29"/>
        <v>EN TERMINO</v>
      </c>
      <c r="AO378" s="205" t="s">
        <v>85</v>
      </c>
      <c r="AP378" s="71"/>
      <c r="AQ378" s="74"/>
      <c r="AR378" s="74"/>
      <c r="AS378" s="74"/>
      <c r="AT378" s="8" t="s">
        <v>219</v>
      </c>
      <c r="AU378" s="8" t="s">
        <v>223</v>
      </c>
      <c r="AV378" s="284" t="s">
        <v>3850</v>
      </c>
      <c r="AW378" s="83" t="s">
        <v>298</v>
      </c>
      <c r="AX378" s="83"/>
      <c r="AY378" s="8"/>
      <c r="AZ378" s="8"/>
      <c r="BA378" s="8"/>
      <c r="BB378" s="316"/>
    </row>
    <row r="379" spans="1:54" ht="165" x14ac:dyDescent="0.25">
      <c r="A379" s="279">
        <v>1232</v>
      </c>
      <c r="B379" s="302">
        <v>10</v>
      </c>
      <c r="C379" s="280" t="s">
        <v>3681</v>
      </c>
      <c r="D379" s="281" t="s">
        <v>3682</v>
      </c>
      <c r="E379" s="281" t="s">
        <v>3683</v>
      </c>
      <c r="F379" s="291" t="s">
        <v>3759</v>
      </c>
      <c r="G379" s="292" t="s">
        <v>3760</v>
      </c>
      <c r="H379" s="181" t="s">
        <v>3804</v>
      </c>
      <c r="I379" s="181" t="s">
        <v>3805</v>
      </c>
      <c r="J379" s="149">
        <v>3</v>
      </c>
      <c r="K379" s="82">
        <v>43297</v>
      </c>
      <c r="L379" s="82">
        <v>43524</v>
      </c>
      <c r="M379" s="83" t="s">
        <v>298</v>
      </c>
      <c r="N379" s="101" t="s">
        <v>298</v>
      </c>
      <c r="O379" s="70" t="s">
        <v>46</v>
      </c>
      <c r="P379" s="70" t="s">
        <v>46</v>
      </c>
      <c r="Q379" s="8" t="s">
        <v>4250</v>
      </c>
      <c r="R379" s="94" t="s">
        <v>3859</v>
      </c>
      <c r="S379" s="8" t="s">
        <v>1541</v>
      </c>
      <c r="T379" s="8">
        <v>1</v>
      </c>
      <c r="U379" s="187">
        <f t="shared" si="25"/>
        <v>0.33333333333333331</v>
      </c>
      <c r="V379" s="71"/>
      <c r="W379" s="71"/>
      <c r="X379" s="75"/>
      <c r="Y379" s="75"/>
      <c r="Z379" s="75"/>
      <c r="AA379" s="75"/>
      <c r="AB379" s="75"/>
      <c r="AC379" s="75" t="s">
        <v>4373</v>
      </c>
      <c r="AD379" s="71"/>
      <c r="AE379" s="71"/>
      <c r="AF379" s="71"/>
      <c r="AG379" s="71"/>
      <c r="AH379" s="71"/>
      <c r="AI379" s="71"/>
      <c r="AJ379" s="74" t="s">
        <v>3849</v>
      </c>
      <c r="AK379" s="72">
        <f t="shared" si="26"/>
        <v>0</v>
      </c>
      <c r="AL379" s="72">
        <f t="shared" si="27"/>
        <v>1</v>
      </c>
      <c r="AM379" s="72" t="str">
        <f t="shared" si="28"/>
        <v>EN TERMINO</v>
      </c>
      <c r="AN379" s="72" t="str">
        <f t="shared" si="29"/>
        <v>EN TERMINO</v>
      </c>
      <c r="AO379" s="205" t="s">
        <v>85</v>
      </c>
      <c r="AP379" s="71"/>
      <c r="AQ379" s="74"/>
      <c r="AR379" s="74"/>
      <c r="AS379" s="74"/>
      <c r="AT379" s="8" t="s">
        <v>219</v>
      </c>
      <c r="AU379" s="8" t="s">
        <v>223</v>
      </c>
      <c r="AV379" s="284" t="s">
        <v>3850</v>
      </c>
      <c r="AW379" s="83" t="s">
        <v>298</v>
      </c>
      <c r="AX379" s="83"/>
      <c r="AY379" s="8"/>
      <c r="AZ379" s="8"/>
      <c r="BA379" s="8"/>
      <c r="BB379" s="316"/>
    </row>
    <row r="380" spans="1:54" ht="135" x14ac:dyDescent="0.25">
      <c r="A380" s="279">
        <v>1233</v>
      </c>
      <c r="B380" s="302">
        <v>11</v>
      </c>
      <c r="C380" s="280" t="s">
        <v>3684</v>
      </c>
      <c r="D380" s="281" t="s">
        <v>3685</v>
      </c>
      <c r="E380" s="281" t="s">
        <v>3686</v>
      </c>
      <c r="F380" s="181" t="s">
        <v>3761</v>
      </c>
      <c r="G380" s="181" t="s">
        <v>3762</v>
      </c>
      <c r="H380" s="296" t="s">
        <v>3806</v>
      </c>
      <c r="I380" s="296" t="s">
        <v>3807</v>
      </c>
      <c r="J380" s="149">
        <v>5</v>
      </c>
      <c r="K380" s="82">
        <v>43297</v>
      </c>
      <c r="L380" s="82">
        <v>43708</v>
      </c>
      <c r="M380" s="83" t="s">
        <v>299</v>
      </c>
      <c r="N380" s="101" t="s">
        <v>299</v>
      </c>
      <c r="O380" s="70" t="s">
        <v>41</v>
      </c>
      <c r="P380" s="70" t="s">
        <v>3847</v>
      </c>
      <c r="Q380" s="8" t="s">
        <v>3968</v>
      </c>
      <c r="R380" s="94" t="s">
        <v>3861</v>
      </c>
      <c r="S380" s="205" t="s">
        <v>84</v>
      </c>
      <c r="T380" s="8">
        <v>0</v>
      </c>
      <c r="U380" s="187">
        <f t="shared" si="25"/>
        <v>0</v>
      </c>
      <c r="V380" s="71"/>
      <c r="W380" s="71"/>
      <c r="X380" s="75"/>
      <c r="Y380" s="75"/>
      <c r="Z380" s="75"/>
      <c r="AA380" s="75"/>
      <c r="AB380" s="75"/>
      <c r="AC380" s="75"/>
      <c r="AD380" s="71"/>
      <c r="AE380" s="71"/>
      <c r="AF380" s="71"/>
      <c r="AG380" s="71"/>
      <c r="AH380" s="71"/>
      <c r="AI380" s="71"/>
      <c r="AJ380" s="74" t="s">
        <v>3849</v>
      </c>
      <c r="AK380" s="72">
        <f t="shared" si="26"/>
        <v>0</v>
      </c>
      <c r="AL380" s="72">
        <f t="shared" si="27"/>
        <v>1</v>
      </c>
      <c r="AM380" s="72" t="str">
        <f t="shared" si="28"/>
        <v>EN TERMINO</v>
      </c>
      <c r="AN380" s="72" t="str">
        <f t="shared" si="29"/>
        <v>EN TERMINO</v>
      </c>
      <c r="AO380" s="205" t="s">
        <v>84</v>
      </c>
      <c r="AP380" s="71"/>
      <c r="AQ380" s="74"/>
      <c r="AR380" s="74"/>
      <c r="AS380" s="74"/>
      <c r="AT380" s="8" t="s">
        <v>219</v>
      </c>
      <c r="AU380" s="8" t="s">
        <v>223</v>
      </c>
      <c r="AV380" s="284" t="s">
        <v>3850</v>
      </c>
      <c r="AW380" s="83" t="s">
        <v>299</v>
      </c>
      <c r="AX380" s="83" t="s">
        <v>3921</v>
      </c>
      <c r="AY380" s="8"/>
      <c r="AZ380" s="8"/>
      <c r="BA380" s="8"/>
      <c r="BB380" s="316"/>
    </row>
    <row r="381" spans="1:54" ht="409.5" x14ac:dyDescent="0.25">
      <c r="A381" s="279">
        <v>1234</v>
      </c>
      <c r="B381" s="302">
        <v>12</v>
      </c>
      <c r="C381" s="280" t="s">
        <v>3687</v>
      </c>
      <c r="D381" s="281" t="s">
        <v>3688</v>
      </c>
      <c r="E381" s="281" t="s">
        <v>3689</v>
      </c>
      <c r="F381" s="291" t="s">
        <v>3763</v>
      </c>
      <c r="G381" s="181" t="s">
        <v>3764</v>
      </c>
      <c r="H381" s="181" t="s">
        <v>3808</v>
      </c>
      <c r="I381" s="181" t="s">
        <v>3809</v>
      </c>
      <c r="J381" s="149">
        <v>6</v>
      </c>
      <c r="K381" s="82">
        <v>43297</v>
      </c>
      <c r="L381" s="82">
        <v>43524</v>
      </c>
      <c r="M381" s="83" t="s">
        <v>298</v>
      </c>
      <c r="N381" s="205" t="s">
        <v>298</v>
      </c>
      <c r="O381" s="205" t="s">
        <v>46</v>
      </c>
      <c r="P381" s="205" t="s">
        <v>46</v>
      </c>
      <c r="Q381" s="8" t="s">
        <v>4250</v>
      </c>
      <c r="R381" s="94" t="s">
        <v>3859</v>
      </c>
      <c r="S381" s="8" t="s">
        <v>1541</v>
      </c>
      <c r="T381" s="8">
        <v>4</v>
      </c>
      <c r="U381" s="187">
        <f t="shared" si="25"/>
        <v>0.66666666666666663</v>
      </c>
      <c r="V381" s="71"/>
      <c r="W381" s="71"/>
      <c r="X381" s="75"/>
      <c r="Y381" s="75"/>
      <c r="Z381" s="75"/>
      <c r="AA381" s="75"/>
      <c r="AB381" s="75"/>
      <c r="AC381" s="75" t="s">
        <v>4374</v>
      </c>
      <c r="AD381" s="71"/>
      <c r="AE381" s="71"/>
      <c r="AF381" s="71"/>
      <c r="AG381" s="71"/>
      <c r="AH381" s="71"/>
      <c r="AI381" s="71"/>
      <c r="AJ381" s="74" t="s">
        <v>3849</v>
      </c>
      <c r="AK381" s="72">
        <f t="shared" si="26"/>
        <v>0</v>
      </c>
      <c r="AL381" s="72">
        <f t="shared" si="27"/>
        <v>1</v>
      </c>
      <c r="AM381" s="72" t="str">
        <f t="shared" si="28"/>
        <v>EN TERMINO</v>
      </c>
      <c r="AN381" s="72" t="str">
        <f t="shared" si="29"/>
        <v>EN TERMINO</v>
      </c>
      <c r="AO381" s="205" t="s">
        <v>85</v>
      </c>
      <c r="AP381" s="71"/>
      <c r="AQ381" s="74"/>
      <c r="AR381" s="74"/>
      <c r="AS381" s="74"/>
      <c r="AT381" s="8" t="s">
        <v>219</v>
      </c>
      <c r="AU381" s="8" t="s">
        <v>223</v>
      </c>
      <c r="AV381" s="284" t="s">
        <v>3850</v>
      </c>
      <c r="AW381" s="83" t="s">
        <v>298</v>
      </c>
      <c r="AX381" s="83"/>
      <c r="AY381" s="8"/>
      <c r="AZ381" s="8"/>
      <c r="BA381" s="8"/>
      <c r="BB381" s="316"/>
    </row>
    <row r="382" spans="1:54" ht="165" x14ac:dyDescent="0.25">
      <c r="A382" s="279">
        <v>1235</v>
      </c>
      <c r="B382" s="302">
        <v>13</v>
      </c>
      <c r="C382" s="280" t="s">
        <v>3690</v>
      </c>
      <c r="D382" s="281" t="s">
        <v>3691</v>
      </c>
      <c r="E382" s="281" t="s">
        <v>3692</v>
      </c>
      <c r="F382" s="291" t="s">
        <v>3759</v>
      </c>
      <c r="G382" s="292" t="s">
        <v>3760</v>
      </c>
      <c r="H382" s="181" t="s">
        <v>3804</v>
      </c>
      <c r="I382" s="296" t="s">
        <v>3810</v>
      </c>
      <c r="J382" s="149">
        <v>3</v>
      </c>
      <c r="K382" s="82">
        <v>43297</v>
      </c>
      <c r="L382" s="82">
        <v>43524</v>
      </c>
      <c r="M382" s="83" t="s">
        <v>298</v>
      </c>
      <c r="N382" s="205" t="s">
        <v>298</v>
      </c>
      <c r="O382" s="205" t="s">
        <v>46</v>
      </c>
      <c r="P382" s="205" t="s">
        <v>46</v>
      </c>
      <c r="Q382" s="8" t="s">
        <v>4250</v>
      </c>
      <c r="R382" s="94" t="s">
        <v>3859</v>
      </c>
      <c r="S382" s="8" t="s">
        <v>1541</v>
      </c>
      <c r="T382" s="8">
        <v>1</v>
      </c>
      <c r="U382" s="187">
        <f t="shared" si="25"/>
        <v>0.33333333333333331</v>
      </c>
      <c r="V382" s="71"/>
      <c r="W382" s="71"/>
      <c r="X382" s="75"/>
      <c r="Y382" s="75"/>
      <c r="Z382" s="75"/>
      <c r="AA382" s="75"/>
      <c r="AB382" s="75"/>
      <c r="AC382" s="75" t="s">
        <v>4375</v>
      </c>
      <c r="AD382" s="71"/>
      <c r="AE382" s="71"/>
      <c r="AF382" s="71"/>
      <c r="AG382" s="71"/>
      <c r="AH382" s="71"/>
      <c r="AI382" s="71"/>
      <c r="AJ382" s="74" t="s">
        <v>3849</v>
      </c>
      <c r="AK382" s="72">
        <f t="shared" si="26"/>
        <v>0</v>
      </c>
      <c r="AL382" s="72">
        <f t="shared" si="27"/>
        <v>1</v>
      </c>
      <c r="AM382" s="72" t="str">
        <f t="shared" si="28"/>
        <v>EN TERMINO</v>
      </c>
      <c r="AN382" s="72" t="str">
        <f t="shared" si="29"/>
        <v>EN TERMINO</v>
      </c>
      <c r="AO382" s="205" t="s">
        <v>85</v>
      </c>
      <c r="AP382" s="71"/>
      <c r="AQ382" s="74"/>
      <c r="AR382" s="74"/>
      <c r="AS382" s="74"/>
      <c r="AT382" s="8" t="s">
        <v>219</v>
      </c>
      <c r="AU382" s="8" t="s">
        <v>223</v>
      </c>
      <c r="AV382" s="284" t="s">
        <v>3850</v>
      </c>
      <c r="AW382" s="83" t="s">
        <v>298</v>
      </c>
      <c r="AX382" s="83"/>
      <c r="AY382" s="8"/>
      <c r="AZ382" s="8"/>
      <c r="BA382" s="8"/>
      <c r="BB382" s="316"/>
    </row>
    <row r="383" spans="1:54" ht="300" x14ac:dyDescent="0.25">
      <c r="A383" s="279">
        <v>1236</v>
      </c>
      <c r="B383" s="302">
        <v>14</v>
      </c>
      <c r="C383" s="280" t="s">
        <v>3693</v>
      </c>
      <c r="D383" s="281" t="s">
        <v>3694</v>
      </c>
      <c r="E383" s="281" t="s">
        <v>3695</v>
      </c>
      <c r="F383" s="184" t="s">
        <v>3096</v>
      </c>
      <c r="G383" s="293" t="s">
        <v>3097</v>
      </c>
      <c r="H383" s="181" t="s">
        <v>3811</v>
      </c>
      <c r="I383" s="181" t="s">
        <v>3812</v>
      </c>
      <c r="J383" s="205">
        <v>7</v>
      </c>
      <c r="K383" s="82">
        <v>43297</v>
      </c>
      <c r="L383" s="82">
        <v>43465</v>
      </c>
      <c r="M383" s="83" t="s">
        <v>299</v>
      </c>
      <c r="N383" s="205" t="s">
        <v>299</v>
      </c>
      <c r="O383" s="205" t="s">
        <v>41</v>
      </c>
      <c r="P383" s="205" t="s">
        <v>41</v>
      </c>
      <c r="Q383" s="8" t="s">
        <v>3968</v>
      </c>
      <c r="R383" s="94" t="s">
        <v>3861</v>
      </c>
      <c r="S383" s="8" t="s">
        <v>1541</v>
      </c>
      <c r="T383" s="8">
        <v>7</v>
      </c>
      <c r="U383" s="187">
        <f t="shared" si="25"/>
        <v>1</v>
      </c>
      <c r="V383" s="71"/>
      <c r="W383" s="71"/>
      <c r="X383" s="75"/>
      <c r="Y383" s="75"/>
      <c r="Z383" s="75"/>
      <c r="AA383" s="75"/>
      <c r="AB383" s="75" t="s">
        <v>3925</v>
      </c>
      <c r="AC383" s="75"/>
      <c r="AD383" s="71"/>
      <c r="AE383" s="71"/>
      <c r="AF383" s="71"/>
      <c r="AG383" s="71"/>
      <c r="AH383" s="71"/>
      <c r="AI383" s="71"/>
      <c r="AJ383" s="74" t="s">
        <v>3849</v>
      </c>
      <c r="AK383" s="72">
        <f t="shared" si="26"/>
        <v>2</v>
      </c>
      <c r="AL383" s="72">
        <f t="shared" si="27"/>
        <v>1</v>
      </c>
      <c r="AM383" s="72" t="str">
        <f t="shared" si="28"/>
        <v>CUMPLIDA</v>
      </c>
      <c r="AN383" s="72" t="str">
        <f t="shared" si="29"/>
        <v>CUMPLIDA</v>
      </c>
      <c r="AO383" s="205" t="s">
        <v>85</v>
      </c>
      <c r="AP383" s="71"/>
      <c r="AQ383" s="74"/>
      <c r="AR383" s="74"/>
      <c r="AS383" s="74"/>
      <c r="AT383" s="8" t="s">
        <v>219</v>
      </c>
      <c r="AU383" s="8" t="s">
        <v>223</v>
      </c>
      <c r="AV383" s="284" t="s">
        <v>3850</v>
      </c>
      <c r="AW383" s="83" t="s">
        <v>299</v>
      </c>
      <c r="AX383" s="83" t="s">
        <v>3920</v>
      </c>
      <c r="AY383" s="8"/>
      <c r="AZ383" s="8"/>
      <c r="BA383" s="8"/>
      <c r="BB383" s="316"/>
    </row>
    <row r="384" spans="1:54" ht="135" x14ac:dyDescent="0.25">
      <c r="A384" s="279">
        <v>1237</v>
      </c>
      <c r="B384" s="302">
        <v>15</v>
      </c>
      <c r="C384" s="280" t="s">
        <v>3696</v>
      </c>
      <c r="D384" s="281" t="s">
        <v>3697</v>
      </c>
      <c r="E384" s="281" t="s">
        <v>3698</v>
      </c>
      <c r="F384" s="181" t="s">
        <v>3765</v>
      </c>
      <c r="G384" s="181" t="s">
        <v>3765</v>
      </c>
      <c r="H384" s="181" t="s">
        <v>3813</v>
      </c>
      <c r="I384" s="181" t="s">
        <v>3814</v>
      </c>
      <c r="J384" s="149">
        <v>5</v>
      </c>
      <c r="K384" s="82">
        <v>43297</v>
      </c>
      <c r="L384" s="82">
        <v>43524</v>
      </c>
      <c r="M384" s="83" t="s">
        <v>298</v>
      </c>
      <c r="N384" s="205" t="s">
        <v>298</v>
      </c>
      <c r="O384" s="205" t="s">
        <v>3848</v>
      </c>
      <c r="P384" s="205" t="s">
        <v>3848</v>
      </c>
      <c r="Q384" s="8" t="s">
        <v>4255</v>
      </c>
      <c r="R384" s="8" t="s">
        <v>35</v>
      </c>
      <c r="S384" s="205" t="s">
        <v>84</v>
      </c>
      <c r="T384" s="8">
        <v>2</v>
      </c>
      <c r="U384" s="187">
        <f t="shared" si="25"/>
        <v>0.4</v>
      </c>
      <c r="V384" s="71"/>
      <c r="W384" s="71"/>
      <c r="X384" s="75"/>
      <c r="Y384" s="75"/>
      <c r="Z384" s="75"/>
      <c r="AA384" s="75"/>
      <c r="AB384" s="75"/>
      <c r="AC384" s="75" t="s">
        <v>4376</v>
      </c>
      <c r="AD384" s="71"/>
      <c r="AE384" s="71"/>
      <c r="AF384" s="71"/>
      <c r="AG384" s="71"/>
      <c r="AH384" s="71"/>
      <c r="AI384" s="71"/>
      <c r="AJ384" s="74" t="s">
        <v>3849</v>
      </c>
      <c r="AK384" s="72">
        <f t="shared" si="26"/>
        <v>0</v>
      </c>
      <c r="AL384" s="72">
        <f t="shared" si="27"/>
        <v>1</v>
      </c>
      <c r="AM384" s="72" t="str">
        <f t="shared" si="28"/>
        <v>EN TERMINO</v>
      </c>
      <c r="AN384" s="72" t="str">
        <f t="shared" si="29"/>
        <v>EN TERMINO</v>
      </c>
      <c r="AO384" s="205" t="s">
        <v>84</v>
      </c>
      <c r="AP384" s="71"/>
      <c r="AQ384" s="74"/>
      <c r="AR384" s="74"/>
      <c r="AS384" s="74"/>
      <c r="AT384" s="8" t="s">
        <v>219</v>
      </c>
      <c r="AU384" s="8" t="s">
        <v>223</v>
      </c>
      <c r="AV384" s="284" t="s">
        <v>3850</v>
      </c>
      <c r="AW384" s="83" t="s">
        <v>298</v>
      </c>
      <c r="AX384" s="83" t="s">
        <v>3921</v>
      </c>
      <c r="AY384" s="8"/>
      <c r="AZ384" s="8"/>
      <c r="BA384" s="8"/>
      <c r="BB384" s="316"/>
    </row>
    <row r="385" spans="1:54" ht="240" x14ac:dyDescent="0.25">
      <c r="A385" s="279">
        <v>1238</v>
      </c>
      <c r="B385" s="233">
        <v>16</v>
      </c>
      <c r="C385" s="283" t="s">
        <v>3699</v>
      </c>
      <c r="D385" s="281" t="s">
        <v>3700</v>
      </c>
      <c r="E385" s="281" t="s">
        <v>3701</v>
      </c>
      <c r="F385" s="181" t="s">
        <v>3766</v>
      </c>
      <c r="G385" s="181" t="s">
        <v>3767</v>
      </c>
      <c r="H385" s="298" t="s">
        <v>3815</v>
      </c>
      <c r="I385" s="298" t="s">
        <v>3816</v>
      </c>
      <c r="J385" s="149">
        <v>4</v>
      </c>
      <c r="K385" s="82">
        <v>43297</v>
      </c>
      <c r="L385" s="82">
        <v>43555</v>
      </c>
      <c r="M385" s="83" t="s">
        <v>296</v>
      </c>
      <c r="N385" s="205" t="s">
        <v>296</v>
      </c>
      <c r="O385" s="205" t="s">
        <v>24</v>
      </c>
      <c r="P385" s="205" t="s">
        <v>24</v>
      </c>
      <c r="Q385" s="8" t="s">
        <v>3968</v>
      </c>
      <c r="R385" s="105" t="s">
        <v>3884</v>
      </c>
      <c r="S385" s="8" t="s">
        <v>84</v>
      </c>
      <c r="T385" s="8">
        <v>2</v>
      </c>
      <c r="U385" s="187">
        <f t="shared" si="25"/>
        <v>0.5</v>
      </c>
      <c r="V385" s="71"/>
      <c r="W385" s="71"/>
      <c r="X385" s="75"/>
      <c r="Y385" s="75"/>
      <c r="Z385" s="75"/>
      <c r="AA385" s="75"/>
      <c r="AB385" s="75" t="s">
        <v>3997</v>
      </c>
      <c r="AC385" s="75"/>
      <c r="AD385" s="71"/>
      <c r="AE385" s="71"/>
      <c r="AF385" s="71"/>
      <c r="AG385" s="71"/>
      <c r="AH385" s="71"/>
      <c r="AI385" s="71"/>
      <c r="AJ385" s="74" t="s">
        <v>3849</v>
      </c>
      <c r="AK385" s="72">
        <f t="shared" si="26"/>
        <v>0</v>
      </c>
      <c r="AL385" s="72">
        <f t="shared" si="27"/>
        <v>1</v>
      </c>
      <c r="AM385" s="72" t="str">
        <f t="shared" si="28"/>
        <v>EN TERMINO</v>
      </c>
      <c r="AN385" s="72" t="str">
        <f t="shared" si="29"/>
        <v>EN TERMINO</v>
      </c>
      <c r="AO385" s="8" t="s">
        <v>84</v>
      </c>
      <c r="AP385" s="71"/>
      <c r="AQ385" s="74"/>
      <c r="AR385" s="74"/>
      <c r="AS385" s="74"/>
      <c r="AT385" s="8" t="s">
        <v>219</v>
      </c>
      <c r="AU385" s="284" t="s">
        <v>111</v>
      </c>
      <c r="AV385" s="284" t="s">
        <v>200</v>
      </c>
      <c r="AW385" s="83" t="s">
        <v>296</v>
      </c>
      <c r="AX385" s="83"/>
      <c r="AY385" s="8"/>
      <c r="AZ385" s="8"/>
      <c r="BA385" s="8"/>
      <c r="BB385" s="316"/>
    </row>
    <row r="386" spans="1:54" ht="225" x14ac:dyDescent="0.25">
      <c r="A386" s="279">
        <v>1239</v>
      </c>
      <c r="B386" s="302">
        <v>17</v>
      </c>
      <c r="C386" s="232" t="s">
        <v>3702</v>
      </c>
      <c r="D386" s="281" t="s">
        <v>3703</v>
      </c>
      <c r="E386" s="281" t="s">
        <v>3704</v>
      </c>
      <c r="F386" s="181" t="s">
        <v>3768</v>
      </c>
      <c r="G386" s="181" t="s">
        <v>3769</v>
      </c>
      <c r="H386" s="299" t="s">
        <v>3817</v>
      </c>
      <c r="I386" s="299" t="s">
        <v>3818</v>
      </c>
      <c r="J386" s="149">
        <v>4</v>
      </c>
      <c r="K386" s="82">
        <v>43297</v>
      </c>
      <c r="L386" s="82">
        <v>43555</v>
      </c>
      <c r="M386" s="83" t="s">
        <v>296</v>
      </c>
      <c r="N386" s="205" t="s">
        <v>296</v>
      </c>
      <c r="O386" s="205" t="s">
        <v>24</v>
      </c>
      <c r="P386" s="205" t="s">
        <v>24</v>
      </c>
      <c r="Q386" s="8" t="s">
        <v>3968</v>
      </c>
      <c r="R386" s="105" t="s">
        <v>3884</v>
      </c>
      <c r="S386" s="8" t="s">
        <v>1541</v>
      </c>
      <c r="T386" s="8">
        <v>2</v>
      </c>
      <c r="U386" s="187">
        <f t="shared" si="25"/>
        <v>0.5</v>
      </c>
      <c r="V386" s="71"/>
      <c r="W386" s="71"/>
      <c r="X386" s="75"/>
      <c r="Y386" s="75"/>
      <c r="Z386" s="75"/>
      <c r="AA386" s="75"/>
      <c r="AB386" s="75" t="s">
        <v>3998</v>
      </c>
      <c r="AC386" s="75" t="s">
        <v>4378</v>
      </c>
      <c r="AD386" s="71"/>
      <c r="AE386" s="71"/>
      <c r="AF386" s="71"/>
      <c r="AG386" s="71"/>
      <c r="AH386" s="71"/>
      <c r="AI386" s="71"/>
      <c r="AJ386" s="74" t="s">
        <v>3849</v>
      </c>
      <c r="AK386" s="72">
        <f t="shared" si="26"/>
        <v>0</v>
      </c>
      <c r="AL386" s="72">
        <f t="shared" si="27"/>
        <v>1</v>
      </c>
      <c r="AM386" s="72" t="str">
        <f t="shared" si="28"/>
        <v>EN TERMINO</v>
      </c>
      <c r="AN386" s="72" t="str">
        <f t="shared" si="29"/>
        <v>EN TERMINO</v>
      </c>
      <c r="AO386" s="205" t="s">
        <v>85</v>
      </c>
      <c r="AP386" s="71"/>
      <c r="AQ386" s="74"/>
      <c r="AR386" s="74"/>
      <c r="AS386" s="74"/>
      <c r="AT386" s="8" t="s">
        <v>219</v>
      </c>
      <c r="AU386" s="284" t="s">
        <v>111</v>
      </c>
      <c r="AV386" s="284" t="s">
        <v>200</v>
      </c>
      <c r="AW386" s="83" t="s">
        <v>296</v>
      </c>
      <c r="AX386" s="83"/>
      <c r="AY386" s="8"/>
      <c r="AZ386" s="8"/>
      <c r="BA386" s="8"/>
      <c r="BB386" s="316"/>
    </row>
    <row r="387" spans="1:54" ht="150" x14ac:dyDescent="0.25">
      <c r="A387" s="279">
        <v>1240</v>
      </c>
      <c r="B387" s="302">
        <v>18</v>
      </c>
      <c r="C387" s="283" t="s">
        <v>3705</v>
      </c>
      <c r="D387" s="283" t="s">
        <v>3706</v>
      </c>
      <c r="E387" s="281" t="s">
        <v>3707</v>
      </c>
      <c r="F387" s="181" t="s">
        <v>3770</v>
      </c>
      <c r="G387" s="181" t="s">
        <v>3771</v>
      </c>
      <c r="H387" s="181" t="s">
        <v>3819</v>
      </c>
      <c r="I387" s="181" t="s">
        <v>3819</v>
      </c>
      <c r="J387" s="149">
        <v>3</v>
      </c>
      <c r="K387" s="82">
        <v>43297</v>
      </c>
      <c r="L387" s="82">
        <v>43404</v>
      </c>
      <c r="M387" s="83" t="s">
        <v>647</v>
      </c>
      <c r="N387" s="70" t="s">
        <v>51</v>
      </c>
      <c r="O387" s="205" t="s">
        <v>24</v>
      </c>
      <c r="P387" s="205" t="s">
        <v>24</v>
      </c>
      <c r="Q387" s="8" t="s">
        <v>3968</v>
      </c>
      <c r="R387" s="105" t="s">
        <v>3884</v>
      </c>
      <c r="S387" s="8" t="s">
        <v>1541</v>
      </c>
      <c r="T387" s="8">
        <v>3</v>
      </c>
      <c r="U387" s="187">
        <f t="shared" ref="U387:U440" si="30">+T387/J387</f>
        <v>1</v>
      </c>
      <c r="V387" s="71"/>
      <c r="W387" s="71"/>
      <c r="X387" s="75"/>
      <c r="Y387" s="75"/>
      <c r="Z387" s="75"/>
      <c r="AA387" s="75"/>
      <c r="AB387" s="75" t="s">
        <v>3963</v>
      </c>
      <c r="AC387" s="75"/>
      <c r="AD387" s="71"/>
      <c r="AE387" s="71"/>
      <c r="AF387" s="71"/>
      <c r="AG387" s="71"/>
      <c r="AH387" s="71"/>
      <c r="AI387" s="71"/>
      <c r="AJ387" s="74" t="s">
        <v>3849</v>
      </c>
      <c r="AK387" s="72">
        <f t="shared" ref="AK387:AK440" si="31">IF(U387=100%,2,0)</f>
        <v>2</v>
      </c>
      <c r="AL387" s="72">
        <f t="shared" ref="AL387:AL440" si="32">IF(L387&lt;$AM$1,0,1)</f>
        <v>0</v>
      </c>
      <c r="AM387" s="72" t="str">
        <f t="shared" ref="AM387:AM440" si="33">IF(AK387+AL387&gt;1,"CUMPLIDA",IF(AL387=1,"EN TERMINO","VENCIDA"))</f>
        <v>CUMPLIDA</v>
      </c>
      <c r="AN387" s="72" t="str">
        <f t="shared" ref="AN387:AN440" si="34">IF(AM387="CUMPLIDA","CUMPLIDA",IF(AM387="EN TERMINO","EN TERMINO","VENCIDA"))</f>
        <v>CUMPLIDA</v>
      </c>
      <c r="AO387" s="205" t="s">
        <v>85</v>
      </c>
      <c r="AP387" s="71"/>
      <c r="AQ387" s="74"/>
      <c r="AR387" s="74"/>
      <c r="AS387" s="74"/>
      <c r="AT387" s="8" t="s">
        <v>219</v>
      </c>
      <c r="AU387" s="8" t="s">
        <v>223</v>
      </c>
      <c r="AV387" s="284" t="s">
        <v>3850</v>
      </c>
      <c r="AW387" s="8" t="s">
        <v>208</v>
      </c>
      <c r="AX387" s="8"/>
      <c r="AY387" s="8"/>
      <c r="AZ387" s="8"/>
      <c r="BA387" s="8"/>
      <c r="BB387" s="316"/>
    </row>
    <row r="388" spans="1:54" ht="180" x14ac:dyDescent="0.25">
      <c r="A388" s="279">
        <v>1241</v>
      </c>
      <c r="B388" s="302">
        <v>19</v>
      </c>
      <c r="C388" s="280" t="s">
        <v>3708</v>
      </c>
      <c r="D388" s="281" t="s">
        <v>3709</v>
      </c>
      <c r="E388" s="281" t="s">
        <v>3710</v>
      </c>
      <c r="F388" s="181" t="s">
        <v>3772</v>
      </c>
      <c r="G388" s="181" t="s">
        <v>3773</v>
      </c>
      <c r="H388" s="181" t="s">
        <v>3820</v>
      </c>
      <c r="I388" s="181" t="s">
        <v>3821</v>
      </c>
      <c r="J388" s="149">
        <v>7</v>
      </c>
      <c r="K388" s="82">
        <v>43297</v>
      </c>
      <c r="L388" s="82">
        <v>43524</v>
      </c>
      <c r="M388" s="83" t="s">
        <v>3855</v>
      </c>
      <c r="N388" s="205" t="s">
        <v>3843</v>
      </c>
      <c r="O388" s="205" t="s">
        <v>21</v>
      </c>
      <c r="P388" s="205" t="s">
        <v>1561</v>
      </c>
      <c r="Q388" s="94" t="s">
        <v>3965</v>
      </c>
      <c r="R388" s="94" t="s">
        <v>3860</v>
      </c>
      <c r="S388" s="8" t="s">
        <v>1541</v>
      </c>
      <c r="T388" s="8">
        <v>0</v>
      </c>
      <c r="U388" s="187">
        <f t="shared" si="30"/>
        <v>0</v>
      </c>
      <c r="V388" s="71"/>
      <c r="W388" s="71"/>
      <c r="X388" s="75"/>
      <c r="Y388" s="75"/>
      <c r="Z388" s="75"/>
      <c r="AA388" s="75"/>
      <c r="AB388" s="75"/>
      <c r="AC388" s="75"/>
      <c r="AD388" s="71"/>
      <c r="AE388" s="71"/>
      <c r="AF388" s="71"/>
      <c r="AG388" s="71"/>
      <c r="AH388" s="71"/>
      <c r="AI388" s="71"/>
      <c r="AJ388" s="74" t="s">
        <v>3849</v>
      </c>
      <c r="AK388" s="72">
        <f t="shared" si="31"/>
        <v>0</v>
      </c>
      <c r="AL388" s="72">
        <f t="shared" si="32"/>
        <v>1</v>
      </c>
      <c r="AM388" s="72" t="str">
        <f t="shared" si="33"/>
        <v>EN TERMINO</v>
      </c>
      <c r="AN388" s="72" t="str">
        <f t="shared" si="34"/>
        <v>EN TERMINO</v>
      </c>
      <c r="AO388" s="205" t="s">
        <v>85</v>
      </c>
      <c r="AP388" s="71"/>
      <c r="AQ388" s="74"/>
      <c r="AR388" s="74"/>
      <c r="AS388" s="74"/>
      <c r="AT388" s="8" t="s">
        <v>219</v>
      </c>
      <c r="AU388" s="8" t="s">
        <v>109</v>
      </c>
      <c r="AV388" s="284" t="s">
        <v>3852</v>
      </c>
      <c r="AW388" s="8" t="s">
        <v>208</v>
      </c>
      <c r="AX388" s="8"/>
      <c r="AY388" s="8"/>
      <c r="AZ388" s="8"/>
      <c r="BA388" s="8"/>
      <c r="BB388" s="316"/>
    </row>
    <row r="389" spans="1:54" ht="240" x14ac:dyDescent="0.25">
      <c r="A389" s="279">
        <v>1242</v>
      </c>
      <c r="B389" s="302">
        <v>20</v>
      </c>
      <c r="C389" s="280" t="s">
        <v>3711</v>
      </c>
      <c r="D389" s="281" t="s">
        <v>3712</v>
      </c>
      <c r="E389" s="281" t="s">
        <v>3713</v>
      </c>
      <c r="F389" s="181" t="s">
        <v>3276</v>
      </c>
      <c r="G389" s="181" t="s">
        <v>3277</v>
      </c>
      <c r="H389" s="181" t="s">
        <v>3822</v>
      </c>
      <c r="I389" s="181" t="s">
        <v>3823</v>
      </c>
      <c r="J389" s="149">
        <v>10</v>
      </c>
      <c r="K389" s="82">
        <v>43297</v>
      </c>
      <c r="L389" s="82">
        <v>43830</v>
      </c>
      <c r="M389" s="83" t="s">
        <v>3942</v>
      </c>
      <c r="N389" s="205" t="s">
        <v>3842</v>
      </c>
      <c r="O389" s="205" t="s">
        <v>21</v>
      </c>
      <c r="P389" s="205" t="s">
        <v>21</v>
      </c>
      <c r="Q389" s="94" t="s">
        <v>3965</v>
      </c>
      <c r="R389" s="94" t="s">
        <v>3860</v>
      </c>
      <c r="S389" s="8" t="s">
        <v>1541</v>
      </c>
      <c r="T389" s="8">
        <v>3</v>
      </c>
      <c r="U389" s="187">
        <f t="shared" si="30"/>
        <v>0.3</v>
      </c>
      <c r="V389" s="71"/>
      <c r="W389" s="71"/>
      <c r="X389" s="75"/>
      <c r="Y389" s="75"/>
      <c r="Z389" s="75"/>
      <c r="AA389" s="75"/>
      <c r="AB389" s="75" t="s">
        <v>4023</v>
      </c>
      <c r="AC389" s="75"/>
      <c r="AD389" s="71"/>
      <c r="AE389" s="71"/>
      <c r="AF389" s="71"/>
      <c r="AG389" s="71"/>
      <c r="AH389" s="71"/>
      <c r="AI389" s="71"/>
      <c r="AJ389" s="74" t="s">
        <v>3849</v>
      </c>
      <c r="AK389" s="72">
        <f t="shared" si="31"/>
        <v>0</v>
      </c>
      <c r="AL389" s="72">
        <f t="shared" si="32"/>
        <v>1</v>
      </c>
      <c r="AM389" s="72" t="str">
        <f t="shared" si="33"/>
        <v>EN TERMINO</v>
      </c>
      <c r="AN389" s="72" t="str">
        <f t="shared" si="34"/>
        <v>EN TERMINO</v>
      </c>
      <c r="AO389" s="205" t="s">
        <v>85</v>
      </c>
      <c r="AP389" s="71"/>
      <c r="AQ389" s="74"/>
      <c r="AR389" s="74"/>
      <c r="AS389" s="74"/>
      <c r="AT389" s="8" t="s">
        <v>219</v>
      </c>
      <c r="AU389" s="8" t="s">
        <v>109</v>
      </c>
      <c r="AV389" s="284" t="s">
        <v>3852</v>
      </c>
      <c r="AW389" s="8" t="s">
        <v>208</v>
      </c>
      <c r="AX389" s="8"/>
      <c r="AY389" s="8"/>
      <c r="AZ389" s="8"/>
      <c r="BA389" s="8"/>
      <c r="BB389" s="316"/>
    </row>
    <row r="390" spans="1:54" ht="195" x14ac:dyDescent="0.25">
      <c r="A390" s="279">
        <v>1243</v>
      </c>
      <c r="B390" s="302">
        <v>21</v>
      </c>
      <c r="C390" s="280" t="s">
        <v>3714</v>
      </c>
      <c r="D390" s="281" t="s">
        <v>3715</v>
      </c>
      <c r="E390" s="281" t="s">
        <v>3716</v>
      </c>
      <c r="F390" s="181" t="s">
        <v>3774</v>
      </c>
      <c r="G390" s="181" t="s">
        <v>3775</v>
      </c>
      <c r="H390" s="181" t="s">
        <v>3824</v>
      </c>
      <c r="I390" s="181" t="s">
        <v>3825</v>
      </c>
      <c r="J390" s="149">
        <v>8</v>
      </c>
      <c r="K390" s="82">
        <v>43297</v>
      </c>
      <c r="L390" s="82">
        <v>43465</v>
      </c>
      <c r="M390" s="83" t="s">
        <v>3942</v>
      </c>
      <c r="N390" s="205" t="s">
        <v>3842</v>
      </c>
      <c r="O390" s="205" t="s">
        <v>21</v>
      </c>
      <c r="P390" s="205" t="s">
        <v>21</v>
      </c>
      <c r="Q390" s="94" t="s">
        <v>3965</v>
      </c>
      <c r="R390" s="94" t="s">
        <v>3860</v>
      </c>
      <c r="S390" s="8" t="s">
        <v>1541</v>
      </c>
      <c r="T390" s="8">
        <v>8</v>
      </c>
      <c r="U390" s="187">
        <f t="shared" si="30"/>
        <v>1</v>
      </c>
      <c r="V390" s="71"/>
      <c r="W390" s="71"/>
      <c r="X390" s="75"/>
      <c r="Y390" s="75"/>
      <c r="Z390" s="75"/>
      <c r="AA390" s="75"/>
      <c r="AB390" s="75" t="s">
        <v>4018</v>
      </c>
      <c r="AC390" s="75"/>
      <c r="AD390" s="71"/>
      <c r="AE390" s="71"/>
      <c r="AF390" s="71"/>
      <c r="AG390" s="71"/>
      <c r="AH390" s="71"/>
      <c r="AI390" s="71"/>
      <c r="AJ390" s="74" t="s">
        <v>3849</v>
      </c>
      <c r="AK390" s="72">
        <f t="shared" si="31"/>
        <v>2</v>
      </c>
      <c r="AL390" s="72">
        <f t="shared" si="32"/>
        <v>1</v>
      </c>
      <c r="AM390" s="72" t="str">
        <f t="shared" si="33"/>
        <v>CUMPLIDA</v>
      </c>
      <c r="AN390" s="72" t="str">
        <f t="shared" si="34"/>
        <v>CUMPLIDA</v>
      </c>
      <c r="AO390" s="205" t="s">
        <v>85</v>
      </c>
      <c r="AP390" s="71"/>
      <c r="AQ390" s="74"/>
      <c r="AR390" s="74"/>
      <c r="AS390" s="74"/>
      <c r="AT390" s="8" t="s">
        <v>219</v>
      </c>
      <c r="AU390" s="284" t="s">
        <v>111</v>
      </c>
      <c r="AV390" s="284" t="s">
        <v>200</v>
      </c>
      <c r="AW390" s="8" t="s">
        <v>208</v>
      </c>
      <c r="AX390" s="8"/>
      <c r="AY390" s="8"/>
      <c r="AZ390" s="8"/>
      <c r="BA390" s="8"/>
      <c r="BB390" s="316"/>
    </row>
    <row r="391" spans="1:54" ht="135" x14ac:dyDescent="0.25">
      <c r="A391" s="279">
        <v>1244</v>
      </c>
      <c r="B391" s="302">
        <v>22</v>
      </c>
      <c r="C391" s="280" t="s">
        <v>3717</v>
      </c>
      <c r="D391" s="281" t="s">
        <v>3718</v>
      </c>
      <c r="E391" s="281" t="s">
        <v>3719</v>
      </c>
      <c r="F391" s="181" t="s">
        <v>3304</v>
      </c>
      <c r="G391" s="181" t="s">
        <v>3306</v>
      </c>
      <c r="H391" s="181" t="s">
        <v>3826</v>
      </c>
      <c r="I391" s="181" t="s">
        <v>3827</v>
      </c>
      <c r="J391" s="149">
        <v>4</v>
      </c>
      <c r="K391" s="82">
        <v>43297</v>
      </c>
      <c r="L391" s="82">
        <v>43465</v>
      </c>
      <c r="M391" s="83" t="s">
        <v>3942</v>
      </c>
      <c r="N391" s="205" t="s">
        <v>3842</v>
      </c>
      <c r="O391" s="205" t="s">
        <v>21</v>
      </c>
      <c r="P391" s="205" t="s">
        <v>21</v>
      </c>
      <c r="Q391" s="94" t="s">
        <v>3965</v>
      </c>
      <c r="R391" s="94" t="s">
        <v>3860</v>
      </c>
      <c r="S391" s="8" t="s">
        <v>1541</v>
      </c>
      <c r="T391" s="8">
        <v>4</v>
      </c>
      <c r="U391" s="187">
        <f t="shared" si="30"/>
        <v>1</v>
      </c>
      <c r="V391" s="71"/>
      <c r="W391" s="71"/>
      <c r="X391" s="75"/>
      <c r="Y391" s="75"/>
      <c r="Z391" s="75"/>
      <c r="AA391" s="75" t="s">
        <v>4014</v>
      </c>
      <c r="AB391" s="75" t="s">
        <v>4010</v>
      </c>
      <c r="AC391" s="75"/>
      <c r="AD391" s="71"/>
      <c r="AE391" s="71"/>
      <c r="AF391" s="71"/>
      <c r="AG391" s="71"/>
      <c r="AH391" s="71"/>
      <c r="AI391" s="71"/>
      <c r="AJ391" s="74" t="s">
        <v>3849</v>
      </c>
      <c r="AK391" s="72">
        <f t="shared" si="31"/>
        <v>2</v>
      </c>
      <c r="AL391" s="72">
        <f t="shared" si="32"/>
        <v>1</v>
      </c>
      <c r="AM391" s="72" t="str">
        <f t="shared" si="33"/>
        <v>CUMPLIDA</v>
      </c>
      <c r="AN391" s="72" t="str">
        <f t="shared" si="34"/>
        <v>CUMPLIDA</v>
      </c>
      <c r="AO391" s="205" t="s">
        <v>85</v>
      </c>
      <c r="AP391" s="71"/>
      <c r="AQ391" s="74"/>
      <c r="AR391" s="74"/>
      <c r="AS391" s="74"/>
      <c r="AT391" s="8" t="s">
        <v>219</v>
      </c>
      <c r="AU391" s="284" t="s">
        <v>108</v>
      </c>
      <c r="AV391" s="284" t="s">
        <v>153</v>
      </c>
      <c r="AW391" s="8" t="s">
        <v>208</v>
      </c>
      <c r="AX391" s="8"/>
      <c r="AY391" s="8"/>
      <c r="AZ391" s="8"/>
      <c r="BA391" s="8"/>
      <c r="BB391" s="316"/>
    </row>
    <row r="392" spans="1:54" ht="150" x14ac:dyDescent="0.25">
      <c r="A392" s="279">
        <v>1245</v>
      </c>
      <c r="B392" s="302">
        <v>23</v>
      </c>
      <c r="C392" s="280" t="s">
        <v>3720</v>
      </c>
      <c r="D392" s="281" t="s">
        <v>3721</v>
      </c>
      <c r="E392" s="281" t="s">
        <v>3722</v>
      </c>
      <c r="F392" s="181" t="s">
        <v>3304</v>
      </c>
      <c r="G392" s="181" t="s">
        <v>3776</v>
      </c>
      <c r="H392" s="181" t="s">
        <v>3828</v>
      </c>
      <c r="I392" s="181" t="s">
        <v>3829</v>
      </c>
      <c r="J392" s="149">
        <v>5</v>
      </c>
      <c r="K392" s="82">
        <v>43297</v>
      </c>
      <c r="L392" s="82">
        <v>43465</v>
      </c>
      <c r="M392" s="83" t="s">
        <v>3942</v>
      </c>
      <c r="N392" s="205" t="s">
        <v>3842</v>
      </c>
      <c r="O392" s="205" t="s">
        <v>21</v>
      </c>
      <c r="P392" s="205" t="s">
        <v>21</v>
      </c>
      <c r="Q392" s="94" t="s">
        <v>3965</v>
      </c>
      <c r="R392" s="94" t="s">
        <v>3860</v>
      </c>
      <c r="S392" s="8" t="s">
        <v>1541</v>
      </c>
      <c r="T392" s="8">
        <v>5</v>
      </c>
      <c r="U392" s="187">
        <f t="shared" si="30"/>
        <v>1</v>
      </c>
      <c r="V392" s="71"/>
      <c r="W392" s="71"/>
      <c r="X392" s="75"/>
      <c r="Y392" s="75"/>
      <c r="Z392" s="75"/>
      <c r="AA392" s="75" t="s">
        <v>4014</v>
      </c>
      <c r="AB392" s="75" t="s">
        <v>4010</v>
      </c>
      <c r="AC392" s="75"/>
      <c r="AD392" s="71"/>
      <c r="AE392" s="71"/>
      <c r="AF392" s="71"/>
      <c r="AG392" s="71"/>
      <c r="AH392" s="71"/>
      <c r="AI392" s="71"/>
      <c r="AJ392" s="74" t="s">
        <v>3849</v>
      </c>
      <c r="AK392" s="72">
        <f t="shared" si="31"/>
        <v>2</v>
      </c>
      <c r="AL392" s="72">
        <f t="shared" si="32"/>
        <v>1</v>
      </c>
      <c r="AM392" s="72" t="str">
        <f t="shared" si="33"/>
        <v>CUMPLIDA</v>
      </c>
      <c r="AN392" s="72" t="str">
        <f t="shared" si="34"/>
        <v>CUMPLIDA</v>
      </c>
      <c r="AO392" s="205" t="s">
        <v>85</v>
      </c>
      <c r="AP392" s="71"/>
      <c r="AQ392" s="74"/>
      <c r="AR392" s="74"/>
      <c r="AS392" s="74"/>
      <c r="AT392" s="8" t="s">
        <v>219</v>
      </c>
      <c r="AU392" s="284" t="s">
        <v>108</v>
      </c>
      <c r="AV392" s="284" t="s">
        <v>153</v>
      </c>
      <c r="AW392" s="8" t="s">
        <v>208</v>
      </c>
      <c r="AX392" s="8"/>
      <c r="AY392" s="8"/>
      <c r="AZ392" s="8"/>
      <c r="BA392" s="8"/>
      <c r="BB392" s="316"/>
    </row>
    <row r="393" spans="1:54" ht="180" x14ac:dyDescent="0.25">
      <c r="A393" s="279">
        <v>1246</v>
      </c>
      <c r="B393" s="302">
        <v>24</v>
      </c>
      <c r="C393" s="280" t="s">
        <v>3723</v>
      </c>
      <c r="D393" s="281" t="s">
        <v>3724</v>
      </c>
      <c r="E393" s="281" t="s">
        <v>3725</v>
      </c>
      <c r="F393" s="181" t="s">
        <v>3777</v>
      </c>
      <c r="G393" s="181" t="s">
        <v>3778</v>
      </c>
      <c r="H393" s="181" t="s">
        <v>3830</v>
      </c>
      <c r="I393" s="181" t="s">
        <v>3831</v>
      </c>
      <c r="J393" s="149">
        <v>6</v>
      </c>
      <c r="K393" s="82">
        <v>43297</v>
      </c>
      <c r="L393" s="82">
        <v>43465</v>
      </c>
      <c r="M393" s="83" t="s">
        <v>3942</v>
      </c>
      <c r="N393" s="205" t="s">
        <v>3842</v>
      </c>
      <c r="O393" s="8" t="s">
        <v>3857</v>
      </c>
      <c r="P393" s="8" t="s">
        <v>3857</v>
      </c>
      <c r="Q393" s="8" t="s">
        <v>3969</v>
      </c>
      <c r="R393" s="8" t="s">
        <v>35</v>
      </c>
      <c r="S393" s="8" t="s">
        <v>1541</v>
      </c>
      <c r="T393" s="8">
        <v>6</v>
      </c>
      <c r="U393" s="187">
        <f t="shared" si="30"/>
        <v>1</v>
      </c>
      <c r="V393" s="71"/>
      <c r="W393" s="71"/>
      <c r="X393" s="75"/>
      <c r="Y393" s="75"/>
      <c r="Z393" s="75"/>
      <c r="AA393" s="75"/>
      <c r="AB393" s="75" t="s">
        <v>4018</v>
      </c>
      <c r="AC393" s="75"/>
      <c r="AD393" s="71"/>
      <c r="AE393" s="71"/>
      <c r="AF393" s="71"/>
      <c r="AG393" s="71"/>
      <c r="AH393" s="71"/>
      <c r="AI393" s="71"/>
      <c r="AJ393" s="74" t="s">
        <v>3849</v>
      </c>
      <c r="AK393" s="72">
        <f t="shared" si="31"/>
        <v>2</v>
      </c>
      <c r="AL393" s="72">
        <f t="shared" si="32"/>
        <v>1</v>
      </c>
      <c r="AM393" s="72" t="str">
        <f t="shared" si="33"/>
        <v>CUMPLIDA</v>
      </c>
      <c r="AN393" s="72" t="str">
        <f t="shared" si="34"/>
        <v>CUMPLIDA</v>
      </c>
      <c r="AO393" s="205" t="s">
        <v>85</v>
      </c>
      <c r="AP393" s="71"/>
      <c r="AQ393" s="74"/>
      <c r="AR393" s="74"/>
      <c r="AS393" s="74"/>
      <c r="AT393" s="8" t="s">
        <v>219</v>
      </c>
      <c r="AU393" s="284" t="s">
        <v>108</v>
      </c>
      <c r="AV393" s="284" t="s">
        <v>130</v>
      </c>
      <c r="AW393" s="8" t="s">
        <v>208</v>
      </c>
      <c r="AX393" s="8" t="s">
        <v>3922</v>
      </c>
      <c r="AY393" s="8"/>
      <c r="AZ393" s="8"/>
      <c r="BA393" s="8"/>
      <c r="BB393" s="316"/>
    </row>
    <row r="394" spans="1:54" ht="409.5" x14ac:dyDescent="0.25">
      <c r="A394" s="279">
        <v>1247</v>
      </c>
      <c r="B394" s="302">
        <v>25</v>
      </c>
      <c r="C394" s="280" t="s">
        <v>3726</v>
      </c>
      <c r="D394" s="281" t="s">
        <v>3727</v>
      </c>
      <c r="E394" s="281" t="s">
        <v>3728</v>
      </c>
      <c r="F394" s="181" t="s">
        <v>3779</v>
      </c>
      <c r="G394" s="181" t="s">
        <v>3780</v>
      </c>
      <c r="H394" s="181" t="s">
        <v>3832</v>
      </c>
      <c r="I394" s="181" t="s">
        <v>3833</v>
      </c>
      <c r="J394" s="149">
        <v>7</v>
      </c>
      <c r="K394" s="82">
        <v>43297</v>
      </c>
      <c r="L394" s="82">
        <v>43646</v>
      </c>
      <c r="M394" s="83" t="s">
        <v>3942</v>
      </c>
      <c r="N394" s="205" t="s">
        <v>3842</v>
      </c>
      <c r="O394" s="205" t="s">
        <v>41</v>
      </c>
      <c r="P394" s="205" t="s">
        <v>41</v>
      </c>
      <c r="Q394" s="8" t="s">
        <v>3968</v>
      </c>
      <c r="R394" s="94" t="s">
        <v>3861</v>
      </c>
      <c r="S394" s="8" t="s">
        <v>1541</v>
      </c>
      <c r="T394" s="8">
        <v>0</v>
      </c>
      <c r="U394" s="187">
        <f t="shared" si="30"/>
        <v>0</v>
      </c>
      <c r="V394" s="71"/>
      <c r="W394" s="71"/>
      <c r="X394" s="75"/>
      <c r="Y394" s="75"/>
      <c r="Z394" s="75"/>
      <c r="AA394" s="75"/>
      <c r="AB394" s="75" t="s">
        <v>4026</v>
      </c>
      <c r="AC394" s="75"/>
      <c r="AD394" s="71"/>
      <c r="AE394" s="71"/>
      <c r="AF394" s="71"/>
      <c r="AG394" s="71"/>
      <c r="AH394" s="71"/>
      <c r="AI394" s="71"/>
      <c r="AJ394" s="74" t="s">
        <v>3849</v>
      </c>
      <c r="AK394" s="72">
        <f t="shared" si="31"/>
        <v>0</v>
      </c>
      <c r="AL394" s="72">
        <f t="shared" si="32"/>
        <v>1</v>
      </c>
      <c r="AM394" s="72" t="str">
        <f t="shared" si="33"/>
        <v>EN TERMINO</v>
      </c>
      <c r="AN394" s="72" t="str">
        <f t="shared" si="34"/>
        <v>EN TERMINO</v>
      </c>
      <c r="AO394" s="205" t="s">
        <v>85</v>
      </c>
      <c r="AP394" s="71"/>
      <c r="AQ394" s="74"/>
      <c r="AR394" s="74"/>
      <c r="AS394" s="74"/>
      <c r="AT394" s="8" t="s">
        <v>219</v>
      </c>
      <c r="AU394" s="8" t="s">
        <v>113</v>
      </c>
      <c r="AV394" s="284" t="s">
        <v>123</v>
      </c>
      <c r="AW394" s="8" t="s">
        <v>208</v>
      </c>
      <c r="AX394" s="8" t="s">
        <v>3919</v>
      </c>
      <c r="AY394" s="8"/>
      <c r="AZ394" s="8"/>
      <c r="BA394" s="8"/>
      <c r="BB394" s="316"/>
    </row>
    <row r="395" spans="1:54" ht="150" x14ac:dyDescent="0.25">
      <c r="A395" s="279">
        <v>1248</v>
      </c>
      <c r="B395" s="302">
        <v>26</v>
      </c>
      <c r="C395" s="280" t="s">
        <v>3729</v>
      </c>
      <c r="D395" s="281" t="s">
        <v>3730</v>
      </c>
      <c r="E395" s="281" t="s">
        <v>3731</v>
      </c>
      <c r="F395" s="181" t="s">
        <v>3304</v>
      </c>
      <c r="G395" s="181" t="s">
        <v>3781</v>
      </c>
      <c r="H395" s="181" t="s">
        <v>3834</v>
      </c>
      <c r="I395" s="181" t="s">
        <v>3835</v>
      </c>
      <c r="J395" s="149">
        <v>5</v>
      </c>
      <c r="K395" s="82">
        <v>43297</v>
      </c>
      <c r="L395" s="82">
        <v>43465</v>
      </c>
      <c r="M395" s="83" t="s">
        <v>3942</v>
      </c>
      <c r="N395" s="205" t="s">
        <v>3842</v>
      </c>
      <c r="O395" s="205" t="s">
        <v>21</v>
      </c>
      <c r="P395" s="205" t="s">
        <v>21</v>
      </c>
      <c r="Q395" s="94" t="s">
        <v>3965</v>
      </c>
      <c r="R395" s="94" t="s">
        <v>3860</v>
      </c>
      <c r="S395" s="8" t="s">
        <v>1541</v>
      </c>
      <c r="T395" s="8">
        <v>5</v>
      </c>
      <c r="U395" s="187">
        <f t="shared" si="30"/>
        <v>1</v>
      </c>
      <c r="V395" s="71"/>
      <c r="W395" s="71"/>
      <c r="X395" s="75"/>
      <c r="Y395" s="75"/>
      <c r="Z395" s="75"/>
      <c r="AA395" s="75" t="s">
        <v>4014</v>
      </c>
      <c r="AB395" s="75" t="s">
        <v>4010</v>
      </c>
      <c r="AC395" s="75"/>
      <c r="AD395" s="71"/>
      <c r="AE395" s="71"/>
      <c r="AF395" s="71"/>
      <c r="AG395" s="71"/>
      <c r="AH395" s="71"/>
      <c r="AI395" s="71"/>
      <c r="AJ395" s="74" t="s">
        <v>3849</v>
      </c>
      <c r="AK395" s="72">
        <f t="shared" si="31"/>
        <v>2</v>
      </c>
      <c r="AL395" s="72">
        <f t="shared" si="32"/>
        <v>1</v>
      </c>
      <c r="AM395" s="72" t="str">
        <f t="shared" si="33"/>
        <v>CUMPLIDA</v>
      </c>
      <c r="AN395" s="72" t="str">
        <f t="shared" si="34"/>
        <v>CUMPLIDA</v>
      </c>
      <c r="AO395" s="205" t="s">
        <v>85</v>
      </c>
      <c r="AP395" s="71"/>
      <c r="AQ395" s="74"/>
      <c r="AR395" s="74"/>
      <c r="AS395" s="74"/>
      <c r="AT395" s="8" t="s">
        <v>219</v>
      </c>
      <c r="AU395" s="284" t="s">
        <v>108</v>
      </c>
      <c r="AV395" s="284" t="s">
        <v>3853</v>
      </c>
      <c r="AW395" s="8" t="s">
        <v>208</v>
      </c>
      <c r="AX395" s="8"/>
      <c r="AY395" s="8"/>
      <c r="AZ395" s="8"/>
      <c r="BA395" s="8"/>
      <c r="BB395" s="316"/>
    </row>
    <row r="396" spans="1:54" ht="180" x14ac:dyDescent="0.25">
      <c r="A396" s="279">
        <v>1249</v>
      </c>
      <c r="B396" s="302">
        <v>27</v>
      </c>
      <c r="C396" s="280" t="s">
        <v>3732</v>
      </c>
      <c r="D396" s="281" t="s">
        <v>3733</v>
      </c>
      <c r="E396" s="281" t="s">
        <v>3734</v>
      </c>
      <c r="F396" s="181" t="s">
        <v>3782</v>
      </c>
      <c r="G396" s="181" t="s">
        <v>3778</v>
      </c>
      <c r="H396" s="181" t="s">
        <v>3836</v>
      </c>
      <c r="I396" s="181" t="s">
        <v>3837</v>
      </c>
      <c r="J396" s="149">
        <v>6</v>
      </c>
      <c r="K396" s="82">
        <v>43297</v>
      </c>
      <c r="L396" s="82">
        <v>43465</v>
      </c>
      <c r="M396" s="83" t="s">
        <v>3942</v>
      </c>
      <c r="N396" s="205" t="s">
        <v>3842</v>
      </c>
      <c r="O396" s="8" t="s">
        <v>3857</v>
      </c>
      <c r="P396" s="8" t="s">
        <v>3857</v>
      </c>
      <c r="Q396" s="81" t="s">
        <v>3969</v>
      </c>
      <c r="R396" s="8" t="s">
        <v>35</v>
      </c>
      <c r="S396" s="8" t="s">
        <v>1541</v>
      </c>
      <c r="T396" s="8">
        <v>6</v>
      </c>
      <c r="U396" s="187">
        <f t="shared" si="30"/>
        <v>1</v>
      </c>
      <c r="V396" s="71"/>
      <c r="W396" s="71"/>
      <c r="X396" s="75"/>
      <c r="Y396" s="75"/>
      <c r="Z396" s="75"/>
      <c r="AA396" s="75"/>
      <c r="AB396" s="75" t="s">
        <v>4018</v>
      </c>
      <c r="AC396" s="75"/>
      <c r="AD396" s="71"/>
      <c r="AE396" s="71"/>
      <c r="AF396" s="71"/>
      <c r="AG396" s="71"/>
      <c r="AH396" s="71"/>
      <c r="AI396" s="71"/>
      <c r="AJ396" s="74" t="s">
        <v>3849</v>
      </c>
      <c r="AK396" s="72">
        <f t="shared" si="31"/>
        <v>2</v>
      </c>
      <c r="AL396" s="72">
        <f t="shared" si="32"/>
        <v>1</v>
      </c>
      <c r="AM396" s="72" t="str">
        <f t="shared" si="33"/>
        <v>CUMPLIDA</v>
      </c>
      <c r="AN396" s="72" t="str">
        <f t="shared" si="34"/>
        <v>CUMPLIDA</v>
      </c>
      <c r="AO396" s="205" t="s">
        <v>85</v>
      </c>
      <c r="AP396" s="71"/>
      <c r="AQ396" s="74"/>
      <c r="AR396" s="74"/>
      <c r="AS396" s="74"/>
      <c r="AT396" s="8" t="s">
        <v>219</v>
      </c>
      <c r="AU396" s="284" t="s">
        <v>108</v>
      </c>
      <c r="AV396" s="284" t="s">
        <v>130</v>
      </c>
      <c r="AW396" s="8" t="s">
        <v>208</v>
      </c>
      <c r="AX396" s="8" t="s">
        <v>3922</v>
      </c>
      <c r="AY396" s="8"/>
      <c r="AZ396" s="8"/>
      <c r="BA396" s="8"/>
      <c r="BB396" s="316"/>
    </row>
    <row r="397" spans="1:54" ht="150" x14ac:dyDescent="0.25">
      <c r="A397" s="279">
        <v>1250</v>
      </c>
      <c r="B397" s="302">
        <v>28</v>
      </c>
      <c r="C397" s="280" t="s">
        <v>3735</v>
      </c>
      <c r="D397" s="281" t="s">
        <v>3736</v>
      </c>
      <c r="E397" s="281" t="s">
        <v>3737</v>
      </c>
      <c r="F397" s="294" t="s">
        <v>3304</v>
      </c>
      <c r="G397" s="294" t="s">
        <v>3783</v>
      </c>
      <c r="H397" s="294" t="s">
        <v>3838</v>
      </c>
      <c r="I397" s="294" t="s">
        <v>3839</v>
      </c>
      <c r="J397" s="234">
        <v>5</v>
      </c>
      <c r="K397" s="82">
        <v>43297</v>
      </c>
      <c r="L397" s="82">
        <v>43465</v>
      </c>
      <c r="M397" s="83" t="s">
        <v>3942</v>
      </c>
      <c r="N397" s="301" t="s">
        <v>3842</v>
      </c>
      <c r="O397" s="301" t="s">
        <v>21</v>
      </c>
      <c r="P397" s="301" t="s">
        <v>21</v>
      </c>
      <c r="Q397" s="81" t="s">
        <v>3965</v>
      </c>
      <c r="R397" s="94" t="s">
        <v>3860</v>
      </c>
      <c r="S397" s="8" t="s">
        <v>1541</v>
      </c>
      <c r="T397" s="8">
        <v>5</v>
      </c>
      <c r="U397" s="187">
        <f t="shared" si="30"/>
        <v>1</v>
      </c>
      <c r="V397" s="71"/>
      <c r="W397" s="71"/>
      <c r="X397" s="75"/>
      <c r="Y397" s="75"/>
      <c r="Z397" s="75"/>
      <c r="AA397" s="75" t="s">
        <v>4014</v>
      </c>
      <c r="AB397" s="75" t="s">
        <v>4010</v>
      </c>
      <c r="AC397" s="75"/>
      <c r="AD397" s="71"/>
      <c r="AE397" s="71"/>
      <c r="AF397" s="71"/>
      <c r="AG397" s="71"/>
      <c r="AH397" s="71"/>
      <c r="AI397" s="71"/>
      <c r="AJ397" s="74" t="s">
        <v>3849</v>
      </c>
      <c r="AK397" s="72">
        <f t="shared" si="31"/>
        <v>2</v>
      </c>
      <c r="AL397" s="72">
        <f t="shared" si="32"/>
        <v>1</v>
      </c>
      <c r="AM397" s="72" t="str">
        <f t="shared" si="33"/>
        <v>CUMPLIDA</v>
      </c>
      <c r="AN397" s="72" t="str">
        <f t="shared" si="34"/>
        <v>CUMPLIDA</v>
      </c>
      <c r="AO397" s="301" t="s">
        <v>85</v>
      </c>
      <c r="AP397" s="71"/>
      <c r="AQ397" s="74"/>
      <c r="AR397" s="74"/>
      <c r="AS397" s="74"/>
      <c r="AT397" s="8" t="s">
        <v>219</v>
      </c>
      <c r="AU397" s="284" t="s">
        <v>111</v>
      </c>
      <c r="AV397" s="284" t="s">
        <v>170</v>
      </c>
      <c r="AW397" s="8" t="s">
        <v>208</v>
      </c>
      <c r="AX397" s="8"/>
      <c r="AY397" s="8"/>
      <c r="AZ397" s="8"/>
      <c r="BA397" s="8"/>
      <c r="BB397" s="316"/>
    </row>
    <row r="398" spans="1:54" ht="195" x14ac:dyDescent="0.25">
      <c r="A398" s="303">
        <v>1251</v>
      </c>
      <c r="B398" s="304">
        <v>29</v>
      </c>
      <c r="C398" s="305" t="s">
        <v>3738</v>
      </c>
      <c r="D398" s="306" t="s">
        <v>3739</v>
      </c>
      <c r="E398" s="306" t="s">
        <v>3740</v>
      </c>
      <c r="F398" s="290" t="s">
        <v>3784</v>
      </c>
      <c r="G398" s="290" t="s">
        <v>3785</v>
      </c>
      <c r="H398" s="307" t="s">
        <v>3840</v>
      </c>
      <c r="I398" s="308" t="s">
        <v>3841</v>
      </c>
      <c r="J398" s="234">
        <v>5</v>
      </c>
      <c r="K398" s="235">
        <v>43297</v>
      </c>
      <c r="L398" s="235">
        <v>43373</v>
      </c>
      <c r="M398" s="236" t="s">
        <v>300</v>
      </c>
      <c r="N398" s="301" t="s">
        <v>300</v>
      </c>
      <c r="O398" s="301" t="s">
        <v>3878</v>
      </c>
      <c r="P398" s="301" t="s">
        <v>3878</v>
      </c>
      <c r="Q398" s="237" t="s">
        <v>4256</v>
      </c>
      <c r="R398" s="237" t="s">
        <v>35</v>
      </c>
      <c r="S398" s="237" t="s">
        <v>84</v>
      </c>
      <c r="T398" s="237">
        <v>5</v>
      </c>
      <c r="U398" s="238">
        <f t="shared" si="30"/>
        <v>1</v>
      </c>
      <c r="V398" s="239"/>
      <c r="W398" s="239"/>
      <c r="X398" s="240"/>
      <c r="Y398" s="240"/>
      <c r="Z398" s="240"/>
      <c r="AA398" s="240"/>
      <c r="AB398" s="240" t="s">
        <v>3938</v>
      </c>
      <c r="AC398" s="240"/>
      <c r="AD398" s="239"/>
      <c r="AE398" s="239"/>
      <c r="AF398" s="239"/>
      <c r="AG398" s="239"/>
      <c r="AH398" s="239"/>
      <c r="AI398" s="239"/>
      <c r="AJ398" s="241" t="s">
        <v>3849</v>
      </c>
      <c r="AK398" s="242">
        <f t="shared" si="31"/>
        <v>2</v>
      </c>
      <c r="AL398" s="242">
        <f t="shared" si="32"/>
        <v>0</v>
      </c>
      <c r="AM398" s="242" t="str">
        <f t="shared" si="33"/>
        <v>CUMPLIDA</v>
      </c>
      <c r="AN398" s="242" t="str">
        <f t="shared" si="34"/>
        <v>CUMPLIDA</v>
      </c>
      <c r="AO398" s="237" t="s">
        <v>84</v>
      </c>
      <c r="AP398" s="239"/>
      <c r="AQ398" s="241"/>
      <c r="AR398" s="241"/>
      <c r="AS398" s="241"/>
      <c r="AT398" s="237" t="s">
        <v>219</v>
      </c>
      <c r="AU398" s="309" t="s">
        <v>108</v>
      </c>
      <c r="AV398" s="309" t="s">
        <v>3854</v>
      </c>
      <c r="AW398" s="237" t="s">
        <v>300</v>
      </c>
      <c r="AX398" s="237"/>
      <c r="AY398" s="237"/>
      <c r="AZ398" s="237"/>
      <c r="BA398" s="237"/>
      <c r="BB398" s="317"/>
    </row>
    <row r="399" spans="1:54" ht="135" x14ac:dyDescent="0.25">
      <c r="A399" s="279">
        <v>1252</v>
      </c>
      <c r="B399" s="302">
        <v>1</v>
      </c>
      <c r="C399" s="281" t="s">
        <v>4050</v>
      </c>
      <c r="D399" s="281" t="s">
        <v>4079</v>
      </c>
      <c r="E399" s="281" t="s">
        <v>4109</v>
      </c>
      <c r="F399" s="79" t="s">
        <v>4139</v>
      </c>
      <c r="G399" s="79" t="s">
        <v>4163</v>
      </c>
      <c r="H399" s="80" t="s">
        <v>4164</v>
      </c>
      <c r="I399" s="80" t="s">
        <v>4165</v>
      </c>
      <c r="J399" s="149">
        <v>4</v>
      </c>
      <c r="K399" s="82">
        <v>43469</v>
      </c>
      <c r="L399" s="82">
        <v>43646</v>
      </c>
      <c r="M399" s="83" t="s">
        <v>4242</v>
      </c>
      <c r="N399" s="101" t="s">
        <v>4239</v>
      </c>
      <c r="O399" s="70" t="s">
        <v>41</v>
      </c>
      <c r="P399" s="70" t="s">
        <v>4244</v>
      </c>
      <c r="Q399" s="81" t="s">
        <v>4249</v>
      </c>
      <c r="R399" s="8" t="s">
        <v>3861</v>
      </c>
      <c r="S399" s="8" t="s">
        <v>84</v>
      </c>
      <c r="T399" s="8">
        <v>0</v>
      </c>
      <c r="U399" s="187">
        <f t="shared" si="30"/>
        <v>0</v>
      </c>
      <c r="V399" s="71"/>
      <c r="W399" s="71"/>
      <c r="X399" s="75"/>
      <c r="Y399" s="75"/>
      <c r="Z399" s="75"/>
      <c r="AA399" s="75"/>
      <c r="AB399" s="75"/>
      <c r="AC399" s="75"/>
      <c r="AD399" s="3"/>
      <c r="AE399" s="3"/>
      <c r="AF399" s="3"/>
      <c r="AG399" s="3"/>
      <c r="AH399" s="3"/>
      <c r="AI399" s="3"/>
      <c r="AJ399" s="74" t="s">
        <v>4248</v>
      </c>
      <c r="AK399" s="72">
        <f t="shared" si="31"/>
        <v>0</v>
      </c>
      <c r="AL399" s="72">
        <f t="shared" si="32"/>
        <v>1</v>
      </c>
      <c r="AM399" s="72" t="str">
        <f t="shared" si="33"/>
        <v>EN TERMINO</v>
      </c>
      <c r="AN399" s="72" t="str">
        <f t="shared" si="34"/>
        <v>EN TERMINO</v>
      </c>
      <c r="AO399" s="8" t="s">
        <v>84</v>
      </c>
      <c r="AP399" s="71"/>
      <c r="AQ399" s="74"/>
      <c r="AR399" s="74"/>
      <c r="AS399" s="74"/>
      <c r="AT399" s="8" t="s">
        <v>219</v>
      </c>
      <c r="AU399" s="8" t="s">
        <v>113</v>
      </c>
      <c r="AV399" s="284" t="s">
        <v>123</v>
      </c>
      <c r="AW399" s="74" t="s">
        <v>208</v>
      </c>
      <c r="AX399" s="74" t="s">
        <v>3919</v>
      </c>
      <c r="AY399" s="71"/>
      <c r="AZ399" s="71"/>
      <c r="BA399" s="71"/>
      <c r="BB399" s="71"/>
    </row>
    <row r="400" spans="1:54" ht="195" x14ac:dyDescent="0.25">
      <c r="A400" s="279">
        <v>1253</v>
      </c>
      <c r="B400" s="302">
        <v>2</v>
      </c>
      <c r="C400" s="281" t="s">
        <v>4051</v>
      </c>
      <c r="D400" s="281" t="s">
        <v>4080</v>
      </c>
      <c r="E400" s="281" t="s">
        <v>4110</v>
      </c>
      <c r="F400" s="323" t="s">
        <v>4140</v>
      </c>
      <c r="G400" s="79" t="s">
        <v>4166</v>
      </c>
      <c r="H400" s="80" t="s">
        <v>4167</v>
      </c>
      <c r="I400" s="80" t="s">
        <v>4168</v>
      </c>
      <c r="J400" s="149">
        <v>4</v>
      </c>
      <c r="K400" s="82">
        <v>43469</v>
      </c>
      <c r="L400" s="82">
        <v>43830</v>
      </c>
      <c r="M400" s="83" t="s">
        <v>4242</v>
      </c>
      <c r="N400" s="101" t="s">
        <v>4239</v>
      </c>
      <c r="O400" s="70" t="s">
        <v>41</v>
      </c>
      <c r="P400" s="70" t="s">
        <v>41</v>
      </c>
      <c r="Q400" s="81" t="s">
        <v>4249</v>
      </c>
      <c r="R400" s="8" t="s">
        <v>3861</v>
      </c>
      <c r="S400" s="8" t="s">
        <v>84</v>
      </c>
      <c r="T400" s="8">
        <v>0</v>
      </c>
      <c r="U400" s="187">
        <f t="shared" si="30"/>
        <v>0</v>
      </c>
      <c r="V400" s="71"/>
      <c r="W400" s="71"/>
      <c r="X400" s="75"/>
      <c r="Y400" s="75"/>
      <c r="Z400" s="75"/>
      <c r="AA400" s="75"/>
      <c r="AB400" s="75"/>
      <c r="AC400" s="75"/>
      <c r="AD400" s="3"/>
      <c r="AE400" s="3"/>
      <c r="AF400" s="3"/>
      <c r="AG400" s="3"/>
      <c r="AH400" s="3"/>
      <c r="AI400" s="3"/>
      <c r="AJ400" s="74" t="s">
        <v>4248</v>
      </c>
      <c r="AK400" s="72">
        <f t="shared" si="31"/>
        <v>0</v>
      </c>
      <c r="AL400" s="72">
        <f t="shared" si="32"/>
        <v>1</v>
      </c>
      <c r="AM400" s="72" t="str">
        <f t="shared" si="33"/>
        <v>EN TERMINO</v>
      </c>
      <c r="AN400" s="72" t="str">
        <f t="shared" si="34"/>
        <v>EN TERMINO</v>
      </c>
      <c r="AO400" s="8" t="s">
        <v>84</v>
      </c>
      <c r="AP400" s="71"/>
      <c r="AQ400" s="74"/>
      <c r="AR400" s="74"/>
      <c r="AS400" s="74"/>
      <c r="AT400" s="8" t="s">
        <v>219</v>
      </c>
      <c r="AU400" s="8" t="s">
        <v>113</v>
      </c>
      <c r="AV400" s="205" t="s">
        <v>131</v>
      </c>
      <c r="AW400" s="74" t="s">
        <v>208</v>
      </c>
      <c r="AX400" s="74" t="s">
        <v>3919</v>
      </c>
      <c r="AY400" s="71"/>
      <c r="AZ400" s="71"/>
      <c r="BA400" s="71"/>
      <c r="BB400" s="71"/>
    </row>
    <row r="401" spans="1:54" ht="150" x14ac:dyDescent="0.25">
      <c r="A401" s="279">
        <v>1254</v>
      </c>
      <c r="B401" s="302">
        <v>3</v>
      </c>
      <c r="C401" s="281" t="s">
        <v>4052</v>
      </c>
      <c r="D401" s="281" t="s">
        <v>4081</v>
      </c>
      <c r="E401" s="281" t="s">
        <v>4111</v>
      </c>
      <c r="F401" s="79" t="s">
        <v>4141</v>
      </c>
      <c r="G401" s="79" t="s">
        <v>4169</v>
      </c>
      <c r="H401" s="80" t="s">
        <v>4170</v>
      </c>
      <c r="I401" s="80" t="s">
        <v>4171</v>
      </c>
      <c r="J401" s="149">
        <v>5</v>
      </c>
      <c r="K401" s="82">
        <v>43469</v>
      </c>
      <c r="L401" s="82">
        <v>43830</v>
      </c>
      <c r="M401" s="83" t="s">
        <v>4242</v>
      </c>
      <c r="N401" s="101" t="s">
        <v>4239</v>
      </c>
      <c r="O401" s="70" t="s">
        <v>41</v>
      </c>
      <c r="P401" s="70" t="s">
        <v>4245</v>
      </c>
      <c r="Q401" s="81" t="s">
        <v>4249</v>
      </c>
      <c r="R401" s="8" t="s">
        <v>3861</v>
      </c>
      <c r="S401" s="8" t="s">
        <v>1541</v>
      </c>
      <c r="T401" s="8">
        <v>0</v>
      </c>
      <c r="U401" s="187">
        <f t="shared" si="30"/>
        <v>0</v>
      </c>
      <c r="V401" s="71"/>
      <c r="W401" s="71"/>
      <c r="X401" s="75"/>
      <c r="Y401" s="75"/>
      <c r="Z401" s="75"/>
      <c r="AA401" s="75"/>
      <c r="AB401" s="75"/>
      <c r="AC401" s="75"/>
      <c r="AD401" s="3"/>
      <c r="AE401" s="3"/>
      <c r="AF401" s="3"/>
      <c r="AG401" s="3"/>
      <c r="AH401" s="3"/>
      <c r="AI401" s="3"/>
      <c r="AJ401" s="74" t="s">
        <v>4248</v>
      </c>
      <c r="AK401" s="72">
        <f t="shared" si="31"/>
        <v>0</v>
      </c>
      <c r="AL401" s="72">
        <f t="shared" si="32"/>
        <v>1</v>
      </c>
      <c r="AM401" s="72" t="str">
        <f t="shared" si="33"/>
        <v>EN TERMINO</v>
      </c>
      <c r="AN401" s="72" t="str">
        <f t="shared" si="34"/>
        <v>EN TERMINO</v>
      </c>
      <c r="AO401" s="8" t="s">
        <v>85</v>
      </c>
      <c r="AP401" s="71"/>
      <c r="AQ401" s="74"/>
      <c r="AR401" s="74"/>
      <c r="AS401" s="74"/>
      <c r="AT401" s="8" t="s">
        <v>219</v>
      </c>
      <c r="AU401" s="8" t="s">
        <v>113</v>
      </c>
      <c r="AV401" s="284" t="s">
        <v>123</v>
      </c>
      <c r="AW401" s="74" t="s">
        <v>208</v>
      </c>
      <c r="AX401" s="74" t="s">
        <v>3919</v>
      </c>
      <c r="AY401" s="71"/>
      <c r="AZ401" s="71"/>
      <c r="BA401" s="71"/>
      <c r="BB401" s="71"/>
    </row>
    <row r="402" spans="1:54" ht="135" x14ac:dyDescent="0.25">
      <c r="A402" s="279">
        <v>1255</v>
      </c>
      <c r="B402" s="302">
        <v>4</v>
      </c>
      <c r="C402" s="281" t="s">
        <v>4053</v>
      </c>
      <c r="D402" s="281" t="s">
        <v>4082</v>
      </c>
      <c r="E402" s="281" t="s">
        <v>4112</v>
      </c>
      <c r="F402" s="79" t="s">
        <v>4142</v>
      </c>
      <c r="G402" s="79" t="s">
        <v>4172</v>
      </c>
      <c r="H402" s="80" t="s">
        <v>4173</v>
      </c>
      <c r="I402" s="80" t="s">
        <v>4174</v>
      </c>
      <c r="J402" s="149">
        <v>4</v>
      </c>
      <c r="K402" s="82">
        <v>43469</v>
      </c>
      <c r="L402" s="82">
        <v>43830</v>
      </c>
      <c r="M402" s="83" t="s">
        <v>4242</v>
      </c>
      <c r="N402" s="101" t="s">
        <v>4239</v>
      </c>
      <c r="O402" s="70" t="s">
        <v>99</v>
      </c>
      <c r="P402" s="70" t="s">
        <v>99</v>
      </c>
      <c r="Q402" s="81" t="s">
        <v>4364</v>
      </c>
      <c r="R402" s="8" t="s">
        <v>35</v>
      </c>
      <c r="S402" s="8" t="s">
        <v>1541</v>
      </c>
      <c r="T402" s="8">
        <v>0</v>
      </c>
      <c r="U402" s="187">
        <f t="shared" si="30"/>
        <v>0</v>
      </c>
      <c r="V402" s="71"/>
      <c r="W402" s="71"/>
      <c r="X402" s="75"/>
      <c r="Y402" s="75"/>
      <c r="Z402" s="75"/>
      <c r="AA402" s="75"/>
      <c r="AB402" s="75"/>
      <c r="AC402" s="75"/>
      <c r="AD402" s="3"/>
      <c r="AE402" s="3"/>
      <c r="AF402" s="3"/>
      <c r="AG402" s="3"/>
      <c r="AH402" s="3"/>
      <c r="AI402" s="3"/>
      <c r="AJ402" s="74" t="s">
        <v>4248</v>
      </c>
      <c r="AK402" s="72">
        <f t="shared" si="31"/>
        <v>0</v>
      </c>
      <c r="AL402" s="72">
        <f t="shared" si="32"/>
        <v>1</v>
      </c>
      <c r="AM402" s="72" t="str">
        <f t="shared" si="33"/>
        <v>EN TERMINO</v>
      </c>
      <c r="AN402" s="72" t="str">
        <f t="shared" si="34"/>
        <v>EN TERMINO</v>
      </c>
      <c r="AO402" s="8" t="s">
        <v>85</v>
      </c>
      <c r="AP402" s="71"/>
      <c r="AQ402" s="74"/>
      <c r="AR402" s="74"/>
      <c r="AS402" s="74"/>
      <c r="AT402" s="8" t="s">
        <v>219</v>
      </c>
      <c r="AU402" s="8" t="s">
        <v>113</v>
      </c>
      <c r="AV402" s="284" t="s">
        <v>4259</v>
      </c>
      <c r="AW402" s="74" t="s">
        <v>208</v>
      </c>
      <c r="AX402" s="74" t="s">
        <v>3919</v>
      </c>
      <c r="AY402" s="71"/>
      <c r="AZ402" s="71"/>
      <c r="BA402" s="71"/>
      <c r="BB402" s="71"/>
    </row>
    <row r="403" spans="1:54" ht="135" x14ac:dyDescent="0.25">
      <c r="A403" s="279">
        <v>1256</v>
      </c>
      <c r="B403" s="302">
        <v>5</v>
      </c>
      <c r="C403" s="281" t="s">
        <v>4054</v>
      </c>
      <c r="D403" s="281" t="s">
        <v>4083</v>
      </c>
      <c r="E403" s="281" t="s">
        <v>4113</v>
      </c>
      <c r="F403" s="79" t="s">
        <v>4143</v>
      </c>
      <c r="G403" s="79" t="s">
        <v>4175</v>
      </c>
      <c r="H403" s="80" t="s">
        <v>4176</v>
      </c>
      <c r="I403" s="80" t="s">
        <v>4177</v>
      </c>
      <c r="J403" s="149">
        <v>4</v>
      </c>
      <c r="K403" s="82">
        <v>43469</v>
      </c>
      <c r="L403" s="82">
        <v>43830</v>
      </c>
      <c r="M403" s="83" t="s">
        <v>4242</v>
      </c>
      <c r="N403" s="101" t="s">
        <v>4239</v>
      </c>
      <c r="O403" s="70" t="s">
        <v>41</v>
      </c>
      <c r="P403" s="70" t="s">
        <v>41</v>
      </c>
      <c r="Q403" s="81" t="s">
        <v>4249</v>
      </c>
      <c r="R403" s="8" t="s">
        <v>3861</v>
      </c>
      <c r="S403" s="8" t="s">
        <v>1641</v>
      </c>
      <c r="T403" s="8">
        <v>0</v>
      </c>
      <c r="U403" s="187">
        <f t="shared" si="30"/>
        <v>0</v>
      </c>
      <c r="V403" s="71"/>
      <c r="W403" s="71"/>
      <c r="X403" s="75"/>
      <c r="Y403" s="75"/>
      <c r="Z403" s="75"/>
      <c r="AA403" s="75"/>
      <c r="AB403" s="75"/>
      <c r="AC403" s="75"/>
      <c r="AD403" s="3"/>
      <c r="AE403" s="3"/>
      <c r="AF403" s="3"/>
      <c r="AG403" s="3"/>
      <c r="AH403" s="3"/>
      <c r="AI403" s="3"/>
      <c r="AJ403" s="74" t="s">
        <v>4248</v>
      </c>
      <c r="AK403" s="72">
        <f t="shared" si="31"/>
        <v>0</v>
      </c>
      <c r="AL403" s="72">
        <f t="shared" si="32"/>
        <v>1</v>
      </c>
      <c r="AM403" s="72" t="str">
        <f t="shared" si="33"/>
        <v>EN TERMINO</v>
      </c>
      <c r="AN403" s="72" t="str">
        <f t="shared" si="34"/>
        <v>EN TERMINO</v>
      </c>
      <c r="AO403" s="8" t="s">
        <v>30</v>
      </c>
      <c r="AP403" s="71"/>
      <c r="AQ403" s="74"/>
      <c r="AR403" s="74"/>
      <c r="AS403" s="74"/>
      <c r="AT403" s="8" t="s">
        <v>219</v>
      </c>
      <c r="AU403" s="8" t="s">
        <v>113</v>
      </c>
      <c r="AV403" s="284" t="s">
        <v>121</v>
      </c>
      <c r="AW403" s="74" t="s">
        <v>208</v>
      </c>
      <c r="AX403" s="74" t="s">
        <v>3919</v>
      </c>
      <c r="AY403" s="71"/>
      <c r="AZ403" s="71"/>
      <c r="BA403" s="71"/>
      <c r="BB403" s="71"/>
    </row>
    <row r="404" spans="1:54" ht="135" x14ac:dyDescent="0.25">
      <c r="A404" s="279">
        <v>1257</v>
      </c>
      <c r="B404" s="302">
        <v>6</v>
      </c>
      <c r="C404" s="281" t="s">
        <v>4055</v>
      </c>
      <c r="D404" s="281" t="s">
        <v>4084</v>
      </c>
      <c r="E404" s="281" t="s">
        <v>4114</v>
      </c>
      <c r="F404" s="323" t="s">
        <v>4144</v>
      </c>
      <c r="G404" s="79" t="s">
        <v>4178</v>
      </c>
      <c r="H404" s="80" t="s">
        <v>4179</v>
      </c>
      <c r="I404" s="80" t="s">
        <v>4180</v>
      </c>
      <c r="J404" s="149">
        <v>4</v>
      </c>
      <c r="K404" s="82">
        <v>43469</v>
      </c>
      <c r="L404" s="82">
        <v>43830</v>
      </c>
      <c r="M404" s="83" t="s">
        <v>4242</v>
      </c>
      <c r="N404" s="101" t="s">
        <v>4239</v>
      </c>
      <c r="O404" s="70" t="s">
        <v>99</v>
      </c>
      <c r="P404" s="70" t="s">
        <v>99</v>
      </c>
      <c r="Q404" s="81" t="s">
        <v>4364</v>
      </c>
      <c r="R404" s="8" t="s">
        <v>35</v>
      </c>
      <c r="S404" s="8" t="s">
        <v>1541</v>
      </c>
      <c r="T404" s="8">
        <v>0</v>
      </c>
      <c r="U404" s="187">
        <f t="shared" si="30"/>
        <v>0</v>
      </c>
      <c r="V404" s="71"/>
      <c r="W404" s="71"/>
      <c r="X404" s="75"/>
      <c r="Y404" s="75"/>
      <c r="Z404" s="75"/>
      <c r="AA404" s="75"/>
      <c r="AB404" s="75"/>
      <c r="AC404" s="75"/>
      <c r="AD404" s="3"/>
      <c r="AE404" s="3"/>
      <c r="AF404" s="3"/>
      <c r="AG404" s="3"/>
      <c r="AH404" s="3"/>
      <c r="AI404" s="3"/>
      <c r="AJ404" s="74" t="s">
        <v>4248</v>
      </c>
      <c r="AK404" s="72">
        <f t="shared" si="31"/>
        <v>0</v>
      </c>
      <c r="AL404" s="72">
        <f t="shared" si="32"/>
        <v>1</v>
      </c>
      <c r="AM404" s="72" t="str">
        <f t="shared" si="33"/>
        <v>EN TERMINO</v>
      </c>
      <c r="AN404" s="72" t="str">
        <f t="shared" si="34"/>
        <v>EN TERMINO</v>
      </c>
      <c r="AO404" s="8" t="s">
        <v>85</v>
      </c>
      <c r="AP404" s="71"/>
      <c r="AQ404" s="74"/>
      <c r="AR404" s="74"/>
      <c r="AS404" s="74"/>
      <c r="AT404" s="8" t="s">
        <v>219</v>
      </c>
      <c r="AU404" s="8" t="s">
        <v>113</v>
      </c>
      <c r="AV404" s="284" t="s">
        <v>121</v>
      </c>
      <c r="AW404" s="74" t="s">
        <v>208</v>
      </c>
      <c r="AX404" s="74" t="s">
        <v>3919</v>
      </c>
      <c r="AY404" s="71"/>
      <c r="AZ404" s="71"/>
      <c r="BA404" s="71"/>
      <c r="BB404" s="71"/>
    </row>
    <row r="405" spans="1:54" ht="210" x14ac:dyDescent="0.25">
      <c r="A405" s="279">
        <v>1258</v>
      </c>
      <c r="B405" s="302">
        <v>7</v>
      </c>
      <c r="C405" s="281" t="s">
        <v>4056</v>
      </c>
      <c r="D405" s="281" t="s">
        <v>4085</v>
      </c>
      <c r="E405" s="281" t="s">
        <v>4115</v>
      </c>
      <c r="F405" s="79" t="s">
        <v>4145</v>
      </c>
      <c r="G405" s="79" t="s">
        <v>4181</v>
      </c>
      <c r="H405" s="80" t="s">
        <v>4182</v>
      </c>
      <c r="I405" s="80" t="s">
        <v>4183</v>
      </c>
      <c r="J405" s="149">
        <v>3</v>
      </c>
      <c r="K405" s="82">
        <v>43469</v>
      </c>
      <c r="L405" s="82">
        <v>43830</v>
      </c>
      <c r="M405" s="83" t="s">
        <v>4242</v>
      </c>
      <c r="N405" s="101" t="s">
        <v>4239</v>
      </c>
      <c r="O405" s="70" t="s">
        <v>4244</v>
      </c>
      <c r="P405" s="70" t="s">
        <v>41</v>
      </c>
      <c r="Q405" s="81" t="s">
        <v>4249</v>
      </c>
      <c r="R405" s="8" t="s">
        <v>3861</v>
      </c>
      <c r="S405" s="8" t="s">
        <v>1541</v>
      </c>
      <c r="T405" s="8">
        <v>0</v>
      </c>
      <c r="U405" s="187">
        <f t="shared" si="30"/>
        <v>0</v>
      </c>
      <c r="V405" s="71"/>
      <c r="W405" s="71"/>
      <c r="X405" s="75"/>
      <c r="Y405" s="75"/>
      <c r="Z405" s="75"/>
      <c r="AA405" s="75"/>
      <c r="AB405" s="75"/>
      <c r="AC405" s="75"/>
      <c r="AD405" s="3"/>
      <c r="AE405" s="3"/>
      <c r="AF405" s="3"/>
      <c r="AG405" s="3"/>
      <c r="AH405" s="3"/>
      <c r="AI405" s="3"/>
      <c r="AJ405" s="74" t="s">
        <v>4248</v>
      </c>
      <c r="AK405" s="72">
        <f t="shared" si="31"/>
        <v>0</v>
      </c>
      <c r="AL405" s="72">
        <f t="shared" si="32"/>
        <v>1</v>
      </c>
      <c r="AM405" s="72" t="str">
        <f t="shared" si="33"/>
        <v>EN TERMINO</v>
      </c>
      <c r="AN405" s="72" t="str">
        <f t="shared" si="34"/>
        <v>EN TERMINO</v>
      </c>
      <c r="AO405" s="8" t="s">
        <v>85</v>
      </c>
      <c r="AP405" s="71"/>
      <c r="AQ405" s="74"/>
      <c r="AR405" s="74"/>
      <c r="AS405" s="74"/>
      <c r="AT405" s="8" t="s">
        <v>219</v>
      </c>
      <c r="AU405" s="8" t="s">
        <v>113</v>
      </c>
      <c r="AV405" s="284" t="s">
        <v>123</v>
      </c>
      <c r="AW405" s="74" t="s">
        <v>208</v>
      </c>
      <c r="AX405" s="74" t="s">
        <v>3919</v>
      </c>
      <c r="AY405" s="71"/>
      <c r="AZ405" s="71"/>
      <c r="BA405" s="71"/>
      <c r="BB405" s="71"/>
    </row>
    <row r="406" spans="1:54" ht="150" x14ac:dyDescent="0.25">
      <c r="A406" s="279">
        <v>1259</v>
      </c>
      <c r="B406" s="302">
        <v>8</v>
      </c>
      <c r="C406" s="281" t="s">
        <v>4057</v>
      </c>
      <c r="D406" s="281" t="s">
        <v>4086</v>
      </c>
      <c r="E406" s="281" t="s">
        <v>4116</v>
      </c>
      <c r="F406" s="79" t="s">
        <v>4146</v>
      </c>
      <c r="G406" s="79" t="s">
        <v>4184</v>
      </c>
      <c r="H406" s="80" t="s">
        <v>4185</v>
      </c>
      <c r="I406" s="80" t="s">
        <v>4186</v>
      </c>
      <c r="J406" s="149">
        <v>3</v>
      </c>
      <c r="K406" s="82">
        <v>43469</v>
      </c>
      <c r="L406" s="82">
        <v>43555</v>
      </c>
      <c r="M406" s="83" t="s">
        <v>4242</v>
      </c>
      <c r="N406" s="101" t="s">
        <v>4239</v>
      </c>
      <c r="O406" s="70" t="s">
        <v>41</v>
      </c>
      <c r="P406" s="70" t="s">
        <v>41</v>
      </c>
      <c r="Q406" s="81" t="s">
        <v>4249</v>
      </c>
      <c r="R406" s="8" t="s">
        <v>3861</v>
      </c>
      <c r="S406" s="8" t="s">
        <v>1541</v>
      </c>
      <c r="T406" s="8">
        <v>0</v>
      </c>
      <c r="U406" s="187">
        <f t="shared" si="30"/>
        <v>0</v>
      </c>
      <c r="V406" s="71"/>
      <c r="W406" s="71"/>
      <c r="X406" s="75"/>
      <c r="Y406" s="75"/>
      <c r="Z406" s="75"/>
      <c r="AA406" s="75"/>
      <c r="AB406" s="75"/>
      <c r="AC406" s="75"/>
      <c r="AD406" s="3"/>
      <c r="AE406" s="3"/>
      <c r="AF406" s="3"/>
      <c r="AG406" s="3"/>
      <c r="AH406" s="3"/>
      <c r="AI406" s="3"/>
      <c r="AJ406" s="74" t="s">
        <v>4248</v>
      </c>
      <c r="AK406" s="72">
        <f t="shared" si="31"/>
        <v>0</v>
      </c>
      <c r="AL406" s="72">
        <f t="shared" si="32"/>
        <v>1</v>
      </c>
      <c r="AM406" s="72" t="str">
        <f t="shared" si="33"/>
        <v>EN TERMINO</v>
      </c>
      <c r="AN406" s="72" t="str">
        <f t="shared" si="34"/>
        <v>EN TERMINO</v>
      </c>
      <c r="AO406" s="8" t="s">
        <v>85</v>
      </c>
      <c r="AP406" s="71"/>
      <c r="AQ406" s="74"/>
      <c r="AR406" s="74"/>
      <c r="AS406" s="74"/>
      <c r="AT406" s="8" t="s">
        <v>219</v>
      </c>
      <c r="AU406" s="8" t="s">
        <v>113</v>
      </c>
      <c r="AV406" s="284" t="s">
        <v>4260</v>
      </c>
      <c r="AW406" s="74" t="s">
        <v>208</v>
      </c>
      <c r="AX406" s="74" t="s">
        <v>3919</v>
      </c>
      <c r="AY406" s="71"/>
      <c r="AZ406" s="71"/>
      <c r="BA406" s="71"/>
      <c r="BB406" s="71"/>
    </row>
    <row r="407" spans="1:54" ht="330" x14ac:dyDescent="0.25">
      <c r="A407" s="279">
        <v>1260</v>
      </c>
      <c r="B407" s="302">
        <v>9</v>
      </c>
      <c r="C407" s="281" t="s">
        <v>4058</v>
      </c>
      <c r="D407" s="281" t="s">
        <v>4087</v>
      </c>
      <c r="E407" s="281" t="s">
        <v>4117</v>
      </c>
      <c r="F407" s="79" t="s">
        <v>4147</v>
      </c>
      <c r="G407" s="281" t="s">
        <v>4187</v>
      </c>
      <c r="H407" s="95" t="s">
        <v>4188</v>
      </c>
      <c r="I407" s="80" t="s">
        <v>4189</v>
      </c>
      <c r="J407" s="149">
        <v>8</v>
      </c>
      <c r="K407" s="82">
        <v>43469</v>
      </c>
      <c r="L407" s="82">
        <v>43799</v>
      </c>
      <c r="M407" s="83" t="s">
        <v>2337</v>
      </c>
      <c r="N407" s="205" t="s">
        <v>180</v>
      </c>
      <c r="O407" s="70" t="s">
        <v>4365</v>
      </c>
      <c r="P407" s="70" t="s">
        <v>4365</v>
      </c>
      <c r="Q407" s="81" t="s">
        <v>4366</v>
      </c>
      <c r="R407" s="8" t="s">
        <v>35</v>
      </c>
      <c r="S407" s="8" t="s">
        <v>84</v>
      </c>
      <c r="T407" s="8">
        <v>0</v>
      </c>
      <c r="U407" s="187">
        <f t="shared" si="30"/>
        <v>0</v>
      </c>
      <c r="V407" s="71"/>
      <c r="W407" s="71"/>
      <c r="X407" s="75"/>
      <c r="Y407" s="75"/>
      <c r="Z407" s="75"/>
      <c r="AA407" s="75"/>
      <c r="AB407" s="75"/>
      <c r="AC407" s="75"/>
      <c r="AD407" s="3"/>
      <c r="AE407" s="3"/>
      <c r="AF407" s="3"/>
      <c r="AG407" s="3"/>
      <c r="AH407" s="3"/>
      <c r="AI407" s="3"/>
      <c r="AJ407" s="74" t="s">
        <v>4248</v>
      </c>
      <c r="AK407" s="72">
        <f t="shared" si="31"/>
        <v>0</v>
      </c>
      <c r="AL407" s="72">
        <f t="shared" si="32"/>
        <v>1</v>
      </c>
      <c r="AM407" s="72" t="str">
        <f t="shared" si="33"/>
        <v>EN TERMINO</v>
      </c>
      <c r="AN407" s="72" t="str">
        <f t="shared" si="34"/>
        <v>EN TERMINO</v>
      </c>
      <c r="AO407" s="8" t="s">
        <v>84</v>
      </c>
      <c r="AP407" s="71"/>
      <c r="AQ407" s="74"/>
      <c r="AR407" s="74"/>
      <c r="AS407" s="74"/>
      <c r="AT407" s="8" t="s">
        <v>219</v>
      </c>
      <c r="AU407" s="8" t="s">
        <v>113</v>
      </c>
      <c r="AV407" s="284" t="s">
        <v>143</v>
      </c>
      <c r="AW407" s="74" t="s">
        <v>208</v>
      </c>
      <c r="AX407" s="74" t="s">
        <v>3919</v>
      </c>
      <c r="AY407" s="71"/>
      <c r="AZ407" s="71"/>
      <c r="BA407" s="71"/>
      <c r="BB407" s="71"/>
    </row>
    <row r="408" spans="1:54" ht="120" x14ac:dyDescent="0.25">
      <c r="A408" s="279">
        <v>1261</v>
      </c>
      <c r="B408" s="302">
        <v>10</v>
      </c>
      <c r="C408" s="281" t="s">
        <v>4059</v>
      </c>
      <c r="D408" s="281" t="s">
        <v>4088</v>
      </c>
      <c r="E408" s="281" t="s">
        <v>4118</v>
      </c>
      <c r="F408" s="79" t="s">
        <v>4148</v>
      </c>
      <c r="G408" s="79" t="s">
        <v>4190</v>
      </c>
      <c r="H408" s="80" t="s">
        <v>4191</v>
      </c>
      <c r="I408" s="80" t="s">
        <v>4192</v>
      </c>
      <c r="J408" s="149">
        <v>3</v>
      </c>
      <c r="K408" s="82">
        <v>43469</v>
      </c>
      <c r="L408" s="82">
        <v>43799</v>
      </c>
      <c r="M408" s="83" t="s">
        <v>2337</v>
      </c>
      <c r="N408" s="205" t="s">
        <v>180</v>
      </c>
      <c r="O408" s="70" t="s">
        <v>99</v>
      </c>
      <c r="P408" s="70" t="s">
        <v>99</v>
      </c>
      <c r="Q408" s="81" t="s">
        <v>4364</v>
      </c>
      <c r="R408" s="8" t="s">
        <v>35</v>
      </c>
      <c r="S408" s="8" t="s">
        <v>84</v>
      </c>
      <c r="T408" s="8">
        <v>0</v>
      </c>
      <c r="U408" s="187">
        <f t="shared" si="30"/>
        <v>0</v>
      </c>
      <c r="V408" s="71"/>
      <c r="W408" s="71"/>
      <c r="X408" s="75"/>
      <c r="Y408" s="75"/>
      <c r="Z408" s="75"/>
      <c r="AA408" s="75"/>
      <c r="AB408" s="75"/>
      <c r="AC408" s="75"/>
      <c r="AD408" s="3"/>
      <c r="AE408" s="3"/>
      <c r="AF408" s="3"/>
      <c r="AG408" s="3"/>
      <c r="AH408" s="3"/>
      <c r="AI408" s="3"/>
      <c r="AJ408" s="74" t="s">
        <v>4248</v>
      </c>
      <c r="AK408" s="72">
        <f t="shared" si="31"/>
        <v>0</v>
      </c>
      <c r="AL408" s="72">
        <f t="shared" si="32"/>
        <v>1</v>
      </c>
      <c r="AM408" s="72" t="str">
        <f t="shared" si="33"/>
        <v>EN TERMINO</v>
      </c>
      <c r="AN408" s="72" t="str">
        <f t="shared" si="34"/>
        <v>EN TERMINO</v>
      </c>
      <c r="AO408" s="8" t="s">
        <v>84</v>
      </c>
      <c r="AP408" s="71"/>
      <c r="AQ408" s="74"/>
      <c r="AR408" s="74"/>
      <c r="AS408" s="74"/>
      <c r="AT408" s="8" t="s">
        <v>219</v>
      </c>
      <c r="AU408" s="8" t="s">
        <v>113</v>
      </c>
      <c r="AV408" s="284" t="s">
        <v>131</v>
      </c>
      <c r="AW408" s="74" t="s">
        <v>208</v>
      </c>
      <c r="AX408" s="74" t="s">
        <v>3919</v>
      </c>
      <c r="AY408" s="71"/>
      <c r="AZ408" s="71"/>
      <c r="BA408" s="71"/>
      <c r="BB408" s="71"/>
    </row>
    <row r="409" spans="1:54" ht="150" x14ac:dyDescent="0.25">
      <c r="A409" s="279">
        <v>1262</v>
      </c>
      <c r="B409" s="302">
        <v>11</v>
      </c>
      <c r="C409" s="281" t="s">
        <v>4060</v>
      </c>
      <c r="D409" s="281" t="s">
        <v>4089</v>
      </c>
      <c r="E409" s="281" t="s">
        <v>4119</v>
      </c>
      <c r="F409" s="79" t="s">
        <v>4148</v>
      </c>
      <c r="G409" s="79" t="s">
        <v>4190</v>
      </c>
      <c r="H409" s="80" t="s">
        <v>4193</v>
      </c>
      <c r="I409" s="80" t="s">
        <v>4192</v>
      </c>
      <c r="J409" s="149">
        <v>3</v>
      </c>
      <c r="K409" s="82">
        <v>43469</v>
      </c>
      <c r="L409" s="82">
        <v>43799</v>
      </c>
      <c r="M409" s="83" t="s">
        <v>2337</v>
      </c>
      <c r="N409" s="205" t="s">
        <v>180</v>
      </c>
      <c r="O409" s="70" t="s">
        <v>99</v>
      </c>
      <c r="P409" s="70" t="s">
        <v>99</v>
      </c>
      <c r="Q409" s="81" t="s">
        <v>4364</v>
      </c>
      <c r="R409" s="8" t="s">
        <v>35</v>
      </c>
      <c r="S409" s="8" t="s">
        <v>84</v>
      </c>
      <c r="T409" s="8">
        <v>0</v>
      </c>
      <c r="U409" s="187">
        <f t="shared" si="30"/>
        <v>0</v>
      </c>
      <c r="V409" s="71"/>
      <c r="W409" s="71"/>
      <c r="X409" s="75"/>
      <c r="Y409" s="75"/>
      <c r="Z409" s="75"/>
      <c r="AA409" s="75"/>
      <c r="AB409" s="75"/>
      <c r="AC409" s="75"/>
      <c r="AD409" s="3"/>
      <c r="AE409" s="3"/>
      <c r="AF409" s="3"/>
      <c r="AG409" s="3"/>
      <c r="AH409" s="3"/>
      <c r="AI409" s="3"/>
      <c r="AJ409" s="74" t="s">
        <v>4248</v>
      </c>
      <c r="AK409" s="72">
        <f t="shared" si="31"/>
        <v>0</v>
      </c>
      <c r="AL409" s="72">
        <f t="shared" si="32"/>
        <v>1</v>
      </c>
      <c r="AM409" s="72" t="str">
        <f t="shared" si="33"/>
        <v>EN TERMINO</v>
      </c>
      <c r="AN409" s="72" t="str">
        <f t="shared" si="34"/>
        <v>EN TERMINO</v>
      </c>
      <c r="AO409" s="8" t="s">
        <v>84</v>
      </c>
      <c r="AP409" s="71"/>
      <c r="AQ409" s="74"/>
      <c r="AR409" s="74"/>
      <c r="AS409" s="74"/>
      <c r="AT409" s="8" t="s">
        <v>219</v>
      </c>
      <c r="AU409" s="8" t="s">
        <v>113</v>
      </c>
      <c r="AV409" s="284" t="s">
        <v>131</v>
      </c>
      <c r="AW409" s="74" t="s">
        <v>208</v>
      </c>
      <c r="AX409" s="74" t="s">
        <v>3919</v>
      </c>
      <c r="AY409" s="71"/>
      <c r="AZ409" s="71"/>
      <c r="BA409" s="71"/>
      <c r="BB409" s="71"/>
    </row>
    <row r="410" spans="1:54" ht="135" x14ac:dyDescent="0.25">
      <c r="A410" s="279">
        <v>1263</v>
      </c>
      <c r="B410" s="302">
        <v>12</v>
      </c>
      <c r="C410" s="281" t="s">
        <v>4061</v>
      </c>
      <c r="D410" s="281" t="s">
        <v>4090</v>
      </c>
      <c r="E410" s="281" t="s">
        <v>4120</v>
      </c>
      <c r="F410" s="79" t="s">
        <v>4148</v>
      </c>
      <c r="G410" s="79" t="s">
        <v>4190</v>
      </c>
      <c r="H410" s="80" t="s">
        <v>4194</v>
      </c>
      <c r="I410" s="80" t="s">
        <v>4192</v>
      </c>
      <c r="J410" s="149">
        <v>3</v>
      </c>
      <c r="K410" s="82">
        <v>43469</v>
      </c>
      <c r="L410" s="82">
        <v>43799</v>
      </c>
      <c r="M410" s="83" t="s">
        <v>2337</v>
      </c>
      <c r="N410" s="205" t="s">
        <v>180</v>
      </c>
      <c r="O410" s="70" t="s">
        <v>99</v>
      </c>
      <c r="P410" s="70" t="s">
        <v>99</v>
      </c>
      <c r="Q410" s="81" t="s">
        <v>4364</v>
      </c>
      <c r="R410" s="8" t="s">
        <v>35</v>
      </c>
      <c r="S410" s="8" t="s">
        <v>84</v>
      </c>
      <c r="T410" s="8">
        <v>0</v>
      </c>
      <c r="U410" s="187">
        <f t="shared" si="30"/>
        <v>0</v>
      </c>
      <c r="V410" s="71"/>
      <c r="W410" s="71"/>
      <c r="X410" s="75"/>
      <c r="Y410" s="75"/>
      <c r="Z410" s="75"/>
      <c r="AA410" s="75"/>
      <c r="AB410" s="75"/>
      <c r="AC410" s="75"/>
      <c r="AD410" s="3"/>
      <c r="AE410" s="3"/>
      <c r="AF410" s="3"/>
      <c r="AG410" s="3"/>
      <c r="AH410" s="3"/>
      <c r="AI410" s="3"/>
      <c r="AJ410" s="74" t="s">
        <v>4248</v>
      </c>
      <c r="AK410" s="72">
        <f t="shared" si="31"/>
        <v>0</v>
      </c>
      <c r="AL410" s="72">
        <f t="shared" si="32"/>
        <v>1</v>
      </c>
      <c r="AM410" s="72" t="str">
        <f t="shared" si="33"/>
        <v>EN TERMINO</v>
      </c>
      <c r="AN410" s="72" t="str">
        <f t="shared" si="34"/>
        <v>EN TERMINO</v>
      </c>
      <c r="AO410" s="8" t="s">
        <v>84</v>
      </c>
      <c r="AP410" s="71"/>
      <c r="AQ410" s="74"/>
      <c r="AR410" s="74"/>
      <c r="AS410" s="74"/>
      <c r="AT410" s="8" t="s">
        <v>219</v>
      </c>
      <c r="AU410" s="8" t="s">
        <v>113</v>
      </c>
      <c r="AV410" s="284" t="s">
        <v>131</v>
      </c>
      <c r="AW410" s="74" t="s">
        <v>208</v>
      </c>
      <c r="AX410" s="74" t="s">
        <v>3919</v>
      </c>
      <c r="AY410" s="71"/>
      <c r="AZ410" s="71"/>
      <c r="BA410" s="71"/>
      <c r="BB410" s="71"/>
    </row>
    <row r="411" spans="1:54" ht="135" x14ac:dyDescent="0.25">
      <c r="A411" s="279">
        <v>1264</v>
      </c>
      <c r="B411" s="302">
        <v>13</v>
      </c>
      <c r="C411" s="281" t="s">
        <v>4062</v>
      </c>
      <c r="D411" s="281" t="s">
        <v>4091</v>
      </c>
      <c r="E411" s="281" t="s">
        <v>4121</v>
      </c>
      <c r="F411" s="79" t="s">
        <v>4149</v>
      </c>
      <c r="G411" s="79" t="s">
        <v>4172</v>
      </c>
      <c r="H411" s="80" t="s">
        <v>4195</v>
      </c>
      <c r="I411" s="80" t="s">
        <v>4196</v>
      </c>
      <c r="J411" s="149">
        <v>4</v>
      </c>
      <c r="K411" s="82">
        <v>43469</v>
      </c>
      <c r="L411" s="82">
        <v>43799</v>
      </c>
      <c r="M411" s="83" t="s">
        <v>2337</v>
      </c>
      <c r="N411" s="205" t="s">
        <v>180</v>
      </c>
      <c r="O411" s="70" t="s">
        <v>99</v>
      </c>
      <c r="P411" s="70" t="s">
        <v>99</v>
      </c>
      <c r="Q411" s="81" t="s">
        <v>4364</v>
      </c>
      <c r="R411" s="8" t="s">
        <v>35</v>
      </c>
      <c r="S411" s="8" t="s">
        <v>1541</v>
      </c>
      <c r="T411" s="8">
        <v>0</v>
      </c>
      <c r="U411" s="187">
        <f t="shared" si="30"/>
        <v>0</v>
      </c>
      <c r="V411" s="71"/>
      <c r="W411" s="71"/>
      <c r="X411" s="75"/>
      <c r="Y411" s="75"/>
      <c r="Z411" s="75"/>
      <c r="AA411" s="75"/>
      <c r="AB411" s="75"/>
      <c r="AC411" s="75"/>
      <c r="AD411" s="3"/>
      <c r="AE411" s="3"/>
      <c r="AF411" s="3"/>
      <c r="AG411" s="3"/>
      <c r="AH411" s="3"/>
      <c r="AI411" s="3"/>
      <c r="AJ411" s="74" t="s">
        <v>4248</v>
      </c>
      <c r="AK411" s="72">
        <f t="shared" si="31"/>
        <v>0</v>
      </c>
      <c r="AL411" s="72">
        <f t="shared" si="32"/>
        <v>1</v>
      </c>
      <c r="AM411" s="72" t="str">
        <f t="shared" si="33"/>
        <v>EN TERMINO</v>
      </c>
      <c r="AN411" s="72" t="str">
        <f t="shared" si="34"/>
        <v>EN TERMINO</v>
      </c>
      <c r="AO411" s="8" t="s">
        <v>85</v>
      </c>
      <c r="AP411" s="71"/>
      <c r="AQ411" s="74"/>
      <c r="AR411" s="74"/>
      <c r="AS411" s="74"/>
      <c r="AT411" s="8" t="s">
        <v>219</v>
      </c>
      <c r="AU411" s="8" t="s">
        <v>113</v>
      </c>
      <c r="AV411" s="284" t="s">
        <v>4259</v>
      </c>
      <c r="AW411" s="74" t="s">
        <v>208</v>
      </c>
      <c r="AX411" s="74" t="s">
        <v>3919</v>
      </c>
      <c r="AY411" s="71"/>
      <c r="AZ411" s="71"/>
      <c r="BA411" s="71"/>
      <c r="BB411" s="71"/>
    </row>
    <row r="412" spans="1:54" ht="180" x14ac:dyDescent="0.25">
      <c r="A412" s="279">
        <v>1265</v>
      </c>
      <c r="B412" s="302">
        <v>14</v>
      </c>
      <c r="C412" s="283" t="s">
        <v>4063</v>
      </c>
      <c r="D412" s="281" t="s">
        <v>4092</v>
      </c>
      <c r="E412" s="281" t="s">
        <v>4122</v>
      </c>
      <c r="F412" s="79" t="s">
        <v>4149</v>
      </c>
      <c r="G412" s="79" t="s">
        <v>4197</v>
      </c>
      <c r="H412" s="325" t="s">
        <v>4198</v>
      </c>
      <c r="I412" s="80" t="s">
        <v>4199</v>
      </c>
      <c r="J412" s="328">
        <v>7</v>
      </c>
      <c r="K412" s="82">
        <v>43469</v>
      </c>
      <c r="L412" s="82">
        <v>43799</v>
      </c>
      <c r="M412" s="83" t="s">
        <v>4243</v>
      </c>
      <c r="N412" s="205" t="s">
        <v>4240</v>
      </c>
      <c r="O412" s="70" t="s">
        <v>99</v>
      </c>
      <c r="P412" s="70" t="s">
        <v>99</v>
      </c>
      <c r="Q412" s="81" t="s">
        <v>4364</v>
      </c>
      <c r="R412" s="8" t="s">
        <v>35</v>
      </c>
      <c r="S412" s="8" t="s">
        <v>1541</v>
      </c>
      <c r="T412" s="8">
        <v>0</v>
      </c>
      <c r="U412" s="187">
        <f t="shared" si="30"/>
        <v>0</v>
      </c>
      <c r="V412" s="71"/>
      <c r="W412" s="71"/>
      <c r="X412" s="75"/>
      <c r="Y412" s="75"/>
      <c r="Z412" s="75"/>
      <c r="AA412" s="75"/>
      <c r="AB412" s="75"/>
      <c r="AC412" s="75"/>
      <c r="AD412" s="3"/>
      <c r="AE412" s="3"/>
      <c r="AF412" s="3"/>
      <c r="AG412" s="3"/>
      <c r="AH412" s="3"/>
      <c r="AI412" s="3"/>
      <c r="AJ412" s="74" t="s">
        <v>4248</v>
      </c>
      <c r="AK412" s="72">
        <f t="shared" si="31"/>
        <v>0</v>
      </c>
      <c r="AL412" s="72">
        <f t="shared" si="32"/>
        <v>1</v>
      </c>
      <c r="AM412" s="72" t="str">
        <f t="shared" si="33"/>
        <v>EN TERMINO</v>
      </c>
      <c r="AN412" s="72" t="str">
        <f t="shared" si="34"/>
        <v>EN TERMINO</v>
      </c>
      <c r="AO412" s="8" t="s">
        <v>85</v>
      </c>
      <c r="AP412" s="71"/>
      <c r="AQ412" s="74"/>
      <c r="AR412" s="74"/>
      <c r="AS412" s="74"/>
      <c r="AT412" s="8" t="s">
        <v>219</v>
      </c>
      <c r="AU412" s="8" t="s">
        <v>113</v>
      </c>
      <c r="AV412" s="284" t="s">
        <v>4261</v>
      </c>
      <c r="AW412" s="74" t="s">
        <v>208</v>
      </c>
      <c r="AX412" s="74" t="s">
        <v>3919</v>
      </c>
      <c r="AY412" s="71"/>
      <c r="AZ412" s="71"/>
      <c r="BA412" s="71"/>
      <c r="BB412" s="71"/>
    </row>
    <row r="413" spans="1:54" ht="180" x14ac:dyDescent="0.25">
      <c r="A413" s="279">
        <v>1266</v>
      </c>
      <c r="B413" s="302">
        <v>15</v>
      </c>
      <c r="C413" s="283" t="s">
        <v>4064</v>
      </c>
      <c r="D413" s="281" t="s">
        <v>4093</v>
      </c>
      <c r="E413" s="281" t="s">
        <v>4123</v>
      </c>
      <c r="F413" s="281" t="s">
        <v>4150</v>
      </c>
      <c r="G413" s="281" t="s">
        <v>4200</v>
      </c>
      <c r="H413" s="284" t="s">
        <v>4201</v>
      </c>
      <c r="I413" s="284" t="s">
        <v>4202</v>
      </c>
      <c r="J413" s="205">
        <v>5</v>
      </c>
      <c r="K413" s="82">
        <v>43469</v>
      </c>
      <c r="L413" s="82">
        <v>43799</v>
      </c>
      <c r="M413" s="83" t="s">
        <v>4243</v>
      </c>
      <c r="N413" s="205" t="s">
        <v>4240</v>
      </c>
      <c r="O413" s="70" t="s">
        <v>99</v>
      </c>
      <c r="P413" s="70" t="s">
        <v>99</v>
      </c>
      <c r="Q413" s="81" t="s">
        <v>4364</v>
      </c>
      <c r="R413" s="8" t="s">
        <v>35</v>
      </c>
      <c r="S413" s="8" t="s">
        <v>1641</v>
      </c>
      <c r="T413" s="8">
        <v>0</v>
      </c>
      <c r="U413" s="187">
        <f t="shared" si="30"/>
        <v>0</v>
      </c>
      <c r="V413" s="71"/>
      <c r="W413" s="71"/>
      <c r="X413" s="75"/>
      <c r="Y413" s="75"/>
      <c r="Z413" s="75"/>
      <c r="AA413" s="75"/>
      <c r="AB413" s="75"/>
      <c r="AC413" s="75"/>
      <c r="AD413" s="3"/>
      <c r="AE413" s="3"/>
      <c r="AF413" s="3"/>
      <c r="AG413" s="3"/>
      <c r="AH413" s="3"/>
      <c r="AI413" s="3"/>
      <c r="AJ413" s="74" t="s">
        <v>4248</v>
      </c>
      <c r="AK413" s="72">
        <f t="shared" si="31"/>
        <v>0</v>
      </c>
      <c r="AL413" s="72">
        <f t="shared" si="32"/>
        <v>1</v>
      </c>
      <c r="AM413" s="72" t="str">
        <f t="shared" si="33"/>
        <v>EN TERMINO</v>
      </c>
      <c r="AN413" s="72" t="str">
        <f t="shared" si="34"/>
        <v>EN TERMINO</v>
      </c>
      <c r="AO413" s="8" t="s">
        <v>30</v>
      </c>
      <c r="AP413" s="71"/>
      <c r="AQ413" s="74"/>
      <c r="AR413" s="74"/>
      <c r="AS413" s="74"/>
      <c r="AT413" s="8" t="s">
        <v>219</v>
      </c>
      <c r="AU413" s="8" t="s">
        <v>113</v>
      </c>
      <c r="AV413" s="284" t="s">
        <v>131</v>
      </c>
      <c r="AW413" s="74" t="s">
        <v>208</v>
      </c>
      <c r="AX413" s="74" t="s">
        <v>3919</v>
      </c>
      <c r="AY413" s="71"/>
      <c r="AZ413" s="71"/>
      <c r="BA413" s="71"/>
      <c r="BB413" s="71"/>
    </row>
    <row r="414" spans="1:54" ht="135" x14ac:dyDescent="0.25">
      <c r="A414" s="279">
        <v>1267</v>
      </c>
      <c r="B414" s="302">
        <v>16</v>
      </c>
      <c r="C414" s="283" t="s">
        <v>4065</v>
      </c>
      <c r="D414" s="281" t="s">
        <v>4094</v>
      </c>
      <c r="E414" s="281" t="s">
        <v>4124</v>
      </c>
      <c r="F414" s="79" t="s">
        <v>4151</v>
      </c>
      <c r="G414" s="79" t="s">
        <v>4203</v>
      </c>
      <c r="H414" s="80" t="s">
        <v>4204</v>
      </c>
      <c r="I414" s="80" t="s">
        <v>4205</v>
      </c>
      <c r="J414" s="149">
        <v>4</v>
      </c>
      <c r="K414" s="82">
        <v>43469</v>
      </c>
      <c r="L414" s="82">
        <v>43799</v>
      </c>
      <c r="M414" s="83" t="s">
        <v>4243</v>
      </c>
      <c r="N414" s="205" t="s">
        <v>4240</v>
      </c>
      <c r="O414" s="70" t="s">
        <v>99</v>
      </c>
      <c r="P414" s="70" t="s">
        <v>99</v>
      </c>
      <c r="Q414" s="81" t="s">
        <v>4364</v>
      </c>
      <c r="R414" s="8" t="s">
        <v>35</v>
      </c>
      <c r="S414" s="8" t="s">
        <v>1541</v>
      </c>
      <c r="T414" s="8">
        <v>0</v>
      </c>
      <c r="U414" s="187">
        <f t="shared" si="30"/>
        <v>0</v>
      </c>
      <c r="V414" s="71"/>
      <c r="W414" s="71"/>
      <c r="X414" s="75"/>
      <c r="Y414" s="75"/>
      <c r="Z414" s="75"/>
      <c r="AA414" s="75"/>
      <c r="AB414" s="75"/>
      <c r="AC414" s="75"/>
      <c r="AD414" s="3"/>
      <c r="AE414" s="3"/>
      <c r="AF414" s="3"/>
      <c r="AG414" s="3"/>
      <c r="AH414" s="3"/>
      <c r="AI414" s="3"/>
      <c r="AJ414" s="74" t="s">
        <v>4248</v>
      </c>
      <c r="AK414" s="72">
        <f t="shared" si="31"/>
        <v>0</v>
      </c>
      <c r="AL414" s="72">
        <f t="shared" si="32"/>
        <v>1</v>
      </c>
      <c r="AM414" s="72" t="str">
        <f t="shared" si="33"/>
        <v>EN TERMINO</v>
      </c>
      <c r="AN414" s="72" t="str">
        <f t="shared" si="34"/>
        <v>EN TERMINO</v>
      </c>
      <c r="AO414" s="8" t="s">
        <v>85</v>
      </c>
      <c r="AP414" s="71"/>
      <c r="AQ414" s="74"/>
      <c r="AR414" s="74"/>
      <c r="AS414" s="74"/>
      <c r="AT414" s="8" t="s">
        <v>219</v>
      </c>
      <c r="AU414" s="8" t="s">
        <v>113</v>
      </c>
      <c r="AV414" s="284" t="s">
        <v>131</v>
      </c>
      <c r="AW414" s="74" t="s">
        <v>208</v>
      </c>
      <c r="AX414" s="74" t="s">
        <v>3919</v>
      </c>
      <c r="AY414" s="71"/>
      <c r="AZ414" s="71"/>
      <c r="BA414" s="71"/>
      <c r="BB414" s="71"/>
    </row>
    <row r="415" spans="1:54" ht="330" x14ac:dyDescent="0.25">
      <c r="A415" s="279">
        <v>1268</v>
      </c>
      <c r="B415" s="302">
        <v>17</v>
      </c>
      <c r="C415" s="283" t="s">
        <v>4066</v>
      </c>
      <c r="D415" s="281" t="s">
        <v>4095</v>
      </c>
      <c r="E415" s="281" t="s">
        <v>4125</v>
      </c>
      <c r="F415" s="79" t="s">
        <v>4147</v>
      </c>
      <c r="G415" s="281" t="s">
        <v>4187</v>
      </c>
      <c r="H415" s="95" t="s">
        <v>4188</v>
      </c>
      <c r="I415" s="80" t="s">
        <v>4189</v>
      </c>
      <c r="J415" s="149">
        <v>8</v>
      </c>
      <c r="K415" s="82">
        <v>43469</v>
      </c>
      <c r="L415" s="82">
        <v>43799</v>
      </c>
      <c r="M415" s="83" t="s">
        <v>4243</v>
      </c>
      <c r="N415" s="205" t="s">
        <v>4240</v>
      </c>
      <c r="O415" s="70" t="s">
        <v>4365</v>
      </c>
      <c r="P415" s="70" t="s">
        <v>4365</v>
      </c>
      <c r="Q415" s="81" t="s">
        <v>4366</v>
      </c>
      <c r="R415" s="8" t="s">
        <v>35</v>
      </c>
      <c r="S415" s="8" t="s">
        <v>1541</v>
      </c>
      <c r="T415" s="8">
        <v>0</v>
      </c>
      <c r="U415" s="187">
        <f t="shared" si="30"/>
        <v>0</v>
      </c>
      <c r="V415" s="71"/>
      <c r="W415" s="71"/>
      <c r="X415" s="75"/>
      <c r="Y415" s="75"/>
      <c r="Z415" s="75"/>
      <c r="AA415" s="75"/>
      <c r="AB415" s="75"/>
      <c r="AC415" s="75"/>
      <c r="AD415" s="3"/>
      <c r="AE415" s="3"/>
      <c r="AF415" s="3"/>
      <c r="AG415" s="3"/>
      <c r="AH415" s="3"/>
      <c r="AI415" s="3"/>
      <c r="AJ415" s="74" t="s">
        <v>4248</v>
      </c>
      <c r="AK415" s="72">
        <f t="shared" si="31"/>
        <v>0</v>
      </c>
      <c r="AL415" s="72">
        <f t="shared" si="32"/>
        <v>1</v>
      </c>
      <c r="AM415" s="72" t="str">
        <f t="shared" si="33"/>
        <v>EN TERMINO</v>
      </c>
      <c r="AN415" s="72" t="str">
        <f t="shared" si="34"/>
        <v>EN TERMINO</v>
      </c>
      <c r="AO415" s="8" t="s">
        <v>85</v>
      </c>
      <c r="AP415" s="71"/>
      <c r="AQ415" s="74"/>
      <c r="AR415" s="74"/>
      <c r="AS415" s="74"/>
      <c r="AT415" s="8" t="s">
        <v>219</v>
      </c>
      <c r="AU415" s="8" t="s">
        <v>113</v>
      </c>
      <c r="AV415" s="284" t="s">
        <v>131</v>
      </c>
      <c r="AW415" s="74" t="s">
        <v>208</v>
      </c>
      <c r="AX415" s="74" t="s">
        <v>3919</v>
      </c>
      <c r="AY415" s="71"/>
      <c r="AZ415" s="71"/>
      <c r="BA415" s="71"/>
      <c r="BB415" s="71"/>
    </row>
    <row r="416" spans="1:54" ht="195" x14ac:dyDescent="0.25">
      <c r="A416" s="279">
        <v>1269</v>
      </c>
      <c r="B416" s="302">
        <v>18</v>
      </c>
      <c r="C416" s="283" t="s">
        <v>4067</v>
      </c>
      <c r="D416" s="281" t="s">
        <v>4096</v>
      </c>
      <c r="E416" s="281" t="s">
        <v>4126</v>
      </c>
      <c r="F416" s="281" t="s">
        <v>4152</v>
      </c>
      <c r="G416" s="281" t="s">
        <v>4206</v>
      </c>
      <c r="H416" s="284" t="s">
        <v>4207</v>
      </c>
      <c r="I416" s="284" t="s">
        <v>4208</v>
      </c>
      <c r="J416" s="329">
        <v>4</v>
      </c>
      <c r="K416" s="82">
        <v>43469</v>
      </c>
      <c r="L416" s="82">
        <v>43799</v>
      </c>
      <c r="M416" s="83" t="s">
        <v>4243</v>
      </c>
      <c r="N416" s="205" t="s">
        <v>4240</v>
      </c>
      <c r="O416" s="70" t="s">
        <v>99</v>
      </c>
      <c r="P416" s="70" t="s">
        <v>99</v>
      </c>
      <c r="Q416" s="81" t="s">
        <v>4364</v>
      </c>
      <c r="R416" s="8" t="s">
        <v>35</v>
      </c>
      <c r="S416" s="8" t="s">
        <v>1541</v>
      </c>
      <c r="T416" s="8">
        <v>0</v>
      </c>
      <c r="U416" s="187">
        <f t="shared" si="30"/>
        <v>0</v>
      </c>
      <c r="V416" s="71"/>
      <c r="W416" s="71"/>
      <c r="X416" s="75"/>
      <c r="Y416" s="75"/>
      <c r="Z416" s="75"/>
      <c r="AA416" s="75"/>
      <c r="AB416" s="75"/>
      <c r="AC416" s="75"/>
      <c r="AD416" s="3"/>
      <c r="AE416" s="3"/>
      <c r="AF416" s="3"/>
      <c r="AG416" s="3"/>
      <c r="AH416" s="3"/>
      <c r="AI416" s="3"/>
      <c r="AJ416" s="74" t="s">
        <v>4248</v>
      </c>
      <c r="AK416" s="72">
        <f t="shared" si="31"/>
        <v>0</v>
      </c>
      <c r="AL416" s="72">
        <f t="shared" si="32"/>
        <v>1</v>
      </c>
      <c r="AM416" s="72" t="str">
        <f t="shared" si="33"/>
        <v>EN TERMINO</v>
      </c>
      <c r="AN416" s="72" t="str">
        <f t="shared" si="34"/>
        <v>EN TERMINO</v>
      </c>
      <c r="AO416" s="8" t="s">
        <v>85</v>
      </c>
      <c r="AP416" s="71"/>
      <c r="AQ416" s="74"/>
      <c r="AR416" s="74"/>
      <c r="AS416" s="74"/>
      <c r="AT416" s="8" t="s">
        <v>219</v>
      </c>
      <c r="AU416" s="8" t="s">
        <v>113</v>
      </c>
      <c r="AV416" s="284" t="s">
        <v>131</v>
      </c>
      <c r="AW416" s="74" t="s">
        <v>208</v>
      </c>
      <c r="AX416" s="74" t="s">
        <v>3919</v>
      </c>
      <c r="AY416" s="71"/>
      <c r="AZ416" s="71"/>
      <c r="BA416" s="71"/>
      <c r="BB416" s="71"/>
    </row>
    <row r="417" spans="1:54" ht="195" x14ac:dyDescent="0.25">
      <c r="A417" s="279">
        <v>1270</v>
      </c>
      <c r="B417" s="302">
        <v>19</v>
      </c>
      <c r="C417" s="281" t="s">
        <v>4068</v>
      </c>
      <c r="D417" s="281" t="s">
        <v>4097</v>
      </c>
      <c r="E417" s="281" t="s">
        <v>4127</v>
      </c>
      <c r="F417" s="281" t="s">
        <v>4153</v>
      </c>
      <c r="G417" s="281" t="s">
        <v>4209</v>
      </c>
      <c r="H417" s="284" t="s">
        <v>4210</v>
      </c>
      <c r="I417" s="284" t="s">
        <v>4211</v>
      </c>
      <c r="J417" s="329">
        <v>5</v>
      </c>
      <c r="K417" s="82">
        <v>43469</v>
      </c>
      <c r="L417" s="82">
        <v>43799</v>
      </c>
      <c r="M417" s="83" t="s">
        <v>968</v>
      </c>
      <c r="N417" s="205" t="s">
        <v>968</v>
      </c>
      <c r="O417" s="70" t="s">
        <v>4246</v>
      </c>
      <c r="P417" s="70" t="s">
        <v>4246</v>
      </c>
      <c r="Q417" s="81" t="s">
        <v>4258</v>
      </c>
      <c r="R417" s="8" t="s">
        <v>35</v>
      </c>
      <c r="S417" s="8" t="s">
        <v>1541</v>
      </c>
      <c r="T417" s="8">
        <v>0</v>
      </c>
      <c r="U417" s="187">
        <f t="shared" si="30"/>
        <v>0</v>
      </c>
      <c r="V417" s="71"/>
      <c r="W417" s="71"/>
      <c r="X417" s="75"/>
      <c r="Y417" s="75"/>
      <c r="Z417" s="75"/>
      <c r="AA417" s="75"/>
      <c r="AB417" s="75"/>
      <c r="AC417" s="75"/>
      <c r="AD417" s="3"/>
      <c r="AE417" s="3"/>
      <c r="AF417" s="3"/>
      <c r="AG417" s="3"/>
      <c r="AH417" s="3"/>
      <c r="AI417" s="3"/>
      <c r="AJ417" s="74" t="s">
        <v>4248</v>
      </c>
      <c r="AK417" s="72">
        <f t="shared" si="31"/>
        <v>0</v>
      </c>
      <c r="AL417" s="72">
        <f t="shared" si="32"/>
        <v>1</v>
      </c>
      <c r="AM417" s="72" t="str">
        <f t="shared" si="33"/>
        <v>EN TERMINO</v>
      </c>
      <c r="AN417" s="72" t="str">
        <f t="shared" si="34"/>
        <v>EN TERMINO</v>
      </c>
      <c r="AO417" s="8" t="s">
        <v>85</v>
      </c>
      <c r="AP417" s="71"/>
      <c r="AQ417" s="74"/>
      <c r="AR417" s="74"/>
      <c r="AS417" s="74"/>
      <c r="AT417" s="8" t="s">
        <v>219</v>
      </c>
      <c r="AU417" s="8" t="s">
        <v>113</v>
      </c>
      <c r="AV417" s="284" t="s">
        <v>121</v>
      </c>
      <c r="AW417" s="74" t="s">
        <v>208</v>
      </c>
      <c r="AX417" s="74" t="s">
        <v>3919</v>
      </c>
      <c r="AY417" s="71"/>
      <c r="AZ417" s="71"/>
      <c r="BA417" s="71"/>
      <c r="BB417" s="71"/>
    </row>
    <row r="418" spans="1:54" ht="180" x14ac:dyDescent="0.25">
      <c r="A418" s="279">
        <v>1271</v>
      </c>
      <c r="B418" s="302">
        <v>20</v>
      </c>
      <c r="C418" s="281" t="s">
        <v>4069</v>
      </c>
      <c r="D418" s="281" t="s">
        <v>4098</v>
      </c>
      <c r="E418" s="281" t="s">
        <v>4128</v>
      </c>
      <c r="F418" s="281" t="s">
        <v>4154</v>
      </c>
      <c r="G418" s="281" t="s">
        <v>4212</v>
      </c>
      <c r="H418" s="284" t="s">
        <v>4213</v>
      </c>
      <c r="I418" s="284" t="s">
        <v>4214</v>
      </c>
      <c r="J418" s="329">
        <v>6</v>
      </c>
      <c r="K418" s="82">
        <v>43469</v>
      </c>
      <c r="L418" s="82">
        <v>43799</v>
      </c>
      <c r="M418" s="83" t="s">
        <v>370</v>
      </c>
      <c r="N418" s="8" t="s">
        <v>27</v>
      </c>
      <c r="O418" s="70" t="s">
        <v>28</v>
      </c>
      <c r="P418" s="70" t="s">
        <v>99</v>
      </c>
      <c r="Q418" s="8" t="s">
        <v>3966</v>
      </c>
      <c r="R418" s="8" t="s">
        <v>3883</v>
      </c>
      <c r="S418" s="8" t="s">
        <v>1641</v>
      </c>
      <c r="T418" s="8">
        <v>0</v>
      </c>
      <c r="U418" s="187">
        <f t="shared" si="30"/>
        <v>0</v>
      </c>
      <c r="V418" s="71"/>
      <c r="W418" s="71"/>
      <c r="X418" s="75"/>
      <c r="Y418" s="75"/>
      <c r="Z418" s="75"/>
      <c r="AA418" s="75"/>
      <c r="AB418" s="75"/>
      <c r="AC418" s="75"/>
      <c r="AD418" s="3"/>
      <c r="AE418" s="3"/>
      <c r="AF418" s="3"/>
      <c r="AG418" s="3"/>
      <c r="AH418" s="3"/>
      <c r="AI418" s="3"/>
      <c r="AJ418" s="74" t="s">
        <v>4248</v>
      </c>
      <c r="AK418" s="72">
        <f t="shared" si="31"/>
        <v>0</v>
      </c>
      <c r="AL418" s="72">
        <f t="shared" si="32"/>
        <v>1</v>
      </c>
      <c r="AM418" s="72" t="str">
        <f t="shared" si="33"/>
        <v>EN TERMINO</v>
      </c>
      <c r="AN418" s="72" t="str">
        <f t="shared" si="34"/>
        <v>EN TERMINO</v>
      </c>
      <c r="AO418" s="8" t="s">
        <v>30</v>
      </c>
      <c r="AP418" s="71"/>
      <c r="AQ418" s="74"/>
      <c r="AR418" s="74"/>
      <c r="AS418" s="74"/>
      <c r="AT418" s="8" t="s">
        <v>219</v>
      </c>
      <c r="AU418" s="8" t="s">
        <v>113</v>
      </c>
      <c r="AV418" s="284" t="s">
        <v>173</v>
      </c>
      <c r="AW418" s="74" t="s">
        <v>208</v>
      </c>
      <c r="AX418" s="74" t="s">
        <v>3919</v>
      </c>
      <c r="AY418" s="71"/>
      <c r="AZ418" s="71"/>
      <c r="BA418" s="71"/>
      <c r="BB418" s="71"/>
    </row>
    <row r="419" spans="1:54" ht="90" x14ac:dyDescent="0.25">
      <c r="A419" s="279">
        <v>1272</v>
      </c>
      <c r="B419" s="302">
        <v>21</v>
      </c>
      <c r="C419" s="281" t="s">
        <v>4241</v>
      </c>
      <c r="D419" s="281" t="s">
        <v>4099</v>
      </c>
      <c r="E419" s="281" t="s">
        <v>4129</v>
      </c>
      <c r="F419" s="281" t="s">
        <v>4155</v>
      </c>
      <c r="G419" s="281" t="s">
        <v>4215</v>
      </c>
      <c r="H419" s="284" t="s">
        <v>4216</v>
      </c>
      <c r="I419" s="284" t="s">
        <v>4217</v>
      </c>
      <c r="J419" s="329">
        <v>2</v>
      </c>
      <c r="K419" s="82">
        <v>43469</v>
      </c>
      <c r="L419" s="82">
        <v>43830</v>
      </c>
      <c r="M419" s="83" t="s">
        <v>968</v>
      </c>
      <c r="N419" s="205" t="s">
        <v>968</v>
      </c>
      <c r="O419" s="205" t="s">
        <v>55</v>
      </c>
      <c r="P419" s="205" t="s">
        <v>55</v>
      </c>
      <c r="Q419" s="8" t="s">
        <v>3967</v>
      </c>
      <c r="R419" s="8" t="s">
        <v>35</v>
      </c>
      <c r="S419" s="8" t="s">
        <v>84</v>
      </c>
      <c r="T419" s="8">
        <v>0</v>
      </c>
      <c r="U419" s="187">
        <f t="shared" si="30"/>
        <v>0</v>
      </c>
      <c r="V419" s="71"/>
      <c r="W419" s="71"/>
      <c r="X419" s="75"/>
      <c r="Y419" s="75"/>
      <c r="Z419" s="75"/>
      <c r="AA419" s="75"/>
      <c r="AB419" s="75"/>
      <c r="AC419" s="75"/>
      <c r="AD419" s="3"/>
      <c r="AE419" s="3"/>
      <c r="AF419" s="3"/>
      <c r="AG419" s="3"/>
      <c r="AH419" s="3"/>
      <c r="AI419" s="3"/>
      <c r="AJ419" s="74" t="s">
        <v>4248</v>
      </c>
      <c r="AK419" s="72">
        <f t="shared" si="31"/>
        <v>0</v>
      </c>
      <c r="AL419" s="72">
        <f t="shared" si="32"/>
        <v>1</v>
      </c>
      <c r="AM419" s="72" t="str">
        <f t="shared" si="33"/>
        <v>EN TERMINO</v>
      </c>
      <c r="AN419" s="72" t="str">
        <f t="shared" si="34"/>
        <v>EN TERMINO</v>
      </c>
      <c r="AO419" s="8" t="s">
        <v>84</v>
      </c>
      <c r="AP419" s="71"/>
      <c r="AQ419" s="74"/>
      <c r="AR419" s="74"/>
      <c r="AS419" s="74"/>
      <c r="AT419" s="8" t="s">
        <v>219</v>
      </c>
      <c r="AU419" s="8" t="s">
        <v>113</v>
      </c>
      <c r="AV419" s="284" t="s">
        <v>123</v>
      </c>
      <c r="AW419" s="74" t="s">
        <v>208</v>
      </c>
      <c r="AX419" s="74" t="s">
        <v>3919</v>
      </c>
      <c r="AY419" s="71"/>
      <c r="AZ419" s="71"/>
      <c r="BA419" s="71"/>
      <c r="BB419" s="71"/>
    </row>
    <row r="420" spans="1:54" ht="135" x14ac:dyDescent="0.25">
      <c r="A420" s="279">
        <v>1273</v>
      </c>
      <c r="B420" s="302">
        <v>22</v>
      </c>
      <c r="C420" s="281" t="s">
        <v>4070</v>
      </c>
      <c r="D420" s="281" t="s">
        <v>4100</v>
      </c>
      <c r="E420" s="281" t="s">
        <v>4130</v>
      </c>
      <c r="F420" s="281" t="s">
        <v>4156</v>
      </c>
      <c r="G420" s="281" t="s">
        <v>4218</v>
      </c>
      <c r="H420" s="284" t="s">
        <v>4219</v>
      </c>
      <c r="I420" s="284" t="s">
        <v>4220</v>
      </c>
      <c r="J420" s="329">
        <v>3</v>
      </c>
      <c r="K420" s="82">
        <v>43469</v>
      </c>
      <c r="L420" s="82">
        <v>43585</v>
      </c>
      <c r="M420" s="83" t="s">
        <v>968</v>
      </c>
      <c r="N420" s="205" t="s">
        <v>968</v>
      </c>
      <c r="O420" s="70" t="s">
        <v>4245</v>
      </c>
      <c r="P420" s="70" t="s">
        <v>4245</v>
      </c>
      <c r="Q420" s="81" t="s">
        <v>4257</v>
      </c>
      <c r="R420" s="8" t="s">
        <v>35</v>
      </c>
      <c r="S420" s="8" t="s">
        <v>1541</v>
      </c>
      <c r="T420" s="8">
        <v>0</v>
      </c>
      <c r="U420" s="187">
        <f t="shared" si="30"/>
        <v>0</v>
      </c>
      <c r="V420" s="71"/>
      <c r="W420" s="71"/>
      <c r="X420" s="75"/>
      <c r="Y420" s="75"/>
      <c r="Z420" s="75"/>
      <c r="AA420" s="75"/>
      <c r="AB420" s="75"/>
      <c r="AC420" s="75"/>
      <c r="AD420" s="3"/>
      <c r="AE420" s="3"/>
      <c r="AF420" s="3"/>
      <c r="AG420" s="3"/>
      <c r="AH420" s="3"/>
      <c r="AI420" s="3"/>
      <c r="AJ420" s="74" t="s">
        <v>4248</v>
      </c>
      <c r="AK420" s="72">
        <f t="shared" si="31"/>
        <v>0</v>
      </c>
      <c r="AL420" s="72">
        <f t="shared" si="32"/>
        <v>1</v>
      </c>
      <c r="AM420" s="72" t="str">
        <f t="shared" si="33"/>
        <v>EN TERMINO</v>
      </c>
      <c r="AN420" s="72" t="str">
        <f t="shared" si="34"/>
        <v>EN TERMINO</v>
      </c>
      <c r="AO420" s="8" t="s">
        <v>85</v>
      </c>
      <c r="AP420" s="71"/>
      <c r="AQ420" s="74"/>
      <c r="AR420" s="74"/>
      <c r="AS420" s="74"/>
      <c r="AT420" s="8" t="s">
        <v>219</v>
      </c>
      <c r="AU420" s="8" t="s">
        <v>113</v>
      </c>
      <c r="AV420" s="284" t="s">
        <v>173</v>
      </c>
      <c r="AW420" s="74" t="s">
        <v>208</v>
      </c>
      <c r="AX420" s="74" t="s">
        <v>3919</v>
      </c>
      <c r="AY420" s="71"/>
      <c r="AZ420" s="71"/>
      <c r="BA420" s="71"/>
      <c r="BB420" s="71"/>
    </row>
    <row r="421" spans="1:54" ht="120" x14ac:dyDescent="0.25">
      <c r="A421" s="279">
        <v>1274</v>
      </c>
      <c r="B421" s="302">
        <v>23</v>
      </c>
      <c r="C421" s="281" t="s">
        <v>4071</v>
      </c>
      <c r="D421" s="281" t="s">
        <v>4101</v>
      </c>
      <c r="E421" s="281" t="s">
        <v>4131</v>
      </c>
      <c r="F421" s="281" t="s">
        <v>4157</v>
      </c>
      <c r="G421" s="326" t="s">
        <v>4221</v>
      </c>
      <c r="H421" s="284" t="s">
        <v>4222</v>
      </c>
      <c r="I421" s="284" t="s">
        <v>4223</v>
      </c>
      <c r="J421" s="329">
        <v>3</v>
      </c>
      <c r="K421" s="82">
        <v>43469</v>
      </c>
      <c r="L421" s="82">
        <v>43585</v>
      </c>
      <c r="M421" s="83" t="s">
        <v>968</v>
      </c>
      <c r="N421" s="205" t="s">
        <v>968</v>
      </c>
      <c r="O421" s="70" t="s">
        <v>4245</v>
      </c>
      <c r="P421" s="70" t="s">
        <v>4245</v>
      </c>
      <c r="Q421" s="81" t="s">
        <v>4257</v>
      </c>
      <c r="R421" s="8" t="s">
        <v>35</v>
      </c>
      <c r="S421" s="8" t="s">
        <v>84</v>
      </c>
      <c r="T421" s="8">
        <v>0</v>
      </c>
      <c r="U421" s="187">
        <f t="shared" si="30"/>
        <v>0</v>
      </c>
      <c r="V421" s="71"/>
      <c r="W421" s="71"/>
      <c r="X421" s="75"/>
      <c r="Y421" s="75"/>
      <c r="Z421" s="75"/>
      <c r="AA421" s="75"/>
      <c r="AB421" s="75"/>
      <c r="AC421" s="75"/>
      <c r="AD421" s="3"/>
      <c r="AE421" s="3"/>
      <c r="AF421" s="3"/>
      <c r="AG421" s="3"/>
      <c r="AH421" s="3"/>
      <c r="AI421" s="3"/>
      <c r="AJ421" s="74" t="s">
        <v>4248</v>
      </c>
      <c r="AK421" s="72">
        <f t="shared" si="31"/>
        <v>0</v>
      </c>
      <c r="AL421" s="72">
        <f t="shared" si="32"/>
        <v>1</v>
      </c>
      <c r="AM421" s="72" t="str">
        <f t="shared" si="33"/>
        <v>EN TERMINO</v>
      </c>
      <c r="AN421" s="72" t="str">
        <f t="shared" si="34"/>
        <v>EN TERMINO</v>
      </c>
      <c r="AO421" s="8" t="s">
        <v>84</v>
      </c>
      <c r="AP421" s="71"/>
      <c r="AQ421" s="74"/>
      <c r="AR421" s="74"/>
      <c r="AS421" s="74"/>
      <c r="AT421" s="8" t="s">
        <v>219</v>
      </c>
      <c r="AU421" s="8" t="s">
        <v>113</v>
      </c>
      <c r="AV421" s="284" t="s">
        <v>173</v>
      </c>
      <c r="AW421" s="74" t="s">
        <v>208</v>
      </c>
      <c r="AX421" s="74" t="s">
        <v>3919</v>
      </c>
      <c r="AY421" s="71"/>
      <c r="AZ421" s="71"/>
      <c r="BA421" s="71"/>
      <c r="BB421" s="71"/>
    </row>
    <row r="422" spans="1:54" ht="120" x14ac:dyDescent="0.25">
      <c r="A422" s="279">
        <v>1275</v>
      </c>
      <c r="B422" s="302">
        <v>24</v>
      </c>
      <c r="C422" s="283" t="s">
        <v>4072</v>
      </c>
      <c r="D422" s="281" t="s">
        <v>4102</v>
      </c>
      <c r="E422" s="281" t="s">
        <v>4132</v>
      </c>
      <c r="F422" s="281" t="s">
        <v>4158</v>
      </c>
      <c r="G422" s="281" t="s">
        <v>4224</v>
      </c>
      <c r="H422" s="284" t="s">
        <v>4225</v>
      </c>
      <c r="I422" s="284" t="s">
        <v>4226</v>
      </c>
      <c r="J422" s="329">
        <v>3</v>
      </c>
      <c r="K422" s="82">
        <v>43469</v>
      </c>
      <c r="L422" s="82">
        <v>43769</v>
      </c>
      <c r="M422" s="83" t="s">
        <v>968</v>
      </c>
      <c r="N422" s="205" t="s">
        <v>968</v>
      </c>
      <c r="O422" s="70" t="s">
        <v>4245</v>
      </c>
      <c r="P422" s="70" t="s">
        <v>4245</v>
      </c>
      <c r="Q422" s="81" t="s">
        <v>4257</v>
      </c>
      <c r="R422" s="8" t="s">
        <v>35</v>
      </c>
      <c r="S422" s="8" t="s">
        <v>84</v>
      </c>
      <c r="T422" s="8">
        <v>0</v>
      </c>
      <c r="U422" s="187">
        <f t="shared" si="30"/>
        <v>0</v>
      </c>
      <c r="V422" s="71"/>
      <c r="W422" s="71"/>
      <c r="X422" s="75"/>
      <c r="Y422" s="75"/>
      <c r="Z422" s="75"/>
      <c r="AA422" s="75"/>
      <c r="AB422" s="75"/>
      <c r="AC422" s="75"/>
      <c r="AD422" s="3"/>
      <c r="AE422" s="3"/>
      <c r="AF422" s="3"/>
      <c r="AG422" s="3"/>
      <c r="AH422" s="3"/>
      <c r="AI422" s="3"/>
      <c r="AJ422" s="74" t="s">
        <v>4248</v>
      </c>
      <c r="AK422" s="72">
        <f t="shared" si="31"/>
        <v>0</v>
      </c>
      <c r="AL422" s="72">
        <f t="shared" si="32"/>
        <v>1</v>
      </c>
      <c r="AM422" s="72" t="str">
        <f t="shared" si="33"/>
        <v>EN TERMINO</v>
      </c>
      <c r="AN422" s="72" t="str">
        <f t="shared" si="34"/>
        <v>EN TERMINO</v>
      </c>
      <c r="AO422" s="8" t="s">
        <v>84</v>
      </c>
      <c r="AP422" s="71"/>
      <c r="AQ422" s="74"/>
      <c r="AR422" s="74"/>
      <c r="AS422" s="74"/>
      <c r="AT422" s="8" t="s">
        <v>219</v>
      </c>
      <c r="AU422" s="8" t="s">
        <v>113</v>
      </c>
      <c r="AV422" s="284" t="s">
        <v>173</v>
      </c>
      <c r="AW422" s="74" t="s">
        <v>208</v>
      </c>
      <c r="AX422" s="74" t="s">
        <v>3919</v>
      </c>
      <c r="AY422" s="71"/>
      <c r="AZ422" s="71"/>
      <c r="BA422" s="71"/>
      <c r="BB422" s="71"/>
    </row>
    <row r="423" spans="1:54" ht="120" x14ac:dyDescent="0.25">
      <c r="A423" s="279">
        <v>1276</v>
      </c>
      <c r="B423" s="302">
        <v>25</v>
      </c>
      <c r="C423" s="283" t="s">
        <v>4073</v>
      </c>
      <c r="D423" s="281" t="s">
        <v>4103</v>
      </c>
      <c r="E423" s="281" t="s">
        <v>4133</v>
      </c>
      <c r="F423" s="281" t="s">
        <v>4159</v>
      </c>
      <c r="G423" s="281" t="s">
        <v>4227</v>
      </c>
      <c r="H423" s="284" t="s">
        <v>4228</v>
      </c>
      <c r="I423" s="284" t="s">
        <v>4229</v>
      </c>
      <c r="J423" s="329">
        <v>3</v>
      </c>
      <c r="K423" s="82">
        <v>43469</v>
      </c>
      <c r="L423" s="82">
        <v>43769</v>
      </c>
      <c r="M423" s="83" t="s">
        <v>968</v>
      </c>
      <c r="N423" s="205" t="s">
        <v>968</v>
      </c>
      <c r="O423" s="70" t="s">
        <v>4245</v>
      </c>
      <c r="P423" s="70" t="s">
        <v>4245</v>
      </c>
      <c r="Q423" s="81" t="s">
        <v>4257</v>
      </c>
      <c r="R423" s="8" t="s">
        <v>35</v>
      </c>
      <c r="S423" s="8" t="s">
        <v>84</v>
      </c>
      <c r="T423" s="8">
        <v>0</v>
      </c>
      <c r="U423" s="187">
        <f t="shared" si="30"/>
        <v>0</v>
      </c>
      <c r="V423" s="71"/>
      <c r="W423" s="71"/>
      <c r="X423" s="75"/>
      <c r="Y423" s="75"/>
      <c r="Z423" s="75"/>
      <c r="AA423" s="75"/>
      <c r="AB423" s="75"/>
      <c r="AC423" s="75"/>
      <c r="AD423" s="3"/>
      <c r="AE423" s="3"/>
      <c r="AF423" s="3"/>
      <c r="AG423" s="3"/>
      <c r="AH423" s="3"/>
      <c r="AI423" s="3"/>
      <c r="AJ423" s="74" t="s">
        <v>4248</v>
      </c>
      <c r="AK423" s="72">
        <f t="shared" si="31"/>
        <v>0</v>
      </c>
      <c r="AL423" s="72">
        <f t="shared" si="32"/>
        <v>1</v>
      </c>
      <c r="AM423" s="72" t="str">
        <f t="shared" si="33"/>
        <v>EN TERMINO</v>
      </c>
      <c r="AN423" s="72" t="str">
        <f t="shared" si="34"/>
        <v>EN TERMINO</v>
      </c>
      <c r="AO423" s="8" t="s">
        <v>84</v>
      </c>
      <c r="AP423" s="71"/>
      <c r="AQ423" s="74"/>
      <c r="AR423" s="74"/>
      <c r="AS423" s="74"/>
      <c r="AT423" s="8" t="s">
        <v>219</v>
      </c>
      <c r="AU423" s="8" t="s">
        <v>113</v>
      </c>
      <c r="AV423" s="284" t="s">
        <v>173</v>
      </c>
      <c r="AW423" s="74" t="s">
        <v>208</v>
      </c>
      <c r="AX423" s="74" t="s">
        <v>3919</v>
      </c>
      <c r="AY423" s="71"/>
      <c r="AZ423" s="71"/>
      <c r="BA423" s="71"/>
      <c r="BB423" s="71"/>
    </row>
    <row r="424" spans="1:54" ht="330" x14ac:dyDescent="0.25">
      <c r="A424" s="279">
        <v>1277</v>
      </c>
      <c r="B424" s="302">
        <v>26</v>
      </c>
      <c r="C424" s="283" t="s">
        <v>4074</v>
      </c>
      <c r="D424" s="281" t="s">
        <v>4104</v>
      </c>
      <c r="E424" s="281" t="s">
        <v>4134</v>
      </c>
      <c r="F424" s="79" t="s">
        <v>4147</v>
      </c>
      <c r="G424" s="281" t="s">
        <v>4187</v>
      </c>
      <c r="H424" s="95" t="s">
        <v>4188</v>
      </c>
      <c r="I424" s="80" t="s">
        <v>4189</v>
      </c>
      <c r="J424" s="329">
        <v>8</v>
      </c>
      <c r="K424" s="82">
        <v>43469</v>
      </c>
      <c r="L424" s="82">
        <v>43799</v>
      </c>
      <c r="M424" s="83" t="s">
        <v>968</v>
      </c>
      <c r="N424" s="205" t="s">
        <v>968</v>
      </c>
      <c r="O424" s="70" t="s">
        <v>4245</v>
      </c>
      <c r="P424" s="70" t="s">
        <v>4245</v>
      </c>
      <c r="Q424" s="81" t="s">
        <v>4257</v>
      </c>
      <c r="R424" s="8" t="s">
        <v>35</v>
      </c>
      <c r="S424" s="8" t="s">
        <v>84</v>
      </c>
      <c r="T424" s="8">
        <v>0</v>
      </c>
      <c r="U424" s="187">
        <f t="shared" si="30"/>
        <v>0</v>
      </c>
      <c r="V424" s="71"/>
      <c r="W424" s="71"/>
      <c r="X424" s="75"/>
      <c r="Y424" s="75"/>
      <c r="Z424" s="75"/>
      <c r="AA424" s="75"/>
      <c r="AB424" s="75"/>
      <c r="AC424" s="75"/>
      <c r="AD424" s="3"/>
      <c r="AE424" s="3"/>
      <c r="AF424" s="3"/>
      <c r="AG424" s="3"/>
      <c r="AH424" s="3"/>
      <c r="AI424" s="3"/>
      <c r="AJ424" s="74" t="s">
        <v>4248</v>
      </c>
      <c r="AK424" s="72">
        <f t="shared" si="31"/>
        <v>0</v>
      </c>
      <c r="AL424" s="72">
        <f t="shared" si="32"/>
        <v>1</v>
      </c>
      <c r="AM424" s="72" t="str">
        <f t="shared" si="33"/>
        <v>EN TERMINO</v>
      </c>
      <c r="AN424" s="72" t="str">
        <f t="shared" si="34"/>
        <v>EN TERMINO</v>
      </c>
      <c r="AO424" s="8" t="s">
        <v>84</v>
      </c>
      <c r="AP424" s="71"/>
      <c r="AQ424" s="74"/>
      <c r="AR424" s="74"/>
      <c r="AS424" s="74"/>
      <c r="AT424" s="8" t="s">
        <v>219</v>
      </c>
      <c r="AU424" s="8" t="s">
        <v>113</v>
      </c>
      <c r="AV424" s="284" t="s">
        <v>131</v>
      </c>
      <c r="AW424" s="74" t="s">
        <v>208</v>
      </c>
      <c r="AX424" s="74" t="s">
        <v>3919</v>
      </c>
      <c r="AY424" s="71"/>
      <c r="AZ424" s="71"/>
      <c r="BA424" s="71"/>
      <c r="BB424" s="71"/>
    </row>
    <row r="425" spans="1:54" ht="330" x14ac:dyDescent="0.25">
      <c r="A425" s="279">
        <v>1278</v>
      </c>
      <c r="B425" s="302">
        <v>27</v>
      </c>
      <c r="C425" s="283" t="s">
        <v>4075</v>
      </c>
      <c r="D425" s="281" t="s">
        <v>4105</v>
      </c>
      <c r="E425" s="281" t="s">
        <v>4135</v>
      </c>
      <c r="F425" s="79" t="s">
        <v>4147</v>
      </c>
      <c r="G425" s="281" t="s">
        <v>4187</v>
      </c>
      <c r="H425" s="95" t="s">
        <v>4188</v>
      </c>
      <c r="I425" s="80" t="s">
        <v>4189</v>
      </c>
      <c r="J425" s="329">
        <v>8</v>
      </c>
      <c r="K425" s="82">
        <v>43469</v>
      </c>
      <c r="L425" s="82">
        <v>43799</v>
      </c>
      <c r="M425" s="83" t="s">
        <v>968</v>
      </c>
      <c r="N425" s="205" t="s">
        <v>968</v>
      </c>
      <c r="O425" s="70" t="s">
        <v>4245</v>
      </c>
      <c r="P425" s="70" t="s">
        <v>4245</v>
      </c>
      <c r="Q425" s="81" t="s">
        <v>4257</v>
      </c>
      <c r="R425" s="8" t="s">
        <v>35</v>
      </c>
      <c r="S425" s="8" t="s">
        <v>84</v>
      </c>
      <c r="T425" s="8">
        <v>0</v>
      </c>
      <c r="U425" s="187">
        <f t="shared" si="30"/>
        <v>0</v>
      </c>
      <c r="V425" s="71"/>
      <c r="W425" s="71"/>
      <c r="X425" s="75"/>
      <c r="Y425" s="75"/>
      <c r="Z425" s="75"/>
      <c r="AA425" s="75"/>
      <c r="AB425" s="75"/>
      <c r="AC425" s="75"/>
      <c r="AD425" s="3"/>
      <c r="AE425" s="3"/>
      <c r="AF425" s="3"/>
      <c r="AG425" s="3"/>
      <c r="AH425" s="3"/>
      <c r="AI425" s="3"/>
      <c r="AJ425" s="74" t="s">
        <v>4248</v>
      </c>
      <c r="AK425" s="72">
        <f t="shared" si="31"/>
        <v>0</v>
      </c>
      <c r="AL425" s="72">
        <f t="shared" si="32"/>
        <v>1</v>
      </c>
      <c r="AM425" s="72" t="str">
        <f t="shared" si="33"/>
        <v>EN TERMINO</v>
      </c>
      <c r="AN425" s="72" t="str">
        <f t="shared" si="34"/>
        <v>EN TERMINO</v>
      </c>
      <c r="AO425" s="8" t="s">
        <v>84</v>
      </c>
      <c r="AP425" s="71"/>
      <c r="AQ425" s="74"/>
      <c r="AR425" s="74"/>
      <c r="AS425" s="74"/>
      <c r="AT425" s="8" t="s">
        <v>219</v>
      </c>
      <c r="AU425" s="8" t="s">
        <v>113</v>
      </c>
      <c r="AV425" s="284" t="s">
        <v>143</v>
      </c>
      <c r="AW425" s="74" t="s">
        <v>208</v>
      </c>
      <c r="AX425" s="74" t="s">
        <v>3919</v>
      </c>
      <c r="AY425" s="71"/>
      <c r="AZ425" s="71"/>
      <c r="BA425" s="71"/>
      <c r="BB425" s="71"/>
    </row>
    <row r="426" spans="1:54" ht="150" x14ac:dyDescent="0.25">
      <c r="A426" s="279">
        <v>1279</v>
      </c>
      <c r="B426" s="302">
        <v>28</v>
      </c>
      <c r="C426" s="283" t="s">
        <v>4076</v>
      </c>
      <c r="D426" s="322" t="s">
        <v>4106</v>
      </c>
      <c r="E426" s="322" t="s">
        <v>4136</v>
      </c>
      <c r="F426" s="324" t="s">
        <v>4160</v>
      </c>
      <c r="G426" s="322" t="s">
        <v>4230</v>
      </c>
      <c r="H426" s="327" t="s">
        <v>4231</v>
      </c>
      <c r="I426" s="327" t="s">
        <v>4232</v>
      </c>
      <c r="J426" s="329">
        <v>3</v>
      </c>
      <c r="K426" s="82">
        <v>43469</v>
      </c>
      <c r="L426" s="82">
        <v>43830</v>
      </c>
      <c r="M426" s="98" t="s">
        <v>680</v>
      </c>
      <c r="N426" s="9" t="s">
        <v>52</v>
      </c>
      <c r="O426" s="330" t="s">
        <v>99</v>
      </c>
      <c r="P426" s="330" t="s">
        <v>99</v>
      </c>
      <c r="Q426" s="81" t="s">
        <v>4364</v>
      </c>
      <c r="R426" s="8" t="s">
        <v>35</v>
      </c>
      <c r="S426" s="8" t="s">
        <v>84</v>
      </c>
      <c r="T426" s="8">
        <v>0</v>
      </c>
      <c r="U426" s="187">
        <f t="shared" si="30"/>
        <v>0</v>
      </c>
      <c r="V426" s="71"/>
      <c r="W426" s="71"/>
      <c r="X426" s="75"/>
      <c r="Y426" s="75"/>
      <c r="Z426" s="75"/>
      <c r="AA426" s="75"/>
      <c r="AB426" s="75"/>
      <c r="AC426" s="75"/>
      <c r="AD426" s="3"/>
      <c r="AE426" s="3"/>
      <c r="AF426" s="3"/>
      <c r="AG426" s="3"/>
      <c r="AH426" s="3"/>
      <c r="AI426" s="3"/>
      <c r="AJ426" s="74" t="s">
        <v>4248</v>
      </c>
      <c r="AK426" s="72">
        <f t="shared" si="31"/>
        <v>0</v>
      </c>
      <c r="AL426" s="72">
        <f t="shared" si="32"/>
        <v>1</v>
      </c>
      <c r="AM426" s="72" t="str">
        <f t="shared" si="33"/>
        <v>EN TERMINO</v>
      </c>
      <c r="AN426" s="72" t="str">
        <f t="shared" si="34"/>
        <v>EN TERMINO</v>
      </c>
      <c r="AO426" s="8" t="s">
        <v>85</v>
      </c>
      <c r="AP426" s="71"/>
      <c r="AQ426" s="74"/>
      <c r="AR426" s="74"/>
      <c r="AS426" s="74"/>
      <c r="AT426" s="8" t="s">
        <v>219</v>
      </c>
      <c r="AU426" s="8" t="s">
        <v>113</v>
      </c>
      <c r="AV426" s="331" t="s">
        <v>131</v>
      </c>
      <c r="AW426" s="74" t="s">
        <v>208</v>
      </c>
      <c r="AX426" s="74" t="s">
        <v>3919</v>
      </c>
      <c r="AY426" s="71"/>
      <c r="AZ426" s="71"/>
      <c r="BA426" s="71"/>
      <c r="BB426" s="71"/>
    </row>
    <row r="427" spans="1:54" ht="135" x14ac:dyDescent="0.25">
      <c r="A427" s="279">
        <v>1280</v>
      </c>
      <c r="B427" s="302">
        <v>29</v>
      </c>
      <c r="C427" s="283" t="s">
        <v>4077</v>
      </c>
      <c r="D427" s="281" t="s">
        <v>4107</v>
      </c>
      <c r="E427" s="281" t="s">
        <v>4137</v>
      </c>
      <c r="F427" s="281" t="s">
        <v>4161</v>
      </c>
      <c r="G427" s="281" t="s">
        <v>4233</v>
      </c>
      <c r="H427" s="284" t="s">
        <v>4234</v>
      </c>
      <c r="I427" s="284" t="s">
        <v>4235</v>
      </c>
      <c r="J427" s="329">
        <v>4</v>
      </c>
      <c r="K427" s="82">
        <v>43469</v>
      </c>
      <c r="L427" s="82">
        <v>43830</v>
      </c>
      <c r="M427" s="83" t="s">
        <v>968</v>
      </c>
      <c r="N427" s="205" t="s">
        <v>968</v>
      </c>
      <c r="O427" s="70" t="s">
        <v>4245</v>
      </c>
      <c r="P427" s="70" t="s">
        <v>4245</v>
      </c>
      <c r="Q427" s="81" t="s">
        <v>4257</v>
      </c>
      <c r="R427" s="8" t="s">
        <v>35</v>
      </c>
      <c r="S427" s="8" t="s">
        <v>84</v>
      </c>
      <c r="T427" s="8">
        <v>0</v>
      </c>
      <c r="U427" s="187">
        <f t="shared" si="30"/>
        <v>0</v>
      </c>
      <c r="V427" s="71"/>
      <c r="W427" s="71"/>
      <c r="X427" s="75"/>
      <c r="Y427" s="75"/>
      <c r="Z427" s="75"/>
      <c r="AA427" s="75"/>
      <c r="AB427" s="75"/>
      <c r="AC427" s="75"/>
      <c r="AD427" s="3"/>
      <c r="AE427" s="3"/>
      <c r="AF427" s="3"/>
      <c r="AG427" s="3"/>
      <c r="AH427" s="3"/>
      <c r="AI427" s="3"/>
      <c r="AJ427" s="74" t="s">
        <v>4248</v>
      </c>
      <c r="AK427" s="72">
        <f t="shared" si="31"/>
        <v>0</v>
      </c>
      <c r="AL427" s="72">
        <f t="shared" si="32"/>
        <v>1</v>
      </c>
      <c r="AM427" s="72" t="str">
        <f t="shared" si="33"/>
        <v>EN TERMINO</v>
      </c>
      <c r="AN427" s="72" t="str">
        <f t="shared" si="34"/>
        <v>EN TERMINO</v>
      </c>
      <c r="AO427" s="8" t="s">
        <v>84</v>
      </c>
      <c r="AP427" s="71"/>
      <c r="AQ427" s="74"/>
      <c r="AR427" s="74"/>
      <c r="AS427" s="74"/>
      <c r="AT427" s="8" t="s">
        <v>219</v>
      </c>
      <c r="AU427" s="8" t="s">
        <v>113</v>
      </c>
      <c r="AV427" s="284" t="s">
        <v>131</v>
      </c>
      <c r="AW427" s="74" t="s">
        <v>208</v>
      </c>
      <c r="AX427" s="74" t="s">
        <v>3919</v>
      </c>
      <c r="AY427" s="71"/>
      <c r="AZ427" s="71"/>
      <c r="BA427" s="71"/>
      <c r="BB427" s="71"/>
    </row>
    <row r="428" spans="1:54" ht="135" x14ac:dyDescent="0.25">
      <c r="A428" s="279">
        <v>1281</v>
      </c>
      <c r="B428" s="302">
        <v>30</v>
      </c>
      <c r="C428" s="283" t="s">
        <v>4078</v>
      </c>
      <c r="D428" s="281" t="s">
        <v>4108</v>
      </c>
      <c r="E428" s="281" t="s">
        <v>4138</v>
      </c>
      <c r="F428" s="281" t="s">
        <v>4162</v>
      </c>
      <c r="G428" s="326" t="s">
        <v>4236</v>
      </c>
      <c r="H428" s="327" t="s">
        <v>4237</v>
      </c>
      <c r="I428" s="327" t="s">
        <v>4238</v>
      </c>
      <c r="J428" s="329">
        <v>3</v>
      </c>
      <c r="K428" s="82">
        <v>43469</v>
      </c>
      <c r="L428" s="82">
        <v>43830</v>
      </c>
      <c r="M428" s="83" t="s">
        <v>968</v>
      </c>
      <c r="N428" s="205" t="s">
        <v>968</v>
      </c>
      <c r="O428" s="70" t="s">
        <v>4244</v>
      </c>
      <c r="P428" s="70" t="s">
        <v>4247</v>
      </c>
      <c r="Q428" s="81" t="s">
        <v>4249</v>
      </c>
      <c r="R428" s="8" t="s">
        <v>3861</v>
      </c>
      <c r="S428" s="8" t="s">
        <v>84</v>
      </c>
      <c r="T428" s="8">
        <v>0</v>
      </c>
      <c r="U428" s="187">
        <f t="shared" si="30"/>
        <v>0</v>
      </c>
      <c r="V428" s="71"/>
      <c r="W428" s="71"/>
      <c r="X428" s="75"/>
      <c r="Y428" s="75"/>
      <c r="Z428" s="75"/>
      <c r="AA428" s="75"/>
      <c r="AB428" s="75"/>
      <c r="AC428" s="75"/>
      <c r="AD428" s="3"/>
      <c r="AE428" s="3"/>
      <c r="AF428" s="3"/>
      <c r="AG428" s="3"/>
      <c r="AH428" s="3"/>
      <c r="AI428" s="3"/>
      <c r="AJ428" s="74" t="s">
        <v>4248</v>
      </c>
      <c r="AK428" s="72">
        <f t="shared" si="31"/>
        <v>0</v>
      </c>
      <c r="AL428" s="72">
        <f t="shared" si="32"/>
        <v>1</v>
      </c>
      <c r="AM428" s="72" t="str">
        <f t="shared" si="33"/>
        <v>EN TERMINO</v>
      </c>
      <c r="AN428" s="72" t="str">
        <f t="shared" si="34"/>
        <v>EN TERMINO</v>
      </c>
      <c r="AO428" s="8" t="s">
        <v>84</v>
      </c>
      <c r="AP428" s="71"/>
      <c r="AQ428" s="74"/>
      <c r="AR428" s="74"/>
      <c r="AS428" s="74"/>
      <c r="AT428" s="8" t="s">
        <v>219</v>
      </c>
      <c r="AU428" s="8" t="s">
        <v>113</v>
      </c>
      <c r="AV428" s="284" t="s">
        <v>131</v>
      </c>
      <c r="AW428" s="74" t="s">
        <v>208</v>
      </c>
      <c r="AX428" s="74" t="s">
        <v>3919</v>
      </c>
      <c r="AY428" s="71"/>
      <c r="AZ428" s="71"/>
      <c r="BA428" s="71"/>
      <c r="BB428" s="71"/>
    </row>
    <row r="429" spans="1:54" ht="210" x14ac:dyDescent="0.25">
      <c r="A429" s="279">
        <v>1282</v>
      </c>
      <c r="B429" s="302">
        <v>1</v>
      </c>
      <c r="C429" s="281" t="s">
        <v>4263</v>
      </c>
      <c r="D429" s="281" t="s">
        <v>4275</v>
      </c>
      <c r="E429" s="281" t="s">
        <v>4287</v>
      </c>
      <c r="F429" s="79" t="s">
        <v>4298</v>
      </c>
      <c r="G429" s="79" t="s">
        <v>4309</v>
      </c>
      <c r="H429" s="79" t="s">
        <v>4319</v>
      </c>
      <c r="I429" s="79" t="s">
        <v>4320</v>
      </c>
      <c r="J429" s="149">
        <v>9</v>
      </c>
      <c r="K429" s="82">
        <v>43469</v>
      </c>
      <c r="L429" s="82">
        <v>43830</v>
      </c>
      <c r="M429" s="83" t="s">
        <v>4352</v>
      </c>
      <c r="N429" s="101" t="s">
        <v>4345</v>
      </c>
      <c r="O429" s="70" t="s">
        <v>21</v>
      </c>
      <c r="P429" s="70" t="s">
        <v>21</v>
      </c>
      <c r="Q429" s="81" t="s">
        <v>3965</v>
      </c>
      <c r="R429" s="8" t="s">
        <v>3860</v>
      </c>
      <c r="S429" s="69" t="s">
        <v>1641</v>
      </c>
      <c r="T429" s="8">
        <v>0</v>
      </c>
      <c r="U429" s="187">
        <f t="shared" si="30"/>
        <v>0</v>
      </c>
      <c r="V429" s="71"/>
      <c r="W429" s="71"/>
      <c r="X429" s="75"/>
      <c r="Y429" s="75"/>
      <c r="Z429" s="75"/>
      <c r="AA429" s="75"/>
      <c r="AB429" s="75"/>
      <c r="AC429" s="75"/>
      <c r="AD429" s="3"/>
      <c r="AE429" s="3"/>
      <c r="AF429" s="3"/>
      <c r="AG429" s="3"/>
      <c r="AH429" s="3"/>
      <c r="AI429" s="3"/>
      <c r="AJ429" s="74" t="s">
        <v>4248</v>
      </c>
      <c r="AK429" s="72">
        <f t="shared" si="31"/>
        <v>0</v>
      </c>
      <c r="AL429" s="72">
        <f t="shared" si="32"/>
        <v>1</v>
      </c>
      <c r="AM429" s="72" t="str">
        <f t="shared" si="33"/>
        <v>EN TERMINO</v>
      </c>
      <c r="AN429" s="72" t="str">
        <f t="shared" si="34"/>
        <v>EN TERMINO</v>
      </c>
      <c r="AO429" s="8" t="s">
        <v>30</v>
      </c>
      <c r="AP429" s="71"/>
      <c r="AQ429" s="74"/>
      <c r="AR429" s="74"/>
      <c r="AS429" s="74"/>
      <c r="AT429" s="8" t="s">
        <v>219</v>
      </c>
      <c r="AU429" s="284" t="s">
        <v>111</v>
      </c>
      <c r="AV429" s="284" t="s">
        <v>4360</v>
      </c>
      <c r="AW429" s="74" t="s">
        <v>210</v>
      </c>
      <c r="AX429" s="71"/>
      <c r="AY429" s="71"/>
      <c r="AZ429" s="71"/>
      <c r="BA429" s="71"/>
      <c r="BB429" s="71"/>
    </row>
    <row r="430" spans="1:54" ht="165" x14ac:dyDescent="0.25">
      <c r="A430" s="279">
        <v>1283</v>
      </c>
      <c r="B430" s="302">
        <v>2</v>
      </c>
      <c r="C430" s="281" t="s">
        <v>4264</v>
      </c>
      <c r="D430" s="281" t="s">
        <v>4276</v>
      </c>
      <c r="E430" s="281" t="s">
        <v>4288</v>
      </c>
      <c r="F430" s="79" t="s">
        <v>4299</v>
      </c>
      <c r="G430" s="79" t="s">
        <v>4310</v>
      </c>
      <c r="H430" s="79" t="s">
        <v>4321</v>
      </c>
      <c r="I430" s="79" t="s">
        <v>4322</v>
      </c>
      <c r="J430" s="149">
        <v>5</v>
      </c>
      <c r="K430" s="82">
        <v>43469</v>
      </c>
      <c r="L430" s="82">
        <v>43646</v>
      </c>
      <c r="M430" s="83" t="s">
        <v>1201</v>
      </c>
      <c r="N430" s="101" t="s">
        <v>4346</v>
      </c>
      <c r="O430" s="70" t="s">
        <v>21</v>
      </c>
      <c r="P430" s="70" t="s">
        <v>21</v>
      </c>
      <c r="Q430" s="81" t="s">
        <v>3965</v>
      </c>
      <c r="R430" s="8" t="s">
        <v>3860</v>
      </c>
      <c r="S430" s="69" t="s">
        <v>1641</v>
      </c>
      <c r="T430" s="8">
        <v>0</v>
      </c>
      <c r="U430" s="187">
        <f t="shared" si="30"/>
        <v>0</v>
      </c>
      <c r="V430" s="71"/>
      <c r="W430" s="71"/>
      <c r="X430" s="75"/>
      <c r="Y430" s="75"/>
      <c r="Z430" s="75"/>
      <c r="AA430" s="75"/>
      <c r="AB430" s="75"/>
      <c r="AC430" s="75"/>
      <c r="AD430" s="3"/>
      <c r="AE430" s="3"/>
      <c r="AF430" s="3"/>
      <c r="AG430" s="3"/>
      <c r="AH430" s="3"/>
      <c r="AI430" s="3"/>
      <c r="AJ430" s="74" t="s">
        <v>4248</v>
      </c>
      <c r="AK430" s="72">
        <f t="shared" si="31"/>
        <v>0</v>
      </c>
      <c r="AL430" s="72">
        <f t="shared" si="32"/>
        <v>1</v>
      </c>
      <c r="AM430" s="72" t="str">
        <f t="shared" si="33"/>
        <v>EN TERMINO</v>
      </c>
      <c r="AN430" s="72" t="str">
        <f t="shared" si="34"/>
        <v>EN TERMINO</v>
      </c>
      <c r="AO430" s="8" t="s">
        <v>30</v>
      </c>
      <c r="AP430" s="71"/>
      <c r="AQ430" s="74"/>
      <c r="AR430" s="74"/>
      <c r="AS430" s="74"/>
      <c r="AT430" s="8" t="s">
        <v>219</v>
      </c>
      <c r="AU430" s="284" t="s">
        <v>108</v>
      </c>
      <c r="AV430" s="284" t="s">
        <v>4361</v>
      </c>
      <c r="AW430" s="74" t="s">
        <v>210</v>
      </c>
      <c r="AX430" s="71"/>
      <c r="AY430" s="71"/>
      <c r="AZ430" s="71"/>
      <c r="BA430" s="71"/>
      <c r="BB430" s="71"/>
    </row>
    <row r="431" spans="1:54" ht="210" x14ac:dyDescent="0.25">
      <c r="A431" s="279">
        <v>1284</v>
      </c>
      <c r="B431" s="302">
        <v>3</v>
      </c>
      <c r="C431" s="281" t="s">
        <v>4265</v>
      </c>
      <c r="D431" s="281" t="s">
        <v>4277</v>
      </c>
      <c r="E431" s="281" t="s">
        <v>4289</v>
      </c>
      <c r="F431" s="79" t="s">
        <v>4300</v>
      </c>
      <c r="G431" s="79" t="s">
        <v>4311</v>
      </c>
      <c r="H431" s="79" t="s">
        <v>4323</v>
      </c>
      <c r="I431" s="79" t="s">
        <v>4324</v>
      </c>
      <c r="J431" s="149">
        <v>8</v>
      </c>
      <c r="K431" s="82">
        <v>43469</v>
      </c>
      <c r="L431" s="82">
        <v>43830</v>
      </c>
      <c r="M431" s="83" t="s">
        <v>1201</v>
      </c>
      <c r="N431" s="101" t="s">
        <v>4346</v>
      </c>
      <c r="O431" s="70" t="s">
        <v>21</v>
      </c>
      <c r="P431" s="70" t="s">
        <v>21</v>
      </c>
      <c r="Q431" s="81" t="s">
        <v>3965</v>
      </c>
      <c r="R431" s="8" t="s">
        <v>3860</v>
      </c>
      <c r="S431" s="69" t="s">
        <v>1541</v>
      </c>
      <c r="T431" s="8">
        <v>0</v>
      </c>
      <c r="U431" s="187">
        <f t="shared" si="30"/>
        <v>0</v>
      </c>
      <c r="V431" s="71"/>
      <c r="W431" s="71"/>
      <c r="X431" s="75"/>
      <c r="Y431" s="75"/>
      <c r="Z431" s="75"/>
      <c r="AA431" s="75"/>
      <c r="AB431" s="75"/>
      <c r="AC431" s="75"/>
      <c r="AD431" s="3"/>
      <c r="AE431" s="3"/>
      <c r="AF431" s="3"/>
      <c r="AG431" s="3"/>
      <c r="AH431" s="3"/>
      <c r="AI431" s="3"/>
      <c r="AJ431" s="74" t="s">
        <v>4248</v>
      </c>
      <c r="AK431" s="72">
        <f t="shared" si="31"/>
        <v>0</v>
      </c>
      <c r="AL431" s="72">
        <f t="shared" si="32"/>
        <v>1</v>
      </c>
      <c r="AM431" s="72" t="str">
        <f t="shared" si="33"/>
        <v>EN TERMINO</v>
      </c>
      <c r="AN431" s="72" t="str">
        <f t="shared" si="34"/>
        <v>EN TERMINO</v>
      </c>
      <c r="AO431" s="8" t="s">
        <v>85</v>
      </c>
      <c r="AP431" s="71"/>
      <c r="AQ431" s="74"/>
      <c r="AR431" s="74"/>
      <c r="AS431" s="74"/>
      <c r="AT431" s="8" t="s">
        <v>219</v>
      </c>
      <c r="AU431" s="284" t="s">
        <v>111</v>
      </c>
      <c r="AV431" s="284" t="s">
        <v>172</v>
      </c>
      <c r="AW431" s="74" t="s">
        <v>210</v>
      </c>
      <c r="AX431" s="71"/>
      <c r="AY431" s="71"/>
      <c r="AZ431" s="71"/>
      <c r="BA431" s="71"/>
      <c r="BB431" s="71"/>
    </row>
    <row r="432" spans="1:54" ht="195" x14ac:dyDescent="0.25">
      <c r="A432" s="279">
        <v>1285</v>
      </c>
      <c r="B432" s="302">
        <v>4</v>
      </c>
      <c r="C432" s="281" t="s">
        <v>4266</v>
      </c>
      <c r="D432" s="281" t="s">
        <v>4278</v>
      </c>
      <c r="E432" s="281" t="s">
        <v>4290</v>
      </c>
      <c r="F432" s="79" t="s">
        <v>4301</v>
      </c>
      <c r="G432" s="79" t="s">
        <v>4312</v>
      </c>
      <c r="H432" s="79" t="s">
        <v>4325</v>
      </c>
      <c r="I432" s="79" t="s">
        <v>4326</v>
      </c>
      <c r="J432" s="149">
        <v>4</v>
      </c>
      <c r="K432" s="82">
        <v>43469</v>
      </c>
      <c r="L432" s="82">
        <v>43830</v>
      </c>
      <c r="M432" s="83" t="s">
        <v>1036</v>
      </c>
      <c r="N432" s="101" t="s">
        <v>60</v>
      </c>
      <c r="O432" s="70" t="s">
        <v>21</v>
      </c>
      <c r="P432" s="70" t="s">
        <v>4357</v>
      </c>
      <c r="Q432" s="81" t="s">
        <v>3965</v>
      </c>
      <c r="R432" s="8" t="s">
        <v>3860</v>
      </c>
      <c r="S432" s="69" t="s">
        <v>1541</v>
      </c>
      <c r="T432" s="8">
        <v>0</v>
      </c>
      <c r="U432" s="187">
        <f t="shared" si="30"/>
        <v>0</v>
      </c>
      <c r="V432" s="71"/>
      <c r="W432" s="71"/>
      <c r="X432" s="75"/>
      <c r="Y432" s="75"/>
      <c r="Z432" s="75"/>
      <c r="AA432" s="75"/>
      <c r="AB432" s="75"/>
      <c r="AC432" s="75"/>
      <c r="AD432" s="3"/>
      <c r="AE432" s="3"/>
      <c r="AF432" s="3"/>
      <c r="AG432" s="3"/>
      <c r="AH432" s="3"/>
      <c r="AI432" s="3"/>
      <c r="AJ432" s="74" t="s">
        <v>4248</v>
      </c>
      <c r="AK432" s="72">
        <f t="shared" si="31"/>
        <v>0</v>
      </c>
      <c r="AL432" s="72">
        <f t="shared" si="32"/>
        <v>1</v>
      </c>
      <c r="AM432" s="72" t="str">
        <f t="shared" si="33"/>
        <v>EN TERMINO</v>
      </c>
      <c r="AN432" s="72" t="str">
        <f t="shared" si="34"/>
        <v>EN TERMINO</v>
      </c>
      <c r="AO432" s="8" t="s">
        <v>85</v>
      </c>
      <c r="AP432" s="71"/>
      <c r="AQ432" s="74"/>
      <c r="AR432" s="74"/>
      <c r="AS432" s="74"/>
      <c r="AT432" s="8" t="s">
        <v>219</v>
      </c>
      <c r="AU432" s="284" t="s">
        <v>108</v>
      </c>
      <c r="AV432" s="284" t="s">
        <v>4361</v>
      </c>
      <c r="AW432" s="74" t="s">
        <v>210</v>
      </c>
      <c r="AX432" s="71"/>
      <c r="AY432" s="71"/>
      <c r="AZ432" s="71"/>
      <c r="BA432" s="71"/>
      <c r="BB432" s="71"/>
    </row>
    <row r="433" spans="1:54" ht="195" x14ac:dyDescent="0.25">
      <c r="A433" s="279">
        <v>1286</v>
      </c>
      <c r="B433" s="302">
        <v>5</v>
      </c>
      <c r="C433" s="281" t="s">
        <v>4267</v>
      </c>
      <c r="D433" s="281" t="s">
        <v>4279</v>
      </c>
      <c r="E433" s="281" t="s">
        <v>4291</v>
      </c>
      <c r="F433" s="79" t="s">
        <v>4302</v>
      </c>
      <c r="G433" s="79" t="s">
        <v>4313</v>
      </c>
      <c r="H433" s="79" t="s">
        <v>4327</v>
      </c>
      <c r="I433" s="79" t="s">
        <v>4328</v>
      </c>
      <c r="J433" s="149">
        <v>5</v>
      </c>
      <c r="K433" s="82">
        <v>43469</v>
      </c>
      <c r="L433" s="82">
        <v>43830</v>
      </c>
      <c r="M433" s="83" t="s">
        <v>4353</v>
      </c>
      <c r="N433" s="101" t="s">
        <v>4347</v>
      </c>
      <c r="O433" s="70" t="s">
        <v>21</v>
      </c>
      <c r="P433" s="70" t="s">
        <v>21</v>
      </c>
      <c r="Q433" s="81" t="s">
        <v>3965</v>
      </c>
      <c r="R433" s="8" t="s">
        <v>3860</v>
      </c>
      <c r="S433" s="69" t="s">
        <v>1541</v>
      </c>
      <c r="T433" s="8">
        <v>0</v>
      </c>
      <c r="U433" s="187">
        <f t="shared" si="30"/>
        <v>0</v>
      </c>
      <c r="V433" s="71"/>
      <c r="W433" s="71"/>
      <c r="X433" s="75"/>
      <c r="Y433" s="75"/>
      <c r="Z433" s="75"/>
      <c r="AA433" s="75"/>
      <c r="AB433" s="75"/>
      <c r="AC433" s="75"/>
      <c r="AD433" s="3"/>
      <c r="AE433" s="3"/>
      <c r="AF433" s="3"/>
      <c r="AG433" s="3"/>
      <c r="AH433" s="3"/>
      <c r="AI433" s="3"/>
      <c r="AJ433" s="74" t="s">
        <v>4248</v>
      </c>
      <c r="AK433" s="72">
        <f t="shared" si="31"/>
        <v>0</v>
      </c>
      <c r="AL433" s="72">
        <f t="shared" si="32"/>
        <v>1</v>
      </c>
      <c r="AM433" s="72" t="str">
        <f t="shared" si="33"/>
        <v>EN TERMINO</v>
      </c>
      <c r="AN433" s="72" t="str">
        <f t="shared" si="34"/>
        <v>EN TERMINO</v>
      </c>
      <c r="AO433" s="8" t="s">
        <v>85</v>
      </c>
      <c r="AP433" s="71"/>
      <c r="AQ433" s="74"/>
      <c r="AR433" s="74"/>
      <c r="AS433" s="74"/>
      <c r="AT433" s="8" t="s">
        <v>219</v>
      </c>
      <c r="AU433" s="284" t="s">
        <v>111</v>
      </c>
      <c r="AV433" s="284" t="s">
        <v>200</v>
      </c>
      <c r="AW433" s="74" t="s">
        <v>210</v>
      </c>
      <c r="AX433" s="71"/>
      <c r="AY433" s="71"/>
      <c r="AZ433" s="71"/>
      <c r="BA433" s="71"/>
      <c r="BB433" s="71"/>
    </row>
    <row r="434" spans="1:54" ht="195" x14ac:dyDescent="0.25">
      <c r="A434" s="279">
        <v>1287</v>
      </c>
      <c r="B434" s="302">
        <v>6</v>
      </c>
      <c r="C434" s="281" t="s">
        <v>4268</v>
      </c>
      <c r="D434" s="281" t="s">
        <v>4280</v>
      </c>
      <c r="E434" s="281" t="s">
        <v>4292</v>
      </c>
      <c r="F434" s="332" t="s">
        <v>4303</v>
      </c>
      <c r="G434" s="281" t="s">
        <v>4314</v>
      </c>
      <c r="H434" s="79" t="s">
        <v>4329</v>
      </c>
      <c r="I434" s="79" t="s">
        <v>4330</v>
      </c>
      <c r="J434" s="149">
        <v>5</v>
      </c>
      <c r="K434" s="82">
        <v>43469</v>
      </c>
      <c r="L434" s="82">
        <v>43646</v>
      </c>
      <c r="M434" s="83" t="s">
        <v>4354</v>
      </c>
      <c r="N434" s="101" t="s">
        <v>4348</v>
      </c>
      <c r="O434" s="70" t="s">
        <v>21</v>
      </c>
      <c r="P434" s="70" t="s">
        <v>21</v>
      </c>
      <c r="Q434" s="81" t="s">
        <v>3965</v>
      </c>
      <c r="R434" s="8" t="s">
        <v>3860</v>
      </c>
      <c r="S434" s="69" t="s">
        <v>1541</v>
      </c>
      <c r="T434" s="8">
        <v>0</v>
      </c>
      <c r="U434" s="187">
        <f t="shared" si="30"/>
        <v>0</v>
      </c>
      <c r="V434" s="71"/>
      <c r="W434" s="71"/>
      <c r="X434" s="75"/>
      <c r="Y434" s="75"/>
      <c r="Z434" s="75"/>
      <c r="AA434" s="75"/>
      <c r="AB434" s="75"/>
      <c r="AC434" s="75"/>
      <c r="AD434" s="3"/>
      <c r="AE434" s="3"/>
      <c r="AF434" s="3"/>
      <c r="AG434" s="3"/>
      <c r="AH434" s="3"/>
      <c r="AI434" s="3"/>
      <c r="AJ434" s="74" t="s">
        <v>4248</v>
      </c>
      <c r="AK434" s="72">
        <f t="shared" si="31"/>
        <v>0</v>
      </c>
      <c r="AL434" s="72">
        <f t="shared" si="32"/>
        <v>1</v>
      </c>
      <c r="AM434" s="72" t="str">
        <f t="shared" si="33"/>
        <v>EN TERMINO</v>
      </c>
      <c r="AN434" s="72" t="str">
        <f t="shared" si="34"/>
        <v>EN TERMINO</v>
      </c>
      <c r="AO434" s="8" t="s">
        <v>85</v>
      </c>
      <c r="AP434" s="71"/>
      <c r="AQ434" s="74"/>
      <c r="AR434" s="74"/>
      <c r="AS434" s="74"/>
      <c r="AT434" s="8" t="s">
        <v>219</v>
      </c>
      <c r="AU434" s="284" t="s">
        <v>111</v>
      </c>
      <c r="AV434" s="284" t="s">
        <v>167</v>
      </c>
      <c r="AW434" s="74" t="s">
        <v>210</v>
      </c>
      <c r="AX434" s="71"/>
      <c r="AY434" s="71"/>
      <c r="AZ434" s="71"/>
      <c r="BA434" s="71"/>
      <c r="BB434" s="71"/>
    </row>
    <row r="435" spans="1:54" ht="195" x14ac:dyDescent="0.25">
      <c r="A435" s="279">
        <v>1288</v>
      </c>
      <c r="B435" s="302">
        <v>7</v>
      </c>
      <c r="C435" s="281" t="s">
        <v>4269</v>
      </c>
      <c r="D435" s="281" t="s">
        <v>4281</v>
      </c>
      <c r="E435" s="281" t="s">
        <v>4293</v>
      </c>
      <c r="F435" s="332" t="s">
        <v>4304</v>
      </c>
      <c r="G435" s="281" t="s">
        <v>4315</v>
      </c>
      <c r="H435" s="79" t="s">
        <v>4331</v>
      </c>
      <c r="I435" s="79" t="s">
        <v>4332</v>
      </c>
      <c r="J435" s="149">
        <v>5</v>
      </c>
      <c r="K435" s="82">
        <v>43469</v>
      </c>
      <c r="L435" s="82">
        <v>43677</v>
      </c>
      <c r="M435" s="83" t="s">
        <v>1526</v>
      </c>
      <c r="N435" s="205" t="s">
        <v>4349</v>
      </c>
      <c r="O435" s="70" t="s">
        <v>21</v>
      </c>
      <c r="P435" s="70" t="s">
        <v>21</v>
      </c>
      <c r="Q435" s="81" t="s">
        <v>3965</v>
      </c>
      <c r="R435" s="8" t="s">
        <v>3860</v>
      </c>
      <c r="S435" s="69" t="s">
        <v>1541</v>
      </c>
      <c r="T435" s="8">
        <v>0</v>
      </c>
      <c r="U435" s="187">
        <f t="shared" si="30"/>
        <v>0</v>
      </c>
      <c r="V435" s="71"/>
      <c r="W435" s="71"/>
      <c r="X435" s="75"/>
      <c r="Y435" s="75"/>
      <c r="Z435" s="75"/>
      <c r="AA435" s="75"/>
      <c r="AB435" s="75"/>
      <c r="AC435" s="75"/>
      <c r="AD435" s="3"/>
      <c r="AE435" s="3"/>
      <c r="AF435" s="3"/>
      <c r="AG435" s="3"/>
      <c r="AH435" s="3"/>
      <c r="AI435" s="3"/>
      <c r="AJ435" s="74" t="s">
        <v>4248</v>
      </c>
      <c r="AK435" s="72">
        <f t="shared" si="31"/>
        <v>0</v>
      </c>
      <c r="AL435" s="72">
        <f t="shared" si="32"/>
        <v>1</v>
      </c>
      <c r="AM435" s="72" t="str">
        <f t="shared" si="33"/>
        <v>EN TERMINO</v>
      </c>
      <c r="AN435" s="72" t="str">
        <f t="shared" si="34"/>
        <v>EN TERMINO</v>
      </c>
      <c r="AO435" s="8" t="s">
        <v>85</v>
      </c>
      <c r="AP435" s="71"/>
      <c r="AQ435" s="74"/>
      <c r="AR435" s="74"/>
      <c r="AS435" s="74"/>
      <c r="AT435" s="8" t="s">
        <v>219</v>
      </c>
      <c r="AU435" s="284" t="s">
        <v>111</v>
      </c>
      <c r="AV435" s="284" t="s">
        <v>167</v>
      </c>
      <c r="AW435" s="74" t="s">
        <v>210</v>
      </c>
      <c r="AX435" s="71"/>
      <c r="AY435" s="71"/>
      <c r="AZ435" s="71"/>
      <c r="BA435" s="71"/>
      <c r="BB435" s="71"/>
    </row>
    <row r="436" spans="1:54" ht="195" x14ac:dyDescent="0.25">
      <c r="A436" s="279">
        <v>1289</v>
      </c>
      <c r="B436" s="302">
        <v>8</v>
      </c>
      <c r="C436" s="281" t="s">
        <v>4270</v>
      </c>
      <c r="D436" s="281" t="s">
        <v>4282</v>
      </c>
      <c r="E436" s="281" t="s">
        <v>4294</v>
      </c>
      <c r="F436" s="79" t="s">
        <v>4305</v>
      </c>
      <c r="G436" s="79" t="s">
        <v>4316</v>
      </c>
      <c r="H436" s="79" t="s">
        <v>4333</v>
      </c>
      <c r="I436" s="79" t="s">
        <v>4334</v>
      </c>
      <c r="J436" s="149">
        <v>5</v>
      </c>
      <c r="K436" s="82">
        <v>43469</v>
      </c>
      <c r="L436" s="82">
        <v>43830</v>
      </c>
      <c r="M436" s="83" t="s">
        <v>4355</v>
      </c>
      <c r="N436" s="205" t="s">
        <v>4350</v>
      </c>
      <c r="O436" s="70" t="s">
        <v>21</v>
      </c>
      <c r="P436" s="70" t="s">
        <v>4358</v>
      </c>
      <c r="Q436" s="81" t="s">
        <v>3965</v>
      </c>
      <c r="R436" s="8" t="s">
        <v>3860</v>
      </c>
      <c r="S436" s="69" t="s">
        <v>1541</v>
      </c>
      <c r="T436" s="8">
        <v>0</v>
      </c>
      <c r="U436" s="187">
        <f t="shared" si="30"/>
        <v>0</v>
      </c>
      <c r="V436" s="71"/>
      <c r="W436" s="71"/>
      <c r="X436" s="75"/>
      <c r="Y436" s="75"/>
      <c r="Z436" s="75"/>
      <c r="AA436" s="75"/>
      <c r="AB436" s="75"/>
      <c r="AC436" s="75"/>
      <c r="AD436" s="3"/>
      <c r="AE436" s="3"/>
      <c r="AF436" s="3"/>
      <c r="AG436" s="3"/>
      <c r="AH436" s="3"/>
      <c r="AI436" s="3"/>
      <c r="AJ436" s="74" t="s">
        <v>4248</v>
      </c>
      <c r="AK436" s="72">
        <f t="shared" si="31"/>
        <v>0</v>
      </c>
      <c r="AL436" s="72">
        <f t="shared" si="32"/>
        <v>1</v>
      </c>
      <c r="AM436" s="72" t="str">
        <f t="shared" si="33"/>
        <v>EN TERMINO</v>
      </c>
      <c r="AN436" s="72" t="str">
        <f t="shared" si="34"/>
        <v>EN TERMINO</v>
      </c>
      <c r="AO436" s="8" t="s">
        <v>85</v>
      </c>
      <c r="AP436" s="71"/>
      <c r="AQ436" s="74"/>
      <c r="AR436" s="74"/>
      <c r="AS436" s="74"/>
      <c r="AT436" s="8" t="s">
        <v>219</v>
      </c>
      <c r="AU436" s="284" t="s">
        <v>108</v>
      </c>
      <c r="AV436" s="284" t="s">
        <v>4361</v>
      </c>
      <c r="AW436" s="74" t="s">
        <v>210</v>
      </c>
      <c r="AX436" s="71"/>
      <c r="AY436" s="71"/>
      <c r="AZ436" s="71"/>
      <c r="BA436" s="71"/>
      <c r="BB436" s="71"/>
    </row>
    <row r="437" spans="1:54" ht="180" x14ac:dyDescent="0.25">
      <c r="A437" s="279">
        <v>1290</v>
      </c>
      <c r="B437" s="302">
        <v>9</v>
      </c>
      <c r="C437" s="281" t="s">
        <v>4271</v>
      </c>
      <c r="D437" s="281" t="s">
        <v>4283</v>
      </c>
      <c r="E437" s="281" t="s">
        <v>4295</v>
      </c>
      <c r="F437" s="79" t="s">
        <v>4306</v>
      </c>
      <c r="G437" s="79" t="s">
        <v>4317</v>
      </c>
      <c r="H437" s="79" t="s">
        <v>4335</v>
      </c>
      <c r="I437" s="79" t="s">
        <v>4336</v>
      </c>
      <c r="J437" s="149">
        <v>6</v>
      </c>
      <c r="K437" s="82">
        <v>43469</v>
      </c>
      <c r="L437" s="82">
        <v>43830</v>
      </c>
      <c r="M437" s="83" t="s">
        <v>4355</v>
      </c>
      <c r="N437" s="205" t="s">
        <v>4350</v>
      </c>
      <c r="O437" s="70" t="s">
        <v>21</v>
      </c>
      <c r="P437" s="70" t="s">
        <v>4358</v>
      </c>
      <c r="Q437" s="81" t="s">
        <v>3965</v>
      </c>
      <c r="R437" s="8" t="s">
        <v>3860</v>
      </c>
      <c r="S437" s="69" t="s">
        <v>1541</v>
      </c>
      <c r="T437" s="8">
        <v>0</v>
      </c>
      <c r="U437" s="187">
        <f t="shared" si="30"/>
        <v>0</v>
      </c>
      <c r="V437" s="71"/>
      <c r="W437" s="71"/>
      <c r="X437" s="75"/>
      <c r="Y437" s="75"/>
      <c r="Z437" s="75"/>
      <c r="AA437" s="75"/>
      <c r="AB437" s="75"/>
      <c r="AC437" s="75"/>
      <c r="AD437" s="3"/>
      <c r="AE437" s="3"/>
      <c r="AF437" s="3"/>
      <c r="AG437" s="3"/>
      <c r="AH437" s="3"/>
      <c r="AI437" s="3"/>
      <c r="AJ437" s="74" t="s">
        <v>4248</v>
      </c>
      <c r="AK437" s="72">
        <f t="shared" si="31"/>
        <v>0</v>
      </c>
      <c r="AL437" s="72">
        <f t="shared" si="32"/>
        <v>1</v>
      </c>
      <c r="AM437" s="72" t="str">
        <f t="shared" si="33"/>
        <v>EN TERMINO</v>
      </c>
      <c r="AN437" s="72" t="str">
        <f t="shared" si="34"/>
        <v>EN TERMINO</v>
      </c>
      <c r="AO437" s="8" t="s">
        <v>85</v>
      </c>
      <c r="AP437" s="71"/>
      <c r="AQ437" s="74"/>
      <c r="AR437" s="74"/>
      <c r="AS437" s="74"/>
      <c r="AT437" s="8" t="s">
        <v>219</v>
      </c>
      <c r="AU437" s="284" t="s">
        <v>111</v>
      </c>
      <c r="AV437" s="284" t="s">
        <v>200</v>
      </c>
      <c r="AW437" s="74" t="s">
        <v>210</v>
      </c>
      <c r="AX437" s="71"/>
      <c r="AY437" s="71"/>
      <c r="AZ437" s="71"/>
      <c r="BA437" s="71"/>
      <c r="BB437" s="71"/>
    </row>
    <row r="438" spans="1:54" ht="165" x14ac:dyDescent="0.25">
      <c r="A438" s="279">
        <v>1291</v>
      </c>
      <c r="B438" s="302">
        <v>10</v>
      </c>
      <c r="C438" s="281" t="s">
        <v>4272</v>
      </c>
      <c r="D438" s="281" t="s">
        <v>4284</v>
      </c>
      <c r="E438" s="281" t="s">
        <v>4296</v>
      </c>
      <c r="F438" s="332" t="s">
        <v>4303</v>
      </c>
      <c r="G438" s="281" t="s">
        <v>4314</v>
      </c>
      <c r="H438" s="79" t="s">
        <v>4337</v>
      </c>
      <c r="I438" s="79" t="s">
        <v>4338</v>
      </c>
      <c r="J438" s="149">
        <v>5</v>
      </c>
      <c r="K438" s="82">
        <v>43469</v>
      </c>
      <c r="L438" s="82">
        <v>43830</v>
      </c>
      <c r="M438" s="83" t="s">
        <v>4355</v>
      </c>
      <c r="N438" s="205" t="s">
        <v>4350</v>
      </c>
      <c r="O438" s="70" t="s">
        <v>21</v>
      </c>
      <c r="P438" s="70" t="s">
        <v>4358</v>
      </c>
      <c r="Q438" s="81" t="s">
        <v>3965</v>
      </c>
      <c r="R438" s="8" t="s">
        <v>3860</v>
      </c>
      <c r="S438" s="69" t="s">
        <v>1541</v>
      </c>
      <c r="T438" s="8">
        <v>0</v>
      </c>
      <c r="U438" s="187">
        <f t="shared" si="30"/>
        <v>0</v>
      </c>
      <c r="V438" s="71"/>
      <c r="W438" s="71"/>
      <c r="X438" s="75"/>
      <c r="Y438" s="75"/>
      <c r="Z438" s="75"/>
      <c r="AA438" s="75"/>
      <c r="AB438" s="75"/>
      <c r="AC438" s="75"/>
      <c r="AD438" s="3"/>
      <c r="AE438" s="3"/>
      <c r="AF438" s="3"/>
      <c r="AG438" s="3"/>
      <c r="AH438" s="3"/>
      <c r="AI438" s="3"/>
      <c r="AJ438" s="74" t="s">
        <v>4248</v>
      </c>
      <c r="AK438" s="72">
        <f t="shared" si="31"/>
        <v>0</v>
      </c>
      <c r="AL438" s="72">
        <f t="shared" si="32"/>
        <v>1</v>
      </c>
      <c r="AM438" s="72" t="str">
        <f t="shared" si="33"/>
        <v>EN TERMINO</v>
      </c>
      <c r="AN438" s="72" t="str">
        <f t="shared" si="34"/>
        <v>EN TERMINO</v>
      </c>
      <c r="AO438" s="8" t="s">
        <v>85</v>
      </c>
      <c r="AP438" s="71"/>
      <c r="AQ438" s="74"/>
      <c r="AR438" s="74"/>
      <c r="AS438" s="74"/>
      <c r="AT438" s="8" t="s">
        <v>219</v>
      </c>
      <c r="AU438" s="284" t="s">
        <v>111</v>
      </c>
      <c r="AV438" s="284" t="s">
        <v>167</v>
      </c>
      <c r="AW438" s="74" t="s">
        <v>210</v>
      </c>
      <c r="AX438" s="71"/>
      <c r="AY438" s="71"/>
      <c r="AZ438" s="71"/>
      <c r="BA438" s="71"/>
      <c r="BB438" s="71"/>
    </row>
    <row r="439" spans="1:54" ht="270" x14ac:dyDescent="0.25">
      <c r="A439" s="279">
        <v>1292</v>
      </c>
      <c r="B439" s="302">
        <v>11</v>
      </c>
      <c r="C439" s="281" t="s">
        <v>4273</v>
      </c>
      <c r="D439" s="281" t="s">
        <v>4285</v>
      </c>
      <c r="E439" s="281" t="s">
        <v>4297</v>
      </c>
      <c r="F439" s="79" t="s">
        <v>4307</v>
      </c>
      <c r="G439" s="79" t="s">
        <v>4318</v>
      </c>
      <c r="H439" s="79" t="s">
        <v>4339</v>
      </c>
      <c r="I439" s="79" t="s">
        <v>4340</v>
      </c>
      <c r="J439" s="149">
        <v>6</v>
      </c>
      <c r="K439" s="82">
        <v>43469</v>
      </c>
      <c r="L439" s="82">
        <v>43830</v>
      </c>
      <c r="M439" s="83" t="s">
        <v>4356</v>
      </c>
      <c r="N439" s="205" t="s">
        <v>4351</v>
      </c>
      <c r="O439" s="70" t="s">
        <v>21</v>
      </c>
      <c r="P439" s="205" t="s">
        <v>4359</v>
      </c>
      <c r="Q439" s="81" t="s">
        <v>3965</v>
      </c>
      <c r="R439" s="8" t="s">
        <v>3860</v>
      </c>
      <c r="S439" s="69" t="s">
        <v>84</v>
      </c>
      <c r="T439" s="8">
        <v>0</v>
      </c>
      <c r="U439" s="187">
        <f t="shared" si="30"/>
        <v>0</v>
      </c>
      <c r="V439" s="71"/>
      <c r="W439" s="71"/>
      <c r="X439" s="75"/>
      <c r="Y439" s="75"/>
      <c r="Z439" s="75"/>
      <c r="AA439" s="75"/>
      <c r="AB439" s="75"/>
      <c r="AC439" s="75"/>
      <c r="AD439" s="3"/>
      <c r="AE439" s="3"/>
      <c r="AF439" s="3"/>
      <c r="AG439" s="3"/>
      <c r="AH439" s="3"/>
      <c r="AI439" s="3"/>
      <c r="AJ439" s="74" t="s">
        <v>4248</v>
      </c>
      <c r="AK439" s="72">
        <f t="shared" si="31"/>
        <v>0</v>
      </c>
      <c r="AL439" s="72">
        <f t="shared" si="32"/>
        <v>1</v>
      </c>
      <c r="AM439" s="72" t="str">
        <f t="shared" si="33"/>
        <v>EN TERMINO</v>
      </c>
      <c r="AN439" s="72" t="str">
        <f t="shared" si="34"/>
        <v>EN TERMINO</v>
      </c>
      <c r="AO439" s="8" t="s">
        <v>84</v>
      </c>
      <c r="AP439" s="71"/>
      <c r="AQ439" s="74"/>
      <c r="AR439" s="74"/>
      <c r="AS439" s="74"/>
      <c r="AT439" s="8" t="s">
        <v>219</v>
      </c>
      <c r="AU439" s="284" t="s">
        <v>108</v>
      </c>
      <c r="AV439" s="284" t="s">
        <v>4361</v>
      </c>
      <c r="AW439" s="74" t="s">
        <v>210</v>
      </c>
      <c r="AX439" s="71"/>
      <c r="AY439" s="71"/>
      <c r="AZ439" s="71"/>
      <c r="BA439" s="71"/>
      <c r="BB439" s="71"/>
    </row>
    <row r="440" spans="1:54" ht="105" x14ac:dyDescent="0.25">
      <c r="A440" s="279">
        <v>1293</v>
      </c>
      <c r="B440" s="302">
        <v>1</v>
      </c>
      <c r="C440" s="281" t="s">
        <v>4274</v>
      </c>
      <c r="D440" s="77" t="s">
        <v>4286</v>
      </c>
      <c r="E440" s="77" t="s">
        <v>4341</v>
      </c>
      <c r="F440" s="79" t="s">
        <v>4308</v>
      </c>
      <c r="G440" s="79" t="s">
        <v>4342</v>
      </c>
      <c r="H440" s="79" t="s">
        <v>4343</v>
      </c>
      <c r="I440" s="79" t="s">
        <v>4344</v>
      </c>
      <c r="J440" s="149">
        <v>3</v>
      </c>
      <c r="K440" s="68">
        <v>43469</v>
      </c>
      <c r="L440" s="68">
        <v>43555</v>
      </c>
      <c r="M440" s="83" t="s">
        <v>1106</v>
      </c>
      <c r="N440" s="205" t="s">
        <v>62</v>
      </c>
      <c r="O440" s="70" t="s">
        <v>28</v>
      </c>
      <c r="P440" s="70" t="s">
        <v>28</v>
      </c>
      <c r="Q440" s="81" t="s">
        <v>3966</v>
      </c>
      <c r="R440" s="8" t="s">
        <v>3883</v>
      </c>
      <c r="S440" s="69" t="s">
        <v>1641</v>
      </c>
      <c r="T440" s="8">
        <v>0</v>
      </c>
      <c r="U440" s="187">
        <f t="shared" si="30"/>
        <v>0</v>
      </c>
      <c r="V440" s="71"/>
      <c r="W440" s="71"/>
      <c r="X440" s="75"/>
      <c r="Y440" s="75"/>
      <c r="Z440" s="75"/>
      <c r="AA440" s="75"/>
      <c r="AB440" s="75"/>
      <c r="AC440" s="75"/>
      <c r="AD440" s="3"/>
      <c r="AE440" s="3"/>
      <c r="AF440" s="3"/>
      <c r="AG440" s="3"/>
      <c r="AH440" s="3"/>
      <c r="AI440" s="3"/>
      <c r="AJ440" s="74" t="s">
        <v>4248</v>
      </c>
      <c r="AK440" s="72">
        <f t="shared" si="31"/>
        <v>0</v>
      </c>
      <c r="AL440" s="72">
        <f t="shared" si="32"/>
        <v>1</v>
      </c>
      <c r="AM440" s="72" t="str">
        <f t="shared" si="33"/>
        <v>EN TERMINO</v>
      </c>
      <c r="AN440" s="72" t="str">
        <f t="shared" si="34"/>
        <v>EN TERMINO</v>
      </c>
      <c r="AO440" s="8" t="s">
        <v>30</v>
      </c>
      <c r="AP440" s="71"/>
      <c r="AQ440" s="74"/>
      <c r="AR440" s="74"/>
      <c r="AS440" s="74"/>
      <c r="AT440" s="8" t="s">
        <v>219</v>
      </c>
      <c r="AU440" s="284" t="s">
        <v>111</v>
      </c>
      <c r="AV440" s="284" t="s">
        <v>200</v>
      </c>
      <c r="AW440" s="74" t="s">
        <v>208</v>
      </c>
      <c r="AX440" s="71"/>
      <c r="AY440" s="71"/>
      <c r="AZ440" s="71"/>
      <c r="BA440" s="71"/>
      <c r="BB440" s="71"/>
    </row>
  </sheetData>
  <protectedRanges>
    <protectedRange password="C90D" sqref="G121" name="Rango1_4_1_1_1_1_1"/>
    <protectedRange password="C90D" sqref="J121" name="Rango1_4_1_1_1_1_1_2_1_1"/>
  </protectedRanges>
  <conditionalFormatting sqref="AM298:AN333 AM284:AN294 AM16:AN236 AM3:AN14">
    <cfRule type="cellIs" dxfId="377" priority="280" operator="equal">
      <formula>"EN TERMINO"</formula>
    </cfRule>
    <cfRule type="cellIs" dxfId="376" priority="281" operator="equal">
      <formula>"CUMPLIDA"</formula>
    </cfRule>
    <cfRule type="cellIs" dxfId="375" priority="282" operator="equal">
      <formula>"VENCIDA"</formula>
    </cfRule>
  </conditionalFormatting>
  <conditionalFormatting sqref="AN238:AN246">
    <cfRule type="cellIs" dxfId="374" priority="274" operator="equal">
      <formula>"EN TERMINO"</formula>
    </cfRule>
    <cfRule type="cellIs" dxfId="373" priority="275" operator="equal">
      <formula>"CUMPLIDA"</formula>
    </cfRule>
    <cfRule type="cellIs" dxfId="372" priority="276" operator="equal">
      <formula>"VENCIDA"</formula>
    </cfRule>
  </conditionalFormatting>
  <conditionalFormatting sqref="AM238:AM246">
    <cfRule type="cellIs" dxfId="371" priority="277" operator="equal">
      <formula>"EN TERMINO"</formula>
    </cfRule>
    <cfRule type="cellIs" dxfId="370" priority="278" operator="equal">
      <formula>"CUMPLIDA"</formula>
    </cfRule>
    <cfRule type="cellIs" dxfId="369" priority="279" operator="equal">
      <formula>"VENCIDA"</formula>
    </cfRule>
  </conditionalFormatting>
  <conditionalFormatting sqref="AN247:AN261">
    <cfRule type="cellIs" dxfId="368" priority="268" operator="equal">
      <formula>"EN TERMINO"</formula>
    </cfRule>
    <cfRule type="cellIs" dxfId="367" priority="269" operator="equal">
      <formula>"CUMPLIDA"</formula>
    </cfRule>
    <cfRule type="cellIs" dxfId="366" priority="270" operator="equal">
      <formula>"VENCIDA"</formula>
    </cfRule>
  </conditionalFormatting>
  <conditionalFormatting sqref="AM247:AM261">
    <cfRule type="cellIs" dxfId="365" priority="271" operator="equal">
      <formula>"EN TERMINO"</formula>
    </cfRule>
    <cfRule type="cellIs" dxfId="364" priority="272" operator="equal">
      <formula>"CUMPLIDA"</formula>
    </cfRule>
    <cfRule type="cellIs" dxfId="363" priority="273" operator="equal">
      <formula>"VENCIDA"</formula>
    </cfRule>
  </conditionalFormatting>
  <conditionalFormatting sqref="AN262:AN282">
    <cfRule type="cellIs" dxfId="362" priority="262" operator="equal">
      <formula>"EN TERMINO"</formula>
    </cfRule>
    <cfRule type="cellIs" dxfId="361" priority="263" operator="equal">
      <formula>"CUMPLIDA"</formula>
    </cfRule>
    <cfRule type="cellIs" dxfId="360" priority="264" operator="equal">
      <formula>"VENCIDA"</formula>
    </cfRule>
  </conditionalFormatting>
  <conditionalFormatting sqref="AM262:AM282">
    <cfRule type="cellIs" dxfId="359" priority="265" operator="equal">
      <formula>"EN TERMINO"</formula>
    </cfRule>
    <cfRule type="cellIs" dxfId="358" priority="266" operator="equal">
      <formula>"CUMPLIDA"</formula>
    </cfRule>
    <cfRule type="cellIs" dxfId="357" priority="267" operator="equal">
      <formula>"VENCIDA"</formula>
    </cfRule>
  </conditionalFormatting>
  <conditionalFormatting sqref="AN283">
    <cfRule type="cellIs" dxfId="356" priority="256" operator="equal">
      <formula>"EN TERMINO"</formula>
    </cfRule>
    <cfRule type="cellIs" dxfId="355" priority="257" operator="equal">
      <formula>"CUMPLIDA"</formula>
    </cfRule>
    <cfRule type="cellIs" dxfId="354" priority="258" operator="equal">
      <formula>"VENCIDA"</formula>
    </cfRule>
  </conditionalFormatting>
  <conditionalFormatting sqref="AM283">
    <cfRule type="cellIs" dxfId="353" priority="259" operator="equal">
      <formula>"EN TERMINO"</formula>
    </cfRule>
    <cfRule type="cellIs" dxfId="352" priority="260" operator="equal">
      <formula>"CUMPLIDA"</formula>
    </cfRule>
    <cfRule type="cellIs" dxfId="351" priority="261" operator="equal">
      <formula>"VENCIDA"</formula>
    </cfRule>
  </conditionalFormatting>
  <conditionalFormatting sqref="AE79">
    <cfRule type="cellIs" dxfId="350" priority="253" operator="equal">
      <formula>"EN TERMINO"</formula>
    </cfRule>
    <cfRule type="cellIs" dxfId="349" priority="254" operator="equal">
      <formula>"CUMPLIDA"</formula>
    </cfRule>
    <cfRule type="cellIs" dxfId="348" priority="255" operator="equal">
      <formula>"VENCIDA"</formula>
    </cfRule>
  </conditionalFormatting>
  <conditionalFormatting sqref="AE80">
    <cfRule type="cellIs" dxfId="347" priority="250" operator="equal">
      <formula>"EN TERMINO"</formula>
    </cfRule>
    <cfRule type="cellIs" dxfId="346" priority="251" operator="equal">
      <formula>"CUMPLIDA"</formula>
    </cfRule>
    <cfRule type="cellIs" dxfId="345" priority="252" operator="equal">
      <formula>"VENCIDA"</formula>
    </cfRule>
  </conditionalFormatting>
  <conditionalFormatting sqref="AE283">
    <cfRule type="cellIs" dxfId="344" priority="247" operator="equal">
      <formula>"EN TERMINO"</formula>
    </cfRule>
    <cfRule type="cellIs" dxfId="343" priority="248" operator="equal">
      <formula>"CUMPLIDA"</formula>
    </cfRule>
    <cfRule type="cellIs" dxfId="342" priority="249" operator="equal">
      <formula>"VENCIDA"</formula>
    </cfRule>
  </conditionalFormatting>
  <conditionalFormatting sqref="AN295:AN296 AN335">
    <cfRule type="cellIs" dxfId="341" priority="241" operator="equal">
      <formula>"EN TERMINO"</formula>
    </cfRule>
    <cfRule type="cellIs" dxfId="340" priority="242" operator="equal">
      <formula>"CUMPLIDA"</formula>
    </cfRule>
    <cfRule type="cellIs" dxfId="339" priority="243" operator="equal">
      <formula>"VENCIDA"</formula>
    </cfRule>
  </conditionalFormatting>
  <conditionalFormatting sqref="AM295:AM296 AM335">
    <cfRule type="cellIs" dxfId="338" priority="244" operator="equal">
      <formula>"EN TERMINO"</formula>
    </cfRule>
    <cfRule type="cellIs" dxfId="337" priority="245" operator="equal">
      <formula>"CUMPLIDA"</formula>
    </cfRule>
    <cfRule type="cellIs" dxfId="336" priority="246" operator="equal">
      <formula>"VENCIDA"</formula>
    </cfRule>
  </conditionalFormatting>
  <conditionalFormatting sqref="AM15:AN15">
    <cfRule type="cellIs" dxfId="335" priority="238" operator="equal">
      <formula>"EN TERMINO"</formula>
    </cfRule>
    <cfRule type="cellIs" dxfId="334" priority="239" operator="equal">
      <formula>"CUMPLIDA"</formula>
    </cfRule>
    <cfRule type="cellIs" dxfId="333" priority="240" operator="equal">
      <formula>"VENCIDA"</formula>
    </cfRule>
  </conditionalFormatting>
  <conditionalFormatting sqref="AM237:AN237">
    <cfRule type="cellIs" dxfId="332" priority="235" operator="equal">
      <formula>"EN TERMINO"</formula>
    </cfRule>
    <cfRule type="cellIs" dxfId="331" priority="236" operator="equal">
      <formula>"CUMPLIDA"</formula>
    </cfRule>
    <cfRule type="cellIs" dxfId="330" priority="237" operator="equal">
      <formula>"VENCIDA"</formula>
    </cfRule>
  </conditionalFormatting>
  <conditionalFormatting sqref="AM334:AN334">
    <cfRule type="cellIs" dxfId="329" priority="232" operator="equal">
      <formula>"EN TERMINO"</formula>
    </cfRule>
    <cfRule type="cellIs" dxfId="328" priority="233" operator="equal">
      <formula>"CUMPLIDA"</formula>
    </cfRule>
    <cfRule type="cellIs" dxfId="327" priority="234" operator="equal">
      <formula>"VENCIDA"</formula>
    </cfRule>
  </conditionalFormatting>
  <conditionalFormatting sqref="AM297:AN297">
    <cfRule type="cellIs" dxfId="326" priority="229" operator="equal">
      <formula>"EN TERMINO"</formula>
    </cfRule>
    <cfRule type="cellIs" dxfId="325" priority="230" operator="equal">
      <formula>"CUMPLIDA"</formula>
    </cfRule>
    <cfRule type="cellIs" dxfId="324" priority="231" operator="equal">
      <formula>"VENCIDA"</formula>
    </cfRule>
  </conditionalFormatting>
  <conditionalFormatting sqref="AN369">
    <cfRule type="cellIs" dxfId="323" priority="223" operator="equal">
      <formula>"EN TERMINO"</formula>
    </cfRule>
    <cfRule type="cellIs" dxfId="322" priority="224" operator="equal">
      <formula>"CUMPLIDA"</formula>
    </cfRule>
    <cfRule type="cellIs" dxfId="321" priority="225" operator="equal">
      <formula>"VENCIDA"</formula>
    </cfRule>
  </conditionalFormatting>
  <conditionalFormatting sqref="AM369">
    <cfRule type="cellIs" dxfId="320" priority="226" operator="equal">
      <formula>"EN TERMINO"</formula>
    </cfRule>
    <cfRule type="cellIs" dxfId="319" priority="227" operator="equal">
      <formula>"CUMPLIDA"</formula>
    </cfRule>
    <cfRule type="cellIs" dxfId="318" priority="228" operator="equal">
      <formula>"VENCIDA"</formula>
    </cfRule>
  </conditionalFormatting>
  <conditionalFormatting sqref="AN368">
    <cfRule type="cellIs" dxfId="317" priority="217" operator="equal">
      <formula>"EN TERMINO"</formula>
    </cfRule>
    <cfRule type="cellIs" dxfId="316" priority="218" operator="equal">
      <formula>"CUMPLIDA"</formula>
    </cfRule>
    <cfRule type="cellIs" dxfId="315" priority="219" operator="equal">
      <formula>"VENCIDA"</formula>
    </cfRule>
  </conditionalFormatting>
  <conditionalFormatting sqref="AM368">
    <cfRule type="cellIs" dxfId="314" priority="220" operator="equal">
      <formula>"EN TERMINO"</formula>
    </cfRule>
    <cfRule type="cellIs" dxfId="313" priority="221" operator="equal">
      <formula>"CUMPLIDA"</formula>
    </cfRule>
    <cfRule type="cellIs" dxfId="312" priority="222" operator="equal">
      <formula>"VENCIDA"</formula>
    </cfRule>
  </conditionalFormatting>
  <conditionalFormatting sqref="AN365">
    <cfRule type="cellIs" dxfId="311" priority="211" operator="equal">
      <formula>"EN TERMINO"</formula>
    </cfRule>
    <cfRule type="cellIs" dxfId="310" priority="212" operator="equal">
      <formula>"CUMPLIDA"</formula>
    </cfRule>
    <cfRule type="cellIs" dxfId="309" priority="213" operator="equal">
      <formula>"VENCIDA"</formula>
    </cfRule>
  </conditionalFormatting>
  <conditionalFormatting sqref="AM365">
    <cfRule type="cellIs" dxfId="308" priority="214" operator="equal">
      <formula>"EN TERMINO"</formula>
    </cfRule>
    <cfRule type="cellIs" dxfId="307" priority="215" operator="equal">
      <formula>"CUMPLIDA"</formula>
    </cfRule>
    <cfRule type="cellIs" dxfId="306" priority="216" operator="equal">
      <formula>"VENCIDA"</formula>
    </cfRule>
  </conditionalFormatting>
  <conditionalFormatting sqref="AN364">
    <cfRule type="cellIs" dxfId="305" priority="205" operator="equal">
      <formula>"EN TERMINO"</formula>
    </cfRule>
    <cfRule type="cellIs" dxfId="304" priority="206" operator="equal">
      <formula>"CUMPLIDA"</formula>
    </cfRule>
    <cfRule type="cellIs" dxfId="303" priority="207" operator="equal">
      <formula>"VENCIDA"</formula>
    </cfRule>
  </conditionalFormatting>
  <conditionalFormatting sqref="AM364">
    <cfRule type="cellIs" dxfId="302" priority="208" operator="equal">
      <formula>"EN TERMINO"</formula>
    </cfRule>
    <cfRule type="cellIs" dxfId="301" priority="209" operator="equal">
      <formula>"CUMPLIDA"</formula>
    </cfRule>
    <cfRule type="cellIs" dxfId="300" priority="210" operator="equal">
      <formula>"VENCIDA"</formula>
    </cfRule>
  </conditionalFormatting>
  <conditionalFormatting sqref="AN363">
    <cfRule type="cellIs" dxfId="299" priority="199" operator="equal">
      <formula>"EN TERMINO"</formula>
    </cfRule>
    <cfRule type="cellIs" dxfId="298" priority="200" operator="equal">
      <formula>"CUMPLIDA"</formula>
    </cfRule>
    <cfRule type="cellIs" dxfId="297" priority="201" operator="equal">
      <formula>"VENCIDA"</formula>
    </cfRule>
  </conditionalFormatting>
  <conditionalFormatting sqref="AM363">
    <cfRule type="cellIs" dxfId="296" priority="202" operator="equal">
      <formula>"EN TERMINO"</formula>
    </cfRule>
    <cfRule type="cellIs" dxfId="295" priority="203" operator="equal">
      <formula>"CUMPLIDA"</formula>
    </cfRule>
    <cfRule type="cellIs" dxfId="294" priority="204" operator="equal">
      <formula>"VENCIDA"</formula>
    </cfRule>
  </conditionalFormatting>
  <conditionalFormatting sqref="AN362">
    <cfRule type="cellIs" dxfId="293" priority="193" operator="equal">
      <formula>"EN TERMINO"</formula>
    </cfRule>
    <cfRule type="cellIs" dxfId="292" priority="194" operator="equal">
      <formula>"CUMPLIDA"</formula>
    </cfRule>
    <cfRule type="cellIs" dxfId="291" priority="195" operator="equal">
      <formula>"VENCIDA"</formula>
    </cfRule>
  </conditionalFormatting>
  <conditionalFormatting sqref="AM362">
    <cfRule type="cellIs" dxfId="290" priority="196" operator="equal">
      <formula>"EN TERMINO"</formula>
    </cfRule>
    <cfRule type="cellIs" dxfId="289" priority="197" operator="equal">
      <formula>"CUMPLIDA"</formula>
    </cfRule>
    <cfRule type="cellIs" dxfId="288" priority="198" operator="equal">
      <formula>"VENCIDA"</formula>
    </cfRule>
  </conditionalFormatting>
  <conditionalFormatting sqref="AN361">
    <cfRule type="cellIs" dxfId="287" priority="187" operator="equal">
      <formula>"EN TERMINO"</formula>
    </cfRule>
    <cfRule type="cellIs" dxfId="286" priority="188" operator="equal">
      <formula>"CUMPLIDA"</formula>
    </cfRule>
    <cfRule type="cellIs" dxfId="285" priority="189" operator="equal">
      <formula>"VENCIDA"</formula>
    </cfRule>
  </conditionalFormatting>
  <conditionalFormatting sqref="AM361">
    <cfRule type="cellIs" dxfId="284" priority="190" operator="equal">
      <formula>"EN TERMINO"</formula>
    </cfRule>
    <cfRule type="cellIs" dxfId="283" priority="191" operator="equal">
      <formula>"CUMPLIDA"</formula>
    </cfRule>
    <cfRule type="cellIs" dxfId="282" priority="192" operator="equal">
      <formula>"VENCIDA"</formula>
    </cfRule>
  </conditionalFormatting>
  <conditionalFormatting sqref="AN360">
    <cfRule type="cellIs" dxfId="281" priority="181" operator="equal">
      <formula>"EN TERMINO"</formula>
    </cfRule>
    <cfRule type="cellIs" dxfId="280" priority="182" operator="equal">
      <formula>"CUMPLIDA"</formula>
    </cfRule>
    <cfRule type="cellIs" dxfId="279" priority="183" operator="equal">
      <formula>"VENCIDA"</formula>
    </cfRule>
  </conditionalFormatting>
  <conditionalFormatting sqref="AM360">
    <cfRule type="cellIs" dxfId="278" priority="184" operator="equal">
      <formula>"EN TERMINO"</formula>
    </cfRule>
    <cfRule type="cellIs" dxfId="277" priority="185" operator="equal">
      <formula>"CUMPLIDA"</formula>
    </cfRule>
    <cfRule type="cellIs" dxfId="276" priority="186" operator="equal">
      <formula>"VENCIDA"</formula>
    </cfRule>
  </conditionalFormatting>
  <conditionalFormatting sqref="AN359">
    <cfRule type="cellIs" dxfId="275" priority="175" operator="equal">
      <formula>"EN TERMINO"</formula>
    </cfRule>
    <cfRule type="cellIs" dxfId="274" priority="176" operator="equal">
      <formula>"CUMPLIDA"</formula>
    </cfRule>
    <cfRule type="cellIs" dxfId="273" priority="177" operator="equal">
      <formula>"VENCIDA"</formula>
    </cfRule>
  </conditionalFormatting>
  <conditionalFormatting sqref="AM359">
    <cfRule type="cellIs" dxfId="272" priority="178" operator="equal">
      <formula>"EN TERMINO"</formula>
    </cfRule>
    <cfRule type="cellIs" dxfId="271" priority="179" operator="equal">
      <formula>"CUMPLIDA"</formula>
    </cfRule>
    <cfRule type="cellIs" dxfId="270" priority="180" operator="equal">
      <formula>"VENCIDA"</formula>
    </cfRule>
  </conditionalFormatting>
  <conditionalFormatting sqref="AN358">
    <cfRule type="cellIs" dxfId="269" priority="169" operator="equal">
      <formula>"EN TERMINO"</formula>
    </cfRule>
    <cfRule type="cellIs" dxfId="268" priority="170" operator="equal">
      <formula>"CUMPLIDA"</formula>
    </cfRule>
    <cfRule type="cellIs" dxfId="267" priority="171" operator="equal">
      <formula>"VENCIDA"</formula>
    </cfRule>
  </conditionalFormatting>
  <conditionalFormatting sqref="AM358">
    <cfRule type="cellIs" dxfId="266" priority="172" operator="equal">
      <formula>"EN TERMINO"</formula>
    </cfRule>
    <cfRule type="cellIs" dxfId="265" priority="173" operator="equal">
      <formula>"CUMPLIDA"</formula>
    </cfRule>
    <cfRule type="cellIs" dxfId="264" priority="174" operator="equal">
      <formula>"VENCIDA"</formula>
    </cfRule>
  </conditionalFormatting>
  <conditionalFormatting sqref="AN357">
    <cfRule type="cellIs" dxfId="263" priority="163" operator="equal">
      <formula>"EN TERMINO"</formula>
    </cfRule>
    <cfRule type="cellIs" dxfId="262" priority="164" operator="equal">
      <formula>"CUMPLIDA"</formula>
    </cfRule>
    <cfRule type="cellIs" dxfId="261" priority="165" operator="equal">
      <formula>"VENCIDA"</formula>
    </cfRule>
  </conditionalFormatting>
  <conditionalFormatting sqref="AM357">
    <cfRule type="cellIs" dxfId="260" priority="166" operator="equal">
      <formula>"EN TERMINO"</formula>
    </cfRule>
    <cfRule type="cellIs" dxfId="259" priority="167" operator="equal">
      <formula>"CUMPLIDA"</formula>
    </cfRule>
    <cfRule type="cellIs" dxfId="258" priority="168" operator="equal">
      <formula>"VENCIDA"</formula>
    </cfRule>
  </conditionalFormatting>
  <conditionalFormatting sqref="AN356">
    <cfRule type="cellIs" dxfId="257" priority="157" operator="equal">
      <formula>"EN TERMINO"</formula>
    </cfRule>
    <cfRule type="cellIs" dxfId="256" priority="158" operator="equal">
      <formula>"CUMPLIDA"</formula>
    </cfRule>
    <cfRule type="cellIs" dxfId="255" priority="159" operator="equal">
      <formula>"VENCIDA"</formula>
    </cfRule>
  </conditionalFormatting>
  <conditionalFormatting sqref="AM356">
    <cfRule type="cellIs" dxfId="254" priority="160" operator="equal">
      <formula>"EN TERMINO"</formula>
    </cfRule>
    <cfRule type="cellIs" dxfId="253" priority="161" operator="equal">
      <formula>"CUMPLIDA"</formula>
    </cfRule>
    <cfRule type="cellIs" dxfId="252" priority="162" operator="equal">
      <formula>"VENCIDA"</formula>
    </cfRule>
  </conditionalFormatting>
  <conditionalFormatting sqref="AN355">
    <cfRule type="cellIs" dxfId="251" priority="151" operator="equal">
      <formula>"EN TERMINO"</formula>
    </cfRule>
    <cfRule type="cellIs" dxfId="250" priority="152" operator="equal">
      <formula>"CUMPLIDA"</formula>
    </cfRule>
    <cfRule type="cellIs" dxfId="249" priority="153" operator="equal">
      <formula>"VENCIDA"</formula>
    </cfRule>
  </conditionalFormatting>
  <conditionalFormatting sqref="AM355">
    <cfRule type="cellIs" dxfId="248" priority="154" operator="equal">
      <formula>"EN TERMINO"</formula>
    </cfRule>
    <cfRule type="cellIs" dxfId="247" priority="155" operator="equal">
      <formula>"CUMPLIDA"</formula>
    </cfRule>
    <cfRule type="cellIs" dxfId="246" priority="156" operator="equal">
      <formula>"VENCIDA"</formula>
    </cfRule>
  </conditionalFormatting>
  <conditionalFormatting sqref="AN354">
    <cfRule type="cellIs" dxfId="245" priority="145" operator="equal">
      <formula>"EN TERMINO"</formula>
    </cfRule>
    <cfRule type="cellIs" dxfId="244" priority="146" operator="equal">
      <formula>"CUMPLIDA"</formula>
    </cfRule>
    <cfRule type="cellIs" dxfId="243" priority="147" operator="equal">
      <formula>"VENCIDA"</formula>
    </cfRule>
  </conditionalFormatting>
  <conditionalFormatting sqref="AM354">
    <cfRule type="cellIs" dxfId="242" priority="148" operator="equal">
      <formula>"EN TERMINO"</formula>
    </cfRule>
    <cfRule type="cellIs" dxfId="241" priority="149" operator="equal">
      <formula>"CUMPLIDA"</formula>
    </cfRule>
    <cfRule type="cellIs" dxfId="240" priority="150" operator="equal">
      <formula>"VENCIDA"</formula>
    </cfRule>
  </conditionalFormatting>
  <conditionalFormatting sqref="AN353">
    <cfRule type="cellIs" dxfId="239" priority="139" operator="equal">
      <formula>"EN TERMINO"</formula>
    </cfRule>
    <cfRule type="cellIs" dxfId="238" priority="140" operator="equal">
      <formula>"CUMPLIDA"</formula>
    </cfRule>
    <cfRule type="cellIs" dxfId="237" priority="141" operator="equal">
      <formula>"VENCIDA"</formula>
    </cfRule>
  </conditionalFormatting>
  <conditionalFormatting sqref="AM353">
    <cfRule type="cellIs" dxfId="236" priority="142" operator="equal">
      <formula>"EN TERMINO"</formula>
    </cfRule>
    <cfRule type="cellIs" dxfId="235" priority="143" operator="equal">
      <formula>"CUMPLIDA"</formula>
    </cfRule>
    <cfRule type="cellIs" dxfId="234" priority="144" operator="equal">
      <formula>"VENCIDA"</formula>
    </cfRule>
  </conditionalFormatting>
  <conditionalFormatting sqref="AN352">
    <cfRule type="cellIs" dxfId="233" priority="133" operator="equal">
      <formula>"EN TERMINO"</formula>
    </cfRule>
    <cfRule type="cellIs" dxfId="232" priority="134" operator="equal">
      <formula>"CUMPLIDA"</formula>
    </cfRule>
    <cfRule type="cellIs" dxfId="231" priority="135" operator="equal">
      <formula>"VENCIDA"</formula>
    </cfRule>
  </conditionalFormatting>
  <conditionalFormatting sqref="AM352">
    <cfRule type="cellIs" dxfId="230" priority="136" operator="equal">
      <formula>"EN TERMINO"</formula>
    </cfRule>
    <cfRule type="cellIs" dxfId="229" priority="137" operator="equal">
      <formula>"CUMPLIDA"</formula>
    </cfRule>
    <cfRule type="cellIs" dxfId="228" priority="138" operator="equal">
      <formula>"VENCIDA"</formula>
    </cfRule>
  </conditionalFormatting>
  <conditionalFormatting sqref="AN351">
    <cfRule type="cellIs" dxfId="227" priority="127" operator="equal">
      <formula>"EN TERMINO"</formula>
    </cfRule>
    <cfRule type="cellIs" dxfId="226" priority="128" operator="equal">
      <formula>"CUMPLIDA"</formula>
    </cfRule>
    <cfRule type="cellIs" dxfId="225" priority="129" operator="equal">
      <formula>"VENCIDA"</formula>
    </cfRule>
  </conditionalFormatting>
  <conditionalFormatting sqref="AM351">
    <cfRule type="cellIs" dxfId="224" priority="130" operator="equal">
      <formula>"EN TERMINO"</formula>
    </cfRule>
    <cfRule type="cellIs" dxfId="223" priority="131" operator="equal">
      <formula>"CUMPLIDA"</formula>
    </cfRule>
    <cfRule type="cellIs" dxfId="222" priority="132" operator="equal">
      <formula>"VENCIDA"</formula>
    </cfRule>
  </conditionalFormatting>
  <conditionalFormatting sqref="AN350">
    <cfRule type="cellIs" dxfId="221" priority="121" operator="equal">
      <formula>"EN TERMINO"</formula>
    </cfRule>
    <cfRule type="cellIs" dxfId="220" priority="122" operator="equal">
      <formula>"CUMPLIDA"</formula>
    </cfRule>
    <cfRule type="cellIs" dxfId="219" priority="123" operator="equal">
      <formula>"VENCIDA"</formula>
    </cfRule>
  </conditionalFormatting>
  <conditionalFormatting sqref="AM350">
    <cfRule type="cellIs" dxfId="218" priority="124" operator="equal">
      <formula>"EN TERMINO"</formula>
    </cfRule>
    <cfRule type="cellIs" dxfId="217" priority="125" operator="equal">
      <formula>"CUMPLIDA"</formula>
    </cfRule>
    <cfRule type="cellIs" dxfId="216" priority="126" operator="equal">
      <formula>"VENCIDA"</formula>
    </cfRule>
  </conditionalFormatting>
  <conditionalFormatting sqref="AN349">
    <cfRule type="cellIs" dxfId="215" priority="115" operator="equal">
      <formula>"EN TERMINO"</formula>
    </cfRule>
    <cfRule type="cellIs" dxfId="214" priority="116" operator="equal">
      <formula>"CUMPLIDA"</formula>
    </cfRule>
    <cfRule type="cellIs" dxfId="213" priority="117" operator="equal">
      <formula>"VENCIDA"</formula>
    </cfRule>
  </conditionalFormatting>
  <conditionalFormatting sqref="AM349">
    <cfRule type="cellIs" dxfId="212" priority="118" operator="equal">
      <formula>"EN TERMINO"</formula>
    </cfRule>
    <cfRule type="cellIs" dxfId="211" priority="119" operator="equal">
      <formula>"CUMPLIDA"</formula>
    </cfRule>
    <cfRule type="cellIs" dxfId="210" priority="120" operator="equal">
      <formula>"VENCIDA"</formula>
    </cfRule>
  </conditionalFormatting>
  <conditionalFormatting sqref="AN348">
    <cfRule type="cellIs" dxfId="209" priority="109" operator="equal">
      <formula>"EN TERMINO"</formula>
    </cfRule>
    <cfRule type="cellIs" dxfId="208" priority="110" operator="equal">
      <formula>"CUMPLIDA"</formula>
    </cfRule>
    <cfRule type="cellIs" dxfId="207" priority="111" operator="equal">
      <formula>"VENCIDA"</formula>
    </cfRule>
  </conditionalFormatting>
  <conditionalFormatting sqref="AM348">
    <cfRule type="cellIs" dxfId="206" priority="112" operator="equal">
      <formula>"EN TERMINO"</formula>
    </cfRule>
    <cfRule type="cellIs" dxfId="205" priority="113" operator="equal">
      <formula>"CUMPLIDA"</formula>
    </cfRule>
    <cfRule type="cellIs" dxfId="204" priority="114" operator="equal">
      <formula>"VENCIDA"</formula>
    </cfRule>
  </conditionalFormatting>
  <conditionalFormatting sqref="AN347">
    <cfRule type="cellIs" dxfId="203" priority="103" operator="equal">
      <formula>"EN TERMINO"</formula>
    </cfRule>
    <cfRule type="cellIs" dxfId="202" priority="104" operator="equal">
      <formula>"CUMPLIDA"</formula>
    </cfRule>
    <cfRule type="cellIs" dxfId="201" priority="105" operator="equal">
      <formula>"VENCIDA"</formula>
    </cfRule>
  </conditionalFormatting>
  <conditionalFormatting sqref="AM347">
    <cfRule type="cellIs" dxfId="200" priority="106" operator="equal">
      <formula>"EN TERMINO"</formula>
    </cfRule>
    <cfRule type="cellIs" dxfId="199" priority="107" operator="equal">
      <formula>"CUMPLIDA"</formula>
    </cfRule>
    <cfRule type="cellIs" dxfId="198" priority="108" operator="equal">
      <formula>"VENCIDA"</formula>
    </cfRule>
  </conditionalFormatting>
  <conditionalFormatting sqref="AN346">
    <cfRule type="cellIs" dxfId="197" priority="97" operator="equal">
      <formula>"EN TERMINO"</formula>
    </cfRule>
    <cfRule type="cellIs" dxfId="196" priority="98" operator="equal">
      <formula>"CUMPLIDA"</formula>
    </cfRule>
    <cfRule type="cellIs" dxfId="195" priority="99" operator="equal">
      <formula>"VENCIDA"</formula>
    </cfRule>
  </conditionalFormatting>
  <conditionalFormatting sqref="AM346">
    <cfRule type="cellIs" dxfId="194" priority="100" operator="equal">
      <formula>"EN TERMINO"</formula>
    </cfRule>
    <cfRule type="cellIs" dxfId="193" priority="101" operator="equal">
      <formula>"CUMPLIDA"</formula>
    </cfRule>
    <cfRule type="cellIs" dxfId="192" priority="102" operator="equal">
      <formula>"VENCIDA"</formula>
    </cfRule>
  </conditionalFormatting>
  <conditionalFormatting sqref="AN345">
    <cfRule type="cellIs" dxfId="191" priority="91" operator="equal">
      <formula>"EN TERMINO"</formula>
    </cfRule>
    <cfRule type="cellIs" dxfId="190" priority="92" operator="equal">
      <formula>"CUMPLIDA"</formula>
    </cfRule>
    <cfRule type="cellIs" dxfId="189" priority="93" operator="equal">
      <formula>"VENCIDA"</formula>
    </cfRule>
  </conditionalFormatting>
  <conditionalFormatting sqref="AM345">
    <cfRule type="cellIs" dxfId="188" priority="94" operator="equal">
      <formula>"EN TERMINO"</formula>
    </cfRule>
    <cfRule type="cellIs" dxfId="187" priority="95" operator="equal">
      <formula>"CUMPLIDA"</formula>
    </cfRule>
    <cfRule type="cellIs" dxfId="186" priority="96" operator="equal">
      <formula>"VENCIDA"</formula>
    </cfRule>
  </conditionalFormatting>
  <conditionalFormatting sqref="AN344">
    <cfRule type="cellIs" dxfId="185" priority="85" operator="equal">
      <formula>"EN TERMINO"</formula>
    </cfRule>
    <cfRule type="cellIs" dxfId="184" priority="86" operator="equal">
      <formula>"CUMPLIDA"</formula>
    </cfRule>
    <cfRule type="cellIs" dxfId="183" priority="87" operator="equal">
      <formula>"VENCIDA"</formula>
    </cfRule>
  </conditionalFormatting>
  <conditionalFormatting sqref="AM344">
    <cfRule type="cellIs" dxfId="182" priority="88" operator="equal">
      <formula>"EN TERMINO"</formula>
    </cfRule>
    <cfRule type="cellIs" dxfId="181" priority="89" operator="equal">
      <formula>"CUMPLIDA"</formula>
    </cfRule>
    <cfRule type="cellIs" dxfId="180" priority="90" operator="equal">
      <formula>"VENCIDA"</formula>
    </cfRule>
  </conditionalFormatting>
  <conditionalFormatting sqref="AN343">
    <cfRule type="cellIs" dxfId="179" priority="79" operator="equal">
      <formula>"EN TERMINO"</formula>
    </cfRule>
    <cfRule type="cellIs" dxfId="178" priority="80" operator="equal">
      <formula>"CUMPLIDA"</formula>
    </cfRule>
    <cfRule type="cellIs" dxfId="177" priority="81" operator="equal">
      <formula>"VENCIDA"</formula>
    </cfRule>
  </conditionalFormatting>
  <conditionalFormatting sqref="AM343">
    <cfRule type="cellIs" dxfId="176" priority="82" operator="equal">
      <formula>"EN TERMINO"</formula>
    </cfRule>
    <cfRule type="cellIs" dxfId="175" priority="83" operator="equal">
      <formula>"CUMPLIDA"</formula>
    </cfRule>
    <cfRule type="cellIs" dxfId="174" priority="84" operator="equal">
      <formula>"VENCIDA"</formula>
    </cfRule>
  </conditionalFormatting>
  <conditionalFormatting sqref="AN342">
    <cfRule type="cellIs" dxfId="173" priority="73" operator="equal">
      <formula>"EN TERMINO"</formula>
    </cfRule>
    <cfRule type="cellIs" dxfId="172" priority="74" operator="equal">
      <formula>"CUMPLIDA"</formula>
    </cfRule>
    <cfRule type="cellIs" dxfId="171" priority="75" operator="equal">
      <formula>"VENCIDA"</formula>
    </cfRule>
  </conditionalFormatting>
  <conditionalFormatting sqref="AM342">
    <cfRule type="cellIs" dxfId="170" priority="76" operator="equal">
      <formula>"EN TERMINO"</formula>
    </cfRule>
    <cfRule type="cellIs" dxfId="169" priority="77" operator="equal">
      <formula>"CUMPLIDA"</formula>
    </cfRule>
    <cfRule type="cellIs" dxfId="168" priority="78" operator="equal">
      <formula>"VENCIDA"</formula>
    </cfRule>
  </conditionalFormatting>
  <conditionalFormatting sqref="AN341">
    <cfRule type="cellIs" dxfId="167" priority="67" operator="equal">
      <formula>"EN TERMINO"</formula>
    </cfRule>
    <cfRule type="cellIs" dxfId="166" priority="68" operator="equal">
      <formula>"CUMPLIDA"</formula>
    </cfRule>
    <cfRule type="cellIs" dxfId="165" priority="69" operator="equal">
      <formula>"VENCIDA"</formula>
    </cfRule>
  </conditionalFormatting>
  <conditionalFormatting sqref="AM341">
    <cfRule type="cellIs" dxfId="164" priority="70" operator="equal">
      <formula>"EN TERMINO"</formula>
    </cfRule>
    <cfRule type="cellIs" dxfId="163" priority="71" operator="equal">
      <formula>"CUMPLIDA"</formula>
    </cfRule>
    <cfRule type="cellIs" dxfId="162" priority="72" operator="equal">
      <formula>"VENCIDA"</formula>
    </cfRule>
  </conditionalFormatting>
  <conditionalFormatting sqref="AN340">
    <cfRule type="cellIs" dxfId="161" priority="61" operator="equal">
      <formula>"EN TERMINO"</formula>
    </cfRule>
    <cfRule type="cellIs" dxfId="160" priority="62" operator="equal">
      <formula>"CUMPLIDA"</formula>
    </cfRule>
    <cfRule type="cellIs" dxfId="159" priority="63" operator="equal">
      <formula>"VENCIDA"</formula>
    </cfRule>
  </conditionalFormatting>
  <conditionalFormatting sqref="AM340">
    <cfRule type="cellIs" dxfId="158" priority="64" operator="equal">
      <formula>"EN TERMINO"</formula>
    </cfRule>
    <cfRule type="cellIs" dxfId="157" priority="65" operator="equal">
      <formula>"CUMPLIDA"</formula>
    </cfRule>
    <cfRule type="cellIs" dxfId="156" priority="66" operator="equal">
      <formula>"VENCIDA"</formula>
    </cfRule>
  </conditionalFormatting>
  <conditionalFormatting sqref="AN339">
    <cfRule type="cellIs" dxfId="155" priority="55" operator="equal">
      <formula>"EN TERMINO"</formula>
    </cfRule>
    <cfRule type="cellIs" dxfId="154" priority="56" operator="equal">
      <formula>"CUMPLIDA"</formula>
    </cfRule>
    <cfRule type="cellIs" dxfId="153" priority="57" operator="equal">
      <formula>"VENCIDA"</formula>
    </cfRule>
  </conditionalFormatting>
  <conditionalFormatting sqref="AM339">
    <cfRule type="cellIs" dxfId="152" priority="58" operator="equal">
      <formula>"EN TERMINO"</formula>
    </cfRule>
    <cfRule type="cellIs" dxfId="151" priority="59" operator="equal">
      <formula>"CUMPLIDA"</formula>
    </cfRule>
    <cfRule type="cellIs" dxfId="150" priority="60" operator="equal">
      <formula>"VENCIDA"</formula>
    </cfRule>
  </conditionalFormatting>
  <conditionalFormatting sqref="AN338">
    <cfRule type="cellIs" dxfId="149" priority="49" operator="equal">
      <formula>"EN TERMINO"</formula>
    </cfRule>
    <cfRule type="cellIs" dxfId="148" priority="50" operator="equal">
      <formula>"CUMPLIDA"</formula>
    </cfRule>
    <cfRule type="cellIs" dxfId="147" priority="51" operator="equal">
      <formula>"VENCIDA"</formula>
    </cfRule>
  </conditionalFormatting>
  <conditionalFormatting sqref="AM338">
    <cfRule type="cellIs" dxfId="146" priority="52" operator="equal">
      <formula>"EN TERMINO"</formula>
    </cfRule>
    <cfRule type="cellIs" dxfId="145" priority="53" operator="equal">
      <formula>"CUMPLIDA"</formula>
    </cfRule>
    <cfRule type="cellIs" dxfId="144" priority="54" operator="equal">
      <formula>"VENCIDA"</formula>
    </cfRule>
  </conditionalFormatting>
  <conditionalFormatting sqref="AN337">
    <cfRule type="cellIs" dxfId="143" priority="43" operator="equal">
      <formula>"EN TERMINO"</formula>
    </cfRule>
    <cfRule type="cellIs" dxfId="142" priority="44" operator="equal">
      <formula>"CUMPLIDA"</formula>
    </cfRule>
    <cfRule type="cellIs" dxfId="141" priority="45" operator="equal">
      <formula>"VENCIDA"</formula>
    </cfRule>
  </conditionalFormatting>
  <conditionalFormatting sqref="AM337">
    <cfRule type="cellIs" dxfId="140" priority="46" operator="equal">
      <formula>"EN TERMINO"</formula>
    </cfRule>
    <cfRule type="cellIs" dxfId="139" priority="47" operator="equal">
      <formula>"CUMPLIDA"</formula>
    </cfRule>
    <cfRule type="cellIs" dxfId="138" priority="48" operator="equal">
      <formula>"VENCIDA"</formula>
    </cfRule>
  </conditionalFormatting>
  <conditionalFormatting sqref="AN336">
    <cfRule type="cellIs" dxfId="137" priority="37" operator="equal">
      <formula>"EN TERMINO"</formula>
    </cfRule>
    <cfRule type="cellIs" dxfId="136" priority="38" operator="equal">
      <formula>"CUMPLIDA"</formula>
    </cfRule>
    <cfRule type="cellIs" dxfId="135" priority="39" operator="equal">
      <formula>"VENCIDA"</formula>
    </cfRule>
  </conditionalFormatting>
  <conditionalFormatting sqref="AM336">
    <cfRule type="cellIs" dxfId="134" priority="40" operator="equal">
      <formula>"EN TERMINO"</formula>
    </cfRule>
    <cfRule type="cellIs" dxfId="133" priority="41" operator="equal">
      <formula>"CUMPLIDA"</formula>
    </cfRule>
    <cfRule type="cellIs" dxfId="132" priority="42" operator="equal">
      <formula>"VENCIDA"</formula>
    </cfRule>
  </conditionalFormatting>
  <conditionalFormatting sqref="AN367">
    <cfRule type="cellIs" dxfId="131" priority="31" operator="equal">
      <formula>"EN TERMINO"</formula>
    </cfRule>
    <cfRule type="cellIs" dxfId="130" priority="32" operator="equal">
      <formula>"CUMPLIDA"</formula>
    </cfRule>
    <cfRule type="cellIs" dxfId="129" priority="33" operator="equal">
      <formula>"VENCIDA"</formula>
    </cfRule>
  </conditionalFormatting>
  <conditionalFormatting sqref="AM367">
    <cfRule type="cellIs" dxfId="128" priority="34" operator="equal">
      <formula>"EN TERMINO"</formula>
    </cfRule>
    <cfRule type="cellIs" dxfId="127" priority="35" operator="equal">
      <formula>"CUMPLIDA"</formula>
    </cfRule>
    <cfRule type="cellIs" dxfId="126" priority="36" operator="equal">
      <formula>"VENCIDA"</formula>
    </cfRule>
  </conditionalFormatting>
  <conditionalFormatting sqref="AN366">
    <cfRule type="cellIs" dxfId="125" priority="25" operator="equal">
      <formula>"EN TERMINO"</formula>
    </cfRule>
    <cfRule type="cellIs" dxfId="124" priority="26" operator="equal">
      <formula>"CUMPLIDA"</formula>
    </cfRule>
    <cfRule type="cellIs" dxfId="123" priority="27" operator="equal">
      <formula>"VENCIDA"</formula>
    </cfRule>
  </conditionalFormatting>
  <conditionalFormatting sqref="AM366">
    <cfRule type="cellIs" dxfId="122" priority="28" operator="equal">
      <formula>"EN TERMINO"</formula>
    </cfRule>
    <cfRule type="cellIs" dxfId="121" priority="29" operator="equal">
      <formula>"CUMPLIDA"</formula>
    </cfRule>
    <cfRule type="cellIs" dxfId="120" priority="30" operator="equal">
      <formula>"VENCIDA"</formula>
    </cfRule>
  </conditionalFormatting>
  <conditionalFormatting sqref="AN370">
    <cfRule type="cellIs" dxfId="119" priority="19" operator="equal">
      <formula>"EN TERMINO"</formula>
    </cfRule>
    <cfRule type="cellIs" dxfId="118" priority="20" operator="equal">
      <formula>"CUMPLIDA"</formula>
    </cfRule>
    <cfRule type="cellIs" dxfId="117" priority="21" operator="equal">
      <formula>"VENCIDA"</formula>
    </cfRule>
  </conditionalFormatting>
  <conditionalFormatting sqref="AM370">
    <cfRule type="cellIs" dxfId="116" priority="22" operator="equal">
      <formula>"EN TERMINO"</formula>
    </cfRule>
    <cfRule type="cellIs" dxfId="115" priority="23" operator="equal">
      <formula>"CUMPLIDA"</formula>
    </cfRule>
    <cfRule type="cellIs" dxfId="114" priority="24" operator="equal">
      <formula>"VENCIDA"</formula>
    </cfRule>
  </conditionalFormatting>
  <conditionalFormatting sqref="AN371:AN398">
    <cfRule type="cellIs" dxfId="113" priority="13" operator="equal">
      <formula>"EN TERMINO"</formula>
    </cfRule>
    <cfRule type="cellIs" dxfId="112" priority="14" operator="equal">
      <formula>"CUMPLIDA"</formula>
    </cfRule>
    <cfRule type="cellIs" dxfId="111" priority="15" operator="equal">
      <formula>"VENCIDA"</formula>
    </cfRule>
  </conditionalFormatting>
  <conditionalFormatting sqref="AM371:AM398">
    <cfRule type="cellIs" dxfId="110" priority="16" operator="equal">
      <formula>"EN TERMINO"</formula>
    </cfRule>
    <cfRule type="cellIs" dxfId="109" priority="17" operator="equal">
      <formula>"CUMPLIDA"</formula>
    </cfRule>
    <cfRule type="cellIs" dxfId="108" priority="18" operator="equal">
      <formula>"VENCIDA"</formula>
    </cfRule>
  </conditionalFormatting>
  <conditionalFormatting sqref="AN399:AN428">
    <cfRule type="cellIs" dxfId="107" priority="7" operator="equal">
      <formula>"EN TERMINO"</formula>
    </cfRule>
    <cfRule type="cellIs" dxfId="106" priority="8" operator="equal">
      <formula>"CUMPLIDA"</formula>
    </cfRule>
    <cfRule type="cellIs" dxfId="105" priority="9" operator="equal">
      <formula>"VENCIDA"</formula>
    </cfRule>
  </conditionalFormatting>
  <conditionalFormatting sqref="AM399:AM428">
    <cfRule type="cellIs" dxfId="104" priority="10" operator="equal">
      <formula>"EN TERMINO"</formula>
    </cfRule>
    <cfRule type="cellIs" dxfId="103" priority="11" operator="equal">
      <formula>"CUMPLIDA"</formula>
    </cfRule>
    <cfRule type="cellIs" dxfId="102" priority="12" operator="equal">
      <formula>"VENCIDA"</formula>
    </cfRule>
  </conditionalFormatting>
  <conditionalFormatting sqref="AN429:AN440">
    <cfRule type="cellIs" dxfId="101" priority="1" operator="equal">
      <formula>"EN TERMINO"</formula>
    </cfRule>
    <cfRule type="cellIs" dxfId="100" priority="2" operator="equal">
      <formula>"CUMPLIDA"</formula>
    </cfRule>
    <cfRule type="cellIs" dxfId="99" priority="3" operator="equal">
      <formula>"VENCIDA"</formula>
    </cfRule>
  </conditionalFormatting>
  <conditionalFormatting sqref="AM429:AM440">
    <cfRule type="cellIs" dxfId="98" priority="4" operator="equal">
      <formula>"EN TERMINO"</formula>
    </cfRule>
    <cfRule type="cellIs" dxfId="97" priority="5" operator="equal">
      <formula>"CUMPLIDA"</formula>
    </cfRule>
    <cfRule type="cellIs" dxfId="96"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6"/>
  <dimension ref="A2:I38"/>
  <sheetViews>
    <sheetView topLeftCell="A19" workbookViewId="0">
      <selection activeCell="C12" sqref="C12"/>
    </sheetView>
  </sheetViews>
  <sheetFormatPr baseColWidth="10" defaultRowHeight="15" x14ac:dyDescent="0.25"/>
  <cols>
    <col min="1" max="1" width="13.42578125" bestFit="1" customWidth="1"/>
    <col min="2" max="2" width="10.5703125" bestFit="1" customWidth="1"/>
    <col min="3" max="3" width="12.28515625" bestFit="1" customWidth="1"/>
    <col min="4" max="5" width="12.5703125" bestFit="1" customWidth="1"/>
    <col min="6" max="6" width="17.5703125" bestFit="1" customWidth="1"/>
    <col min="7" max="7" width="22.42578125" bestFit="1" customWidth="1"/>
    <col min="8" max="8" width="12.28515625" bestFit="1" customWidth="1"/>
    <col min="9" max="9" width="12.5703125" bestFit="1" customWidth="1"/>
  </cols>
  <sheetData>
    <row r="2" spans="1:4" ht="16.5" x14ac:dyDescent="0.3">
      <c r="A2" s="244" t="s">
        <v>3517</v>
      </c>
    </row>
    <row r="3" spans="1:4" x14ac:dyDescent="0.25">
      <c r="A3" s="204" t="s">
        <v>218</v>
      </c>
      <c r="B3" t="s">
        <v>158</v>
      </c>
    </row>
    <row r="4" spans="1:4" x14ac:dyDescent="0.25">
      <c r="A4" s="204" t="s">
        <v>327</v>
      </c>
      <c r="B4" t="s">
        <v>158</v>
      </c>
    </row>
    <row r="6" spans="1:4" x14ac:dyDescent="0.25">
      <c r="B6" s="204" t="s">
        <v>70</v>
      </c>
    </row>
    <row r="7" spans="1:4" x14ac:dyDescent="0.25">
      <c r="B7" t="s">
        <v>72</v>
      </c>
      <c r="C7" t="s">
        <v>73</v>
      </c>
      <c r="D7" t="s">
        <v>74</v>
      </c>
    </row>
    <row r="8" spans="1:4" x14ac:dyDescent="0.25">
      <c r="A8" t="s">
        <v>157</v>
      </c>
      <c r="B8">
        <v>329</v>
      </c>
      <c r="C8">
        <v>109</v>
      </c>
      <c r="D8">
        <v>438</v>
      </c>
    </row>
    <row r="10" spans="1:4" x14ac:dyDescent="0.25">
      <c r="B10">
        <f>IF(ISERROR(GETPIVOTDATA("N h",$A$6,"ESTADO DEL HALLAZGO","CUMPLIDA")),0,GETPIVOTDATA("N h",$A$6,"ESTADO DEL HALLAZGO","CUMPLIDA"))</f>
        <v>329</v>
      </c>
      <c r="C10">
        <f>IF(ISERROR(GETPIVOTDATA("N h",$A$6,"ESTADO DEL HALLAZGO","EN TERMINO")),0,GETPIVOTDATA("N h",$A$6,"ESTADO DEL HALLAZGO","EN TERMINO"))</f>
        <v>109</v>
      </c>
      <c r="D10">
        <f>GETPIVOTDATA("N h",$A$6)</f>
        <v>438</v>
      </c>
    </row>
    <row r="11" spans="1:4" x14ac:dyDescent="0.25">
      <c r="B11" s="29">
        <f>IF(ISERROR(B10/D10),0,B10/D10)</f>
        <v>0.75114155251141557</v>
      </c>
      <c r="C11" s="29">
        <f>IF(ISERROR(C10/D10),0,C10/D10)</f>
        <v>0.24885844748858446</v>
      </c>
    </row>
    <row r="12" spans="1:4" x14ac:dyDescent="0.25">
      <c r="B12" s="29"/>
      <c r="C12" s="29"/>
    </row>
    <row r="13" spans="1:4" x14ac:dyDescent="0.25">
      <c r="B13" s="29"/>
      <c r="C13" s="29"/>
    </row>
    <row r="14" spans="1:4" ht="16.5" x14ac:dyDescent="0.3">
      <c r="A14" s="244" t="s">
        <v>3518</v>
      </c>
      <c r="B14" s="29"/>
      <c r="C14" s="29"/>
    </row>
    <row r="15" spans="1:4" x14ac:dyDescent="0.25">
      <c r="A15" s="204" t="s">
        <v>218</v>
      </c>
      <c r="B15" t="s">
        <v>158</v>
      </c>
      <c r="C15" s="29"/>
    </row>
    <row r="16" spans="1:4" x14ac:dyDescent="0.25">
      <c r="A16" s="204" t="s">
        <v>327</v>
      </c>
      <c r="B16" t="s">
        <v>158</v>
      </c>
    </row>
    <row r="18" spans="1:9" x14ac:dyDescent="0.25">
      <c r="A18" s="204" t="s">
        <v>157</v>
      </c>
      <c r="F18" s="204" t="s">
        <v>157</v>
      </c>
      <c r="G18" s="204" t="s">
        <v>70</v>
      </c>
    </row>
    <row r="19" spans="1:9" x14ac:dyDescent="0.25">
      <c r="B19" t="s">
        <v>72</v>
      </c>
      <c r="C19" t="s">
        <v>73</v>
      </c>
      <c r="D19" t="s">
        <v>74</v>
      </c>
      <c r="F19" s="204" t="s">
        <v>71</v>
      </c>
      <c r="G19" t="s">
        <v>72</v>
      </c>
      <c r="H19" t="s">
        <v>73</v>
      </c>
      <c r="I19" t="s">
        <v>74</v>
      </c>
    </row>
    <row r="20" spans="1:9" x14ac:dyDescent="0.25">
      <c r="A20" s="1" t="s">
        <v>3858</v>
      </c>
      <c r="F20" s="1" t="s">
        <v>35</v>
      </c>
      <c r="G20">
        <v>15</v>
      </c>
      <c r="H20">
        <v>26</v>
      </c>
      <c r="I20">
        <v>41</v>
      </c>
    </row>
    <row r="21" spans="1:9" x14ac:dyDescent="0.25">
      <c r="A21" s="243" t="s">
        <v>3584</v>
      </c>
      <c r="B21">
        <v>1</v>
      </c>
      <c r="D21">
        <v>1</v>
      </c>
      <c r="F21" s="1" t="s">
        <v>57</v>
      </c>
      <c r="G21">
        <v>1</v>
      </c>
      <c r="I21">
        <v>1</v>
      </c>
    </row>
    <row r="22" spans="1:9" x14ac:dyDescent="0.25">
      <c r="A22" s="243" t="s">
        <v>3585</v>
      </c>
      <c r="B22">
        <v>2</v>
      </c>
      <c r="D22">
        <v>2</v>
      </c>
      <c r="F22" s="1" t="s">
        <v>3895</v>
      </c>
      <c r="G22">
        <v>136</v>
      </c>
      <c r="H22">
        <v>36</v>
      </c>
      <c r="I22">
        <v>172</v>
      </c>
    </row>
    <row r="23" spans="1:9" x14ac:dyDescent="0.25">
      <c r="A23" s="1" t="s">
        <v>3592</v>
      </c>
      <c r="F23" s="1" t="s">
        <v>3896</v>
      </c>
      <c r="G23">
        <v>17</v>
      </c>
      <c r="H23">
        <v>12</v>
      </c>
      <c r="I23">
        <v>29</v>
      </c>
    </row>
    <row r="24" spans="1:9" x14ac:dyDescent="0.25">
      <c r="A24" s="243" t="s">
        <v>3593</v>
      </c>
      <c r="B24">
        <v>42</v>
      </c>
      <c r="D24">
        <v>42</v>
      </c>
      <c r="F24" s="1" t="s">
        <v>3897</v>
      </c>
      <c r="G24">
        <v>134</v>
      </c>
      <c r="H24">
        <v>26</v>
      </c>
      <c r="I24">
        <v>160</v>
      </c>
    </row>
    <row r="25" spans="1:9" x14ac:dyDescent="0.25">
      <c r="A25" s="243" t="s">
        <v>3516</v>
      </c>
      <c r="B25">
        <v>78</v>
      </c>
      <c r="D25">
        <v>78</v>
      </c>
      <c r="F25" s="1" t="s">
        <v>3898</v>
      </c>
      <c r="G25">
        <v>21</v>
      </c>
      <c r="H25">
        <v>4</v>
      </c>
      <c r="I25">
        <v>25</v>
      </c>
    </row>
    <row r="26" spans="1:9" x14ac:dyDescent="0.25">
      <c r="A26" s="243" t="s">
        <v>3584</v>
      </c>
      <c r="B26">
        <v>19</v>
      </c>
      <c r="D26">
        <v>19</v>
      </c>
      <c r="F26" s="1" t="s">
        <v>3899</v>
      </c>
      <c r="G26">
        <v>5</v>
      </c>
      <c r="H26">
        <v>5</v>
      </c>
      <c r="I26">
        <v>10</v>
      </c>
    </row>
    <row r="27" spans="1:9" x14ac:dyDescent="0.25">
      <c r="A27" s="243" t="s">
        <v>3585</v>
      </c>
      <c r="B27">
        <v>64</v>
      </c>
      <c r="D27">
        <v>64</v>
      </c>
      <c r="F27" s="1" t="s">
        <v>74</v>
      </c>
      <c r="G27">
        <v>329</v>
      </c>
      <c r="H27">
        <v>109</v>
      </c>
      <c r="I27">
        <v>438</v>
      </c>
    </row>
    <row r="28" spans="1:9" x14ac:dyDescent="0.25">
      <c r="A28" s="1" t="s">
        <v>3474</v>
      </c>
    </row>
    <row r="29" spans="1:9" x14ac:dyDescent="0.25">
      <c r="A29" s="243" t="s">
        <v>3593</v>
      </c>
      <c r="B29">
        <v>27</v>
      </c>
      <c r="D29">
        <v>27</v>
      </c>
    </row>
    <row r="30" spans="1:9" x14ac:dyDescent="0.25">
      <c r="A30" s="243" t="s">
        <v>3516</v>
      </c>
      <c r="B30">
        <v>38</v>
      </c>
      <c r="D30">
        <v>38</v>
      </c>
    </row>
    <row r="31" spans="1:9" x14ac:dyDescent="0.25">
      <c r="A31" s="243" t="s">
        <v>3584</v>
      </c>
      <c r="B31">
        <v>20</v>
      </c>
      <c r="D31">
        <v>20</v>
      </c>
    </row>
    <row r="32" spans="1:9" x14ac:dyDescent="0.25">
      <c r="A32" s="243" t="s">
        <v>3585</v>
      </c>
      <c r="B32">
        <v>38</v>
      </c>
      <c r="D32">
        <v>38</v>
      </c>
    </row>
    <row r="33" spans="1:4" x14ac:dyDescent="0.25">
      <c r="A33" s="1" t="s">
        <v>3591</v>
      </c>
    </row>
    <row r="34" spans="1:4" x14ac:dyDescent="0.25">
      <c r="A34" s="243" t="s">
        <v>3593</v>
      </c>
      <c r="C34">
        <v>27</v>
      </c>
      <c r="D34">
        <v>27</v>
      </c>
    </row>
    <row r="35" spans="1:4" x14ac:dyDescent="0.25">
      <c r="A35" s="243" t="s">
        <v>3516</v>
      </c>
      <c r="C35">
        <v>36</v>
      </c>
      <c r="D35">
        <v>36</v>
      </c>
    </row>
    <row r="36" spans="1:4" x14ac:dyDescent="0.25">
      <c r="A36" s="243" t="s">
        <v>3584</v>
      </c>
      <c r="C36">
        <v>7</v>
      </c>
      <c r="D36">
        <v>7</v>
      </c>
    </row>
    <row r="37" spans="1:4" x14ac:dyDescent="0.25">
      <c r="A37" s="243" t="s">
        <v>3585</v>
      </c>
      <c r="C37">
        <v>39</v>
      </c>
      <c r="D37">
        <v>39</v>
      </c>
    </row>
    <row r="38" spans="1:4" x14ac:dyDescent="0.25">
      <c r="A38" s="1" t="s">
        <v>74</v>
      </c>
      <c r="B38">
        <v>329</v>
      </c>
      <c r="C38">
        <v>109</v>
      </c>
      <c r="D38">
        <v>438</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8">
    <tabColor theme="4" tint="-0.249977111117893"/>
  </sheetPr>
  <dimension ref="A1:U33"/>
  <sheetViews>
    <sheetView showGridLines="0" showRowColHeaders="0" zoomScale="70" zoomScaleNormal="70" workbookViewId="0">
      <selection activeCell="L9" sqref="L9"/>
    </sheetView>
  </sheetViews>
  <sheetFormatPr baseColWidth="10" defaultRowHeight="15" x14ac:dyDescent="0.25"/>
  <cols>
    <col min="1" max="1" width="4.42578125" customWidth="1"/>
    <col min="2" max="2" width="42.85546875" bestFit="1" customWidth="1"/>
    <col min="3" max="3" width="21.140625" customWidth="1"/>
  </cols>
  <sheetData>
    <row r="1" spans="1:21" ht="6.75" customHeight="1" x14ac:dyDescent="0.25"/>
    <row r="2" spans="1:21" ht="6" customHeight="1" x14ac:dyDescent="0.25">
      <c r="J2" s="224">
        <f>Análisis!D10</f>
        <v>438</v>
      </c>
    </row>
    <row r="4" spans="1:21" x14ac:dyDescent="0.25">
      <c r="G4" t="s">
        <v>3525</v>
      </c>
      <c r="R4" s="318" t="s">
        <v>3972</v>
      </c>
      <c r="S4" s="318"/>
      <c r="T4" s="318"/>
      <c r="U4" s="319"/>
    </row>
    <row r="5" spans="1:21" x14ac:dyDescent="0.25">
      <c r="R5" s="337" t="s">
        <v>3973</v>
      </c>
      <c r="S5" s="338"/>
      <c r="T5" s="338"/>
      <c r="U5" s="320"/>
    </row>
    <row r="7" spans="1:21" x14ac:dyDescent="0.25">
      <c r="A7" s="245"/>
      <c r="B7" s="245"/>
      <c r="C7" s="245"/>
      <c r="D7" s="245"/>
      <c r="E7" s="245"/>
      <c r="F7" s="245"/>
      <c r="G7" s="245"/>
      <c r="H7" s="245"/>
      <c r="I7" s="245"/>
      <c r="J7" s="245"/>
      <c r="K7" s="245"/>
      <c r="L7" s="245"/>
      <c r="M7" s="245"/>
      <c r="N7" s="245"/>
      <c r="O7" s="245"/>
      <c r="P7" s="245"/>
      <c r="Q7" s="245"/>
      <c r="R7" s="245"/>
      <c r="S7" s="245"/>
      <c r="T7" s="245"/>
      <c r="U7" s="245"/>
    </row>
    <row r="8" spans="1:21" x14ac:dyDescent="0.25">
      <c r="A8" s="245"/>
      <c r="B8" s="245"/>
      <c r="C8" s="245"/>
      <c r="D8" s="245"/>
      <c r="E8" s="245"/>
      <c r="F8" s="245"/>
      <c r="G8" s="245"/>
      <c r="H8" s="245"/>
      <c r="I8" s="245"/>
      <c r="J8" s="245"/>
      <c r="K8" s="245"/>
      <c r="L8" s="245"/>
      <c r="M8" s="245"/>
      <c r="N8" s="245"/>
      <c r="O8" s="245"/>
      <c r="P8" s="245"/>
      <c r="Q8" s="245"/>
      <c r="R8" s="245"/>
      <c r="S8" s="245"/>
      <c r="T8" s="245"/>
      <c r="U8" s="245"/>
    </row>
    <row r="9" spans="1:21" x14ac:dyDescent="0.25">
      <c r="A9" s="245"/>
      <c r="B9" s="245"/>
      <c r="C9" s="245"/>
      <c r="D9" s="245"/>
      <c r="E9" s="245"/>
      <c r="F9" s="245"/>
      <c r="G9" s="245"/>
      <c r="H9" s="245"/>
      <c r="I9" s="245"/>
      <c r="J9" s="245"/>
      <c r="K9" s="245"/>
      <c r="L9" s="245"/>
      <c r="M9" s="245"/>
      <c r="N9" s="245"/>
      <c r="O9" s="245"/>
      <c r="P9" s="245"/>
      <c r="Q9" s="245"/>
      <c r="R9" s="245"/>
      <c r="S9" s="245"/>
      <c r="T9" s="245"/>
      <c r="U9" s="245"/>
    </row>
    <row r="10" spans="1:21" x14ac:dyDescent="0.25">
      <c r="A10" s="245"/>
      <c r="B10" s="245"/>
      <c r="C10" s="245"/>
      <c r="D10" s="245"/>
      <c r="E10" s="245"/>
      <c r="F10" s="245"/>
      <c r="G10" s="245"/>
      <c r="H10" s="245"/>
      <c r="I10" s="245"/>
      <c r="J10" s="245"/>
      <c r="K10" s="245"/>
      <c r="L10" s="245"/>
      <c r="M10" s="245"/>
      <c r="N10" s="245"/>
      <c r="O10" s="245"/>
      <c r="P10" s="245"/>
      <c r="Q10" s="245"/>
      <c r="R10" s="245"/>
      <c r="S10" s="245"/>
      <c r="T10" s="245"/>
      <c r="U10" s="245"/>
    </row>
    <row r="11" spans="1:21" x14ac:dyDescent="0.25">
      <c r="A11" s="245"/>
      <c r="B11" s="245"/>
      <c r="C11" s="245"/>
      <c r="D11" s="245"/>
      <c r="E11" s="245"/>
      <c r="F11" s="245"/>
      <c r="G11" s="245"/>
      <c r="H11" s="245"/>
      <c r="I11" s="245"/>
      <c r="J11" s="245"/>
      <c r="K11" s="245"/>
      <c r="L11" s="245"/>
      <c r="M11" s="245"/>
      <c r="N11" s="245"/>
      <c r="O11" s="245"/>
      <c r="P11" s="245"/>
      <c r="Q11" s="245"/>
      <c r="R11" s="245"/>
      <c r="S11" s="245"/>
      <c r="T11" s="245"/>
      <c r="U11" s="245"/>
    </row>
    <row r="12" spans="1:21" x14ac:dyDescent="0.25">
      <c r="A12" s="245"/>
      <c r="B12" s="245"/>
      <c r="C12" s="245"/>
      <c r="D12" s="245"/>
      <c r="E12" s="245"/>
      <c r="F12" s="245"/>
      <c r="G12" s="245"/>
      <c r="H12" s="245"/>
      <c r="I12" s="245"/>
      <c r="J12" s="245"/>
      <c r="K12" s="245"/>
      <c r="L12" s="245"/>
      <c r="M12" s="245"/>
      <c r="N12" s="245"/>
      <c r="O12" s="245"/>
      <c r="P12" s="245"/>
      <c r="Q12" s="245"/>
      <c r="R12" s="245"/>
      <c r="S12" s="245"/>
      <c r="T12" s="245"/>
      <c r="U12" s="245"/>
    </row>
    <row r="13" spans="1:21" x14ac:dyDescent="0.25">
      <c r="A13" s="245"/>
      <c r="B13" s="245"/>
      <c r="C13" s="245"/>
      <c r="D13" s="245"/>
      <c r="E13" s="245"/>
      <c r="F13" s="245"/>
      <c r="G13" s="245"/>
      <c r="H13" s="245"/>
      <c r="I13" s="245"/>
      <c r="J13" s="245"/>
      <c r="K13" s="245"/>
      <c r="L13" s="245"/>
      <c r="M13" s="245"/>
      <c r="N13" s="245"/>
      <c r="O13" s="245"/>
      <c r="P13" s="245"/>
      <c r="Q13" s="245"/>
      <c r="R13" s="245"/>
      <c r="S13" s="245"/>
      <c r="T13" s="245"/>
      <c r="U13" s="245"/>
    </row>
    <row r="14" spans="1:21" x14ac:dyDescent="0.25">
      <c r="A14" s="245"/>
      <c r="B14" s="245"/>
      <c r="C14" s="245"/>
      <c r="D14" s="245"/>
      <c r="E14" s="245"/>
      <c r="F14" s="245"/>
      <c r="G14" s="245"/>
      <c r="H14" s="245"/>
      <c r="I14" s="245"/>
      <c r="J14" s="245"/>
      <c r="K14" s="245"/>
      <c r="L14" s="245"/>
      <c r="M14" s="245"/>
      <c r="N14" s="245"/>
      <c r="O14" s="245"/>
      <c r="P14" s="245"/>
      <c r="Q14" s="245"/>
      <c r="R14" s="245"/>
      <c r="S14" s="245"/>
      <c r="T14" s="245"/>
      <c r="U14" s="245"/>
    </row>
    <row r="16" spans="1:21" ht="17.25" x14ac:dyDescent="0.3">
      <c r="B16" s="275" t="s">
        <v>3524</v>
      </c>
      <c r="C16" s="276">
        <f>IF(ISERROR(GETPIVOTDATA("N h",$B$19)/Análisis!D10),0,GETPIVOTDATA("N h",$B$19)/Análisis!D10)</f>
        <v>0.54109589041095896</v>
      </c>
    </row>
    <row r="18" spans="2:3" ht="19.5" x14ac:dyDescent="0.35">
      <c r="B18" s="246" t="s">
        <v>3523</v>
      </c>
    </row>
    <row r="19" spans="2:3" ht="17.25" x14ac:dyDescent="0.3">
      <c r="B19" s="310" t="s">
        <v>3521</v>
      </c>
      <c r="C19" s="310" t="s">
        <v>3522</v>
      </c>
    </row>
    <row r="20" spans="2:3" ht="17.25" x14ac:dyDescent="0.3">
      <c r="B20" s="311" t="s">
        <v>90</v>
      </c>
      <c r="C20" s="312">
        <v>39</v>
      </c>
    </row>
    <row r="21" spans="2:3" ht="17.25" x14ac:dyDescent="0.3">
      <c r="B21" s="311" t="s">
        <v>89</v>
      </c>
      <c r="C21" s="312">
        <v>32</v>
      </c>
    </row>
    <row r="22" spans="2:3" ht="17.25" x14ac:dyDescent="0.3">
      <c r="B22" s="311" t="s">
        <v>29</v>
      </c>
      <c r="C22" s="312">
        <v>25</v>
      </c>
    </row>
    <row r="23" spans="2:3" ht="17.25" x14ac:dyDescent="0.3">
      <c r="B23" s="311" t="s">
        <v>62</v>
      </c>
      <c r="C23" s="312">
        <v>24</v>
      </c>
    </row>
    <row r="24" spans="2:3" ht="17.25" x14ac:dyDescent="0.3">
      <c r="B24" s="311" t="s">
        <v>299</v>
      </c>
      <c r="C24" s="312">
        <v>20</v>
      </c>
    </row>
    <row r="25" spans="2:3" ht="17.25" x14ac:dyDescent="0.3">
      <c r="B25" s="311" t="s">
        <v>23</v>
      </c>
      <c r="C25" s="312">
        <v>20</v>
      </c>
    </row>
    <row r="26" spans="2:3" ht="17.25" x14ac:dyDescent="0.3">
      <c r="B26" s="311" t="s">
        <v>296</v>
      </c>
      <c r="C26" s="312">
        <v>19</v>
      </c>
    </row>
    <row r="27" spans="2:3" ht="17.25" x14ac:dyDescent="0.3">
      <c r="B27" s="311" t="s">
        <v>19</v>
      </c>
      <c r="C27" s="312">
        <v>16</v>
      </c>
    </row>
    <row r="28" spans="2:3" ht="17.25" x14ac:dyDescent="0.3">
      <c r="B28" s="311" t="s">
        <v>298</v>
      </c>
      <c r="C28" s="312">
        <v>16</v>
      </c>
    </row>
    <row r="29" spans="2:3" ht="17.25" x14ac:dyDescent="0.3">
      <c r="B29" s="311" t="s">
        <v>94</v>
      </c>
      <c r="C29" s="312">
        <v>13</v>
      </c>
    </row>
    <row r="30" spans="2:3" ht="17.25" x14ac:dyDescent="0.3">
      <c r="B30" s="311" t="s">
        <v>103</v>
      </c>
      <c r="C30" s="312">
        <v>13</v>
      </c>
    </row>
    <row r="31" spans="2:3" ht="17.25" x14ac:dyDescent="0.3">
      <c r="B31" s="313" t="s">
        <v>75</v>
      </c>
      <c r="C31" s="310">
        <v>237</v>
      </c>
    </row>
    <row r="32" spans="2:3" ht="17.25" x14ac:dyDescent="0.3"/>
    <row r="33" ht="17.25" x14ac:dyDescent="0.3"/>
  </sheetData>
  <mergeCells count="1">
    <mergeCell ref="R5:T5"/>
  </mergeCells>
  <pageMargins left="0.7" right="0.7" top="0.75" bottom="0.75" header="0.3" footer="0.3"/>
  <pageSetup orientation="portrait" horizontalDpi="4294967293" verticalDpi="0" r:id="rId2"/>
  <drawing r:id="rId3"/>
  <legacyDrawing r:id="rId4"/>
  <controls>
    <mc:AlternateContent xmlns:mc="http://schemas.openxmlformats.org/markup-compatibility/2006">
      <mc:Choice Requires="x14">
        <control shapeId="120834" r:id="rId5" name="TextBox1">
          <controlPr defaultSize="0" disabled="1" autoLine="0" linkedCell="J2" r:id="rId6">
            <anchor moveWithCells="1">
              <from>
                <xdr:col>7</xdr:col>
                <xdr:colOff>371475</xdr:colOff>
                <xdr:row>5</xdr:row>
                <xdr:rowOff>114300</xdr:rowOff>
              </from>
              <to>
                <xdr:col>9</xdr:col>
                <xdr:colOff>219075</xdr:colOff>
                <xdr:row>8</xdr:row>
                <xdr:rowOff>76200</xdr:rowOff>
              </to>
            </anchor>
          </controlPr>
        </control>
      </mc:Choice>
      <mc:Fallback>
        <control shapeId="120834" r:id="rId5" name="TextBox1"/>
      </mc:Fallback>
    </mc:AlternateContent>
  </controls>
  <extLst>
    <ext xmlns:x14="http://schemas.microsoft.com/office/spreadsheetml/2009/9/main" uri="{A8765BA9-456A-4dab-B4F3-ACF838C121DE}">
      <x14:slicerList>
        <x14:slicer r:id="rId7"/>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theme="9" tint="-0.249977111117893"/>
  </sheetPr>
  <dimension ref="B1:W32"/>
  <sheetViews>
    <sheetView showGridLines="0" zoomScaleNormal="100" workbookViewId="0">
      <selection activeCell="D3" sqref="D3"/>
    </sheetView>
  </sheetViews>
  <sheetFormatPr baseColWidth="10" defaultRowHeight="15" x14ac:dyDescent="0.25"/>
  <cols>
    <col min="1" max="1" width="3" customWidth="1"/>
    <col min="2" max="2" width="1.85546875" customWidth="1"/>
    <col min="3" max="3" width="15.7109375" customWidth="1"/>
    <col min="4" max="4" width="8.42578125" customWidth="1"/>
    <col min="5" max="5" width="4.85546875" customWidth="1"/>
    <col min="9" max="9" width="2.140625" customWidth="1"/>
    <col min="12" max="12" width="6.85546875" customWidth="1"/>
    <col min="15" max="15" width="2.140625" customWidth="1"/>
    <col min="19" max="19" width="2.140625" customWidth="1"/>
    <col min="23" max="23" width="1.85546875" customWidth="1"/>
  </cols>
  <sheetData>
    <row r="1" spans="2:23" ht="3.75" customHeight="1" thickBot="1" x14ac:dyDescent="0.3"/>
    <row r="2" spans="2:23" ht="9.75" customHeight="1" thickBot="1" x14ac:dyDescent="0.3">
      <c r="B2" s="267"/>
      <c r="C2" s="345" t="s">
        <v>3556</v>
      </c>
      <c r="D2" s="13"/>
      <c r="E2" s="13"/>
      <c r="F2" s="13"/>
      <c r="G2" s="13"/>
      <c r="H2" s="13"/>
      <c r="I2" s="13"/>
      <c r="J2" s="13"/>
      <c r="K2" s="13"/>
      <c r="L2" s="13"/>
      <c r="M2" s="13"/>
      <c r="N2" s="13"/>
      <c r="O2" s="13"/>
      <c r="P2" s="13"/>
      <c r="Q2" s="13"/>
      <c r="R2" s="13"/>
      <c r="S2" s="13"/>
      <c r="T2" s="13"/>
      <c r="U2" s="13"/>
      <c r="V2" s="13"/>
      <c r="W2" s="213"/>
    </row>
    <row r="3" spans="2:23" ht="17.25" customHeight="1" thickBot="1" x14ac:dyDescent="0.3">
      <c r="B3" s="207"/>
      <c r="C3" s="346"/>
      <c r="D3" s="247"/>
      <c r="E3" s="3" t="str">
        <f>IF($D$3="","",VLOOKUP(D3,PMI!$A$10:$AT$634,2,FALSE))</f>
        <v/>
      </c>
      <c r="F3" s="226" t="s">
        <v>3493</v>
      </c>
      <c r="G3" s="339" t="str">
        <f>IF(D3=""," ",VLOOKUP($D$3,PMI!$A$10:$AT$634,14,FALSE))</f>
        <v xml:space="preserve"> </v>
      </c>
      <c r="H3" s="340"/>
      <c r="J3" s="7" t="s">
        <v>3497</v>
      </c>
      <c r="L3" s="347" t="str">
        <f>IF($D$3=""," ",VLOOKUP($D$3,PMI!$A$10:$AT$634,41,FALSE))</f>
        <v xml:space="preserve"> </v>
      </c>
      <c r="M3" s="348"/>
      <c r="P3" s="7" t="s">
        <v>3505</v>
      </c>
      <c r="Q3" s="273"/>
      <c r="W3" s="14"/>
    </row>
    <row r="4" spans="2:23" ht="15.75" customHeight="1" thickBot="1" x14ac:dyDescent="0.3">
      <c r="B4" s="207"/>
      <c r="C4" s="274"/>
      <c r="G4" s="341"/>
      <c r="H4" s="342"/>
      <c r="U4" s="268"/>
      <c r="W4" s="14"/>
    </row>
    <row r="5" spans="2:23" ht="15.75" thickBot="1" x14ac:dyDescent="0.3">
      <c r="B5" s="207"/>
      <c r="C5" s="7" t="s">
        <v>3541</v>
      </c>
      <c r="J5" s="7" t="s">
        <v>3490</v>
      </c>
      <c r="P5" s="7" t="s">
        <v>3554</v>
      </c>
      <c r="T5" s="7" t="s">
        <v>3555</v>
      </c>
      <c r="W5" s="14"/>
    </row>
    <row r="6" spans="2:23" ht="15" customHeight="1" x14ac:dyDescent="0.25">
      <c r="B6" s="207"/>
      <c r="C6" s="249" t="str">
        <f>IF($D$3=""," ",VLOOKUP($D$3,PMI!$A$10:$AT$634,3,FALSE))</f>
        <v xml:space="preserve"> </v>
      </c>
      <c r="D6" s="250"/>
      <c r="E6" s="250"/>
      <c r="F6" s="250"/>
      <c r="G6" s="250"/>
      <c r="H6" s="251"/>
      <c r="J6" s="351" t="str">
        <f>IF($D$3=""," ",VLOOKUP($D$3,PMI!$A$10:$AT$634,9,FALSE))</f>
        <v xml:space="preserve"> </v>
      </c>
      <c r="K6" s="352"/>
      <c r="L6" s="352"/>
      <c r="M6" s="352"/>
      <c r="N6" s="353"/>
      <c r="P6" s="351" t="str">
        <f>IF($D$3=""," ",VLOOKUP($D$3,PMI!$A$10:$AT$634,15,FALSE))</f>
        <v xml:space="preserve"> </v>
      </c>
      <c r="Q6" s="352"/>
      <c r="R6" s="353"/>
      <c r="T6" s="351" t="str">
        <f>IF($D$3=""," ",VLOOKUP($D$3,PMI!$A$10:$AT$634,16,FALSE))</f>
        <v xml:space="preserve"> </v>
      </c>
      <c r="U6" s="352"/>
      <c r="V6" s="353"/>
      <c r="W6" s="14"/>
    </row>
    <row r="7" spans="2:23" x14ac:dyDescent="0.25">
      <c r="B7" s="207"/>
      <c r="C7" s="252"/>
      <c r="D7" s="253"/>
      <c r="E7" s="253"/>
      <c r="F7" s="253"/>
      <c r="G7" s="253"/>
      <c r="H7" s="254"/>
      <c r="J7" s="354"/>
      <c r="K7" s="355"/>
      <c r="L7" s="355"/>
      <c r="M7" s="355"/>
      <c r="N7" s="356"/>
      <c r="P7" s="354"/>
      <c r="Q7" s="355"/>
      <c r="R7" s="356"/>
      <c r="T7" s="354"/>
      <c r="U7" s="355"/>
      <c r="V7" s="356"/>
      <c r="W7" s="14"/>
    </row>
    <row r="8" spans="2:23" x14ac:dyDescent="0.25">
      <c r="B8" s="207"/>
      <c r="C8" s="252"/>
      <c r="D8" s="253"/>
      <c r="E8" s="253"/>
      <c r="F8" s="253"/>
      <c r="G8" s="253"/>
      <c r="H8" s="254"/>
      <c r="J8" s="354"/>
      <c r="K8" s="355"/>
      <c r="L8" s="355"/>
      <c r="M8" s="355"/>
      <c r="N8" s="356"/>
      <c r="P8" s="354"/>
      <c r="Q8" s="355"/>
      <c r="R8" s="356"/>
      <c r="T8" s="354"/>
      <c r="U8" s="355"/>
      <c r="V8" s="356"/>
      <c r="W8" s="14"/>
    </row>
    <row r="9" spans="2:23" x14ac:dyDescent="0.25">
      <c r="B9" s="207"/>
      <c r="C9" s="252"/>
      <c r="D9" s="253"/>
      <c r="E9" s="253"/>
      <c r="F9" s="253"/>
      <c r="G9" s="253"/>
      <c r="H9" s="254"/>
      <c r="J9" s="354"/>
      <c r="K9" s="355"/>
      <c r="L9" s="355"/>
      <c r="M9" s="355"/>
      <c r="N9" s="356"/>
      <c r="P9" s="354"/>
      <c r="Q9" s="355"/>
      <c r="R9" s="356"/>
      <c r="T9" s="354"/>
      <c r="U9" s="355"/>
      <c r="V9" s="356"/>
      <c r="W9" s="14"/>
    </row>
    <row r="10" spans="2:23" x14ac:dyDescent="0.25">
      <c r="B10" s="207"/>
      <c r="C10" s="252"/>
      <c r="D10" s="253"/>
      <c r="E10" s="253"/>
      <c r="F10" s="253"/>
      <c r="G10" s="253"/>
      <c r="H10" s="254"/>
      <c r="J10" s="354"/>
      <c r="K10" s="355"/>
      <c r="L10" s="355"/>
      <c r="M10" s="355"/>
      <c r="N10" s="356"/>
      <c r="P10" s="354"/>
      <c r="Q10" s="355"/>
      <c r="R10" s="356"/>
      <c r="T10" s="354"/>
      <c r="U10" s="355"/>
      <c r="V10" s="356"/>
      <c r="W10" s="14"/>
    </row>
    <row r="11" spans="2:23" x14ac:dyDescent="0.25">
      <c r="B11" s="207"/>
      <c r="C11" s="252"/>
      <c r="D11" s="253"/>
      <c r="E11" s="253"/>
      <c r="F11" s="253"/>
      <c r="G11" s="253"/>
      <c r="H11" s="254"/>
      <c r="J11" s="354"/>
      <c r="K11" s="355"/>
      <c r="L11" s="355"/>
      <c r="M11" s="355"/>
      <c r="N11" s="356"/>
      <c r="P11" s="354"/>
      <c r="Q11" s="355"/>
      <c r="R11" s="356"/>
      <c r="T11" s="354"/>
      <c r="U11" s="355"/>
      <c r="V11" s="356"/>
      <c r="W11" s="14"/>
    </row>
    <row r="12" spans="2:23" ht="15.75" thickBot="1" x14ac:dyDescent="0.3">
      <c r="B12" s="207"/>
      <c r="C12" s="252"/>
      <c r="D12" s="253"/>
      <c r="E12" s="253"/>
      <c r="F12" s="253"/>
      <c r="G12" s="253"/>
      <c r="H12" s="254"/>
      <c r="J12" s="354"/>
      <c r="K12" s="355"/>
      <c r="L12" s="355"/>
      <c r="M12" s="355"/>
      <c r="N12" s="356"/>
      <c r="P12" s="357"/>
      <c r="Q12" s="358"/>
      <c r="R12" s="359"/>
      <c r="T12" s="357"/>
      <c r="U12" s="358"/>
      <c r="V12" s="359"/>
      <c r="W12" s="14"/>
    </row>
    <row r="13" spans="2:23" ht="7.5" customHeight="1" x14ac:dyDescent="0.25">
      <c r="B13" s="207"/>
      <c r="C13" s="252"/>
      <c r="D13" s="253"/>
      <c r="E13" s="253"/>
      <c r="F13" s="253"/>
      <c r="G13" s="253"/>
      <c r="H13" s="254"/>
      <c r="J13" s="354"/>
      <c r="K13" s="355"/>
      <c r="L13" s="355"/>
      <c r="M13" s="355"/>
      <c r="N13" s="356"/>
      <c r="W13" s="14"/>
    </row>
    <row r="14" spans="2:23" ht="15.75" thickBot="1" x14ac:dyDescent="0.3">
      <c r="B14" s="207"/>
      <c r="C14" s="252"/>
      <c r="D14" s="253"/>
      <c r="E14" s="253"/>
      <c r="F14" s="253"/>
      <c r="G14" s="253"/>
      <c r="H14" s="254"/>
      <c r="J14" s="354"/>
      <c r="K14" s="355"/>
      <c r="L14" s="355"/>
      <c r="M14" s="355"/>
      <c r="N14" s="356"/>
      <c r="P14" s="7" t="s">
        <v>3500</v>
      </c>
      <c r="T14" s="7" t="s">
        <v>3501</v>
      </c>
      <c r="W14" s="14"/>
    </row>
    <row r="15" spans="2:23" x14ac:dyDescent="0.25">
      <c r="B15" s="207"/>
      <c r="C15" s="252"/>
      <c r="D15" s="253"/>
      <c r="E15" s="253"/>
      <c r="F15" s="253"/>
      <c r="G15" s="253"/>
      <c r="H15" s="254"/>
      <c r="J15" s="354"/>
      <c r="K15" s="355"/>
      <c r="L15" s="355"/>
      <c r="M15" s="355"/>
      <c r="N15" s="356"/>
      <c r="P15" s="351" t="str">
        <f>IF($D$3=""," ",VLOOKUP($D$3,PMI!$A$10:$AT$634,47,FALSE))</f>
        <v xml:space="preserve"> </v>
      </c>
      <c r="Q15" s="352"/>
      <c r="R15" s="353"/>
      <c r="T15" s="351" t="str">
        <f>IF($D$3=""," ",VLOOKUP($D$3,PMI!$A$10:$AT$634,48,FALSE))</f>
        <v xml:space="preserve"> </v>
      </c>
      <c r="U15" s="352"/>
      <c r="V15" s="353"/>
      <c r="W15" s="14"/>
    </row>
    <row r="16" spans="2:23" ht="15.75" thickBot="1" x14ac:dyDescent="0.3">
      <c r="B16" s="207"/>
      <c r="C16" s="252"/>
      <c r="D16" s="253"/>
      <c r="E16" s="253"/>
      <c r="F16" s="253"/>
      <c r="G16" s="253"/>
      <c r="H16" s="254"/>
      <c r="J16" s="354"/>
      <c r="K16" s="355"/>
      <c r="L16" s="355"/>
      <c r="M16" s="355"/>
      <c r="N16" s="356"/>
      <c r="P16" s="357"/>
      <c r="Q16" s="358"/>
      <c r="R16" s="359"/>
      <c r="T16" s="357"/>
      <c r="U16" s="358"/>
      <c r="V16" s="359"/>
      <c r="W16" s="14"/>
    </row>
    <row r="17" spans="2:23" ht="9" customHeight="1" x14ac:dyDescent="0.25">
      <c r="B17" s="207"/>
      <c r="C17" s="252"/>
      <c r="D17" s="253"/>
      <c r="E17" s="253"/>
      <c r="F17" s="253"/>
      <c r="G17" s="253"/>
      <c r="H17" s="254"/>
      <c r="J17" s="354"/>
      <c r="K17" s="355"/>
      <c r="L17" s="355"/>
      <c r="M17" s="355"/>
      <c r="N17" s="356"/>
      <c r="W17" s="14"/>
    </row>
    <row r="18" spans="2:23" ht="15" customHeight="1" thickBot="1" x14ac:dyDescent="0.3">
      <c r="B18" s="207"/>
      <c r="C18" s="252"/>
      <c r="D18" s="253"/>
      <c r="E18" s="253"/>
      <c r="F18" s="253"/>
      <c r="G18" s="253"/>
      <c r="H18" s="254"/>
      <c r="J18" s="354"/>
      <c r="K18" s="355"/>
      <c r="L18" s="355"/>
      <c r="M18" s="355"/>
      <c r="N18" s="356"/>
      <c r="P18" s="7"/>
      <c r="W18" s="14"/>
    </row>
    <row r="19" spans="2:23" ht="15" customHeight="1" x14ac:dyDescent="0.25">
      <c r="B19" s="207"/>
      <c r="C19" s="252"/>
      <c r="D19" s="253"/>
      <c r="E19" s="253"/>
      <c r="F19" s="253"/>
      <c r="G19" s="253"/>
      <c r="H19" s="254"/>
      <c r="J19" s="354"/>
      <c r="K19" s="355"/>
      <c r="L19" s="355"/>
      <c r="M19" s="355"/>
      <c r="N19" s="356"/>
      <c r="P19" s="369"/>
      <c r="Q19" s="370"/>
      <c r="R19" s="370"/>
      <c r="S19" s="370"/>
      <c r="T19" s="370"/>
      <c r="U19" s="370"/>
      <c r="V19" s="371"/>
      <c r="W19" s="14"/>
    </row>
    <row r="20" spans="2:23" ht="15.75" thickBot="1" x14ac:dyDescent="0.3">
      <c r="B20" s="207"/>
      <c r="C20" s="255"/>
      <c r="D20" s="256"/>
      <c r="E20" s="256"/>
      <c r="F20" s="256"/>
      <c r="G20" s="256"/>
      <c r="H20" s="257"/>
      <c r="J20" s="357"/>
      <c r="K20" s="358"/>
      <c r="L20" s="358"/>
      <c r="M20" s="358"/>
      <c r="N20" s="359"/>
      <c r="P20" s="372"/>
      <c r="Q20" s="373"/>
      <c r="R20" s="373"/>
      <c r="S20" s="373"/>
      <c r="T20" s="373"/>
      <c r="U20" s="373"/>
      <c r="V20" s="374"/>
      <c r="W20" s="14"/>
    </row>
    <row r="21" spans="2:23" ht="6" customHeight="1" x14ac:dyDescent="0.25">
      <c r="B21" s="207"/>
      <c r="P21" s="372"/>
      <c r="Q21" s="373"/>
      <c r="R21" s="373"/>
      <c r="S21" s="373"/>
      <c r="T21" s="373"/>
      <c r="U21" s="373"/>
      <c r="V21" s="374"/>
      <c r="W21" s="14"/>
    </row>
    <row r="22" spans="2:23" ht="15.75" thickBot="1" x14ac:dyDescent="0.3">
      <c r="B22" s="207"/>
      <c r="C22" s="7" t="s">
        <v>3489</v>
      </c>
      <c r="J22" s="7" t="s">
        <v>3491</v>
      </c>
      <c r="M22" s="7" t="s">
        <v>3492</v>
      </c>
      <c r="P22" s="372"/>
      <c r="Q22" s="373"/>
      <c r="R22" s="373"/>
      <c r="S22" s="373"/>
      <c r="T22" s="373"/>
      <c r="U22" s="373"/>
      <c r="V22" s="374"/>
      <c r="W22" s="14"/>
    </row>
    <row r="23" spans="2:23" ht="15.75" customHeight="1" thickBot="1" x14ac:dyDescent="0.3">
      <c r="B23" s="207"/>
      <c r="C23" s="258"/>
      <c r="D23" s="259"/>
      <c r="E23" s="259"/>
      <c r="F23" s="259"/>
      <c r="G23" s="259"/>
      <c r="H23" s="260"/>
      <c r="J23" s="360" t="str">
        <f>IF($D$3=""," ",VLOOKUP($D$3,PMI!$A$10:$AT$634,12,FALSE))</f>
        <v xml:space="preserve"> </v>
      </c>
      <c r="K23" s="361"/>
      <c r="M23" s="362" t="str">
        <f ca="1">IF(OR(IF(J23=" "," ",J23-TODAY())&lt;0,N29=100%),"CUMPLIDO",IF(J23=" "," ",J23-TODAY()))</f>
        <v xml:space="preserve"> </v>
      </c>
      <c r="N23" s="363"/>
      <c r="P23" s="372"/>
      <c r="Q23" s="373"/>
      <c r="R23" s="373"/>
      <c r="S23" s="373"/>
      <c r="T23" s="373"/>
      <c r="U23" s="373"/>
      <c r="V23" s="374"/>
      <c r="W23" s="14"/>
    </row>
    <row r="24" spans="2:23" x14ac:dyDescent="0.25">
      <c r="B24" s="207"/>
      <c r="C24" s="261"/>
      <c r="D24" s="262"/>
      <c r="E24" s="262"/>
      <c r="F24" s="262"/>
      <c r="G24" s="262"/>
      <c r="H24" s="263"/>
      <c r="P24" s="372"/>
      <c r="Q24" s="373"/>
      <c r="R24" s="373"/>
      <c r="S24" s="373"/>
      <c r="T24" s="373"/>
      <c r="U24" s="373"/>
      <c r="V24" s="374"/>
      <c r="W24" s="14"/>
    </row>
    <row r="25" spans="2:23" ht="15.75" thickBot="1" x14ac:dyDescent="0.3">
      <c r="B25" s="207"/>
      <c r="C25" s="261"/>
      <c r="D25" s="262"/>
      <c r="E25" s="262"/>
      <c r="F25" s="262"/>
      <c r="G25" s="262"/>
      <c r="H25" s="263"/>
      <c r="J25" s="7" t="s">
        <v>3496</v>
      </c>
      <c r="M25" s="7" t="s">
        <v>3498</v>
      </c>
      <c r="P25" s="372"/>
      <c r="Q25" s="373"/>
      <c r="R25" s="373"/>
      <c r="S25" s="373"/>
      <c r="T25" s="373"/>
      <c r="U25" s="373"/>
      <c r="V25" s="374"/>
      <c r="W25" s="14"/>
    </row>
    <row r="26" spans="2:23" ht="15.75" customHeight="1" thickBot="1" x14ac:dyDescent="0.3">
      <c r="B26" s="207"/>
      <c r="C26" s="261"/>
      <c r="D26" s="262"/>
      <c r="E26" s="262"/>
      <c r="F26" s="262"/>
      <c r="G26" s="262"/>
      <c r="H26" s="263"/>
      <c r="J26" s="364" t="str">
        <f>IF($D$3=""," ",VLOOKUP($D$3,PMI!$A$10:$AT$634,36,FALSE))</f>
        <v xml:space="preserve"> </v>
      </c>
      <c r="K26" s="365"/>
      <c r="M26" s="349" t="str">
        <f>IF($D$3=""," ",VLOOKUP($D$3,PMI!$A$10:$AT$634,39,FALSE))</f>
        <v xml:space="preserve"> </v>
      </c>
      <c r="N26" s="350"/>
      <c r="P26" s="375"/>
      <c r="Q26" s="376"/>
      <c r="R26" s="376"/>
      <c r="S26" s="376"/>
      <c r="T26" s="376"/>
      <c r="U26" s="376"/>
      <c r="V26" s="377"/>
      <c r="W26" s="14"/>
    </row>
    <row r="27" spans="2:23" ht="15.75" thickBot="1" x14ac:dyDescent="0.3">
      <c r="B27" s="207"/>
      <c r="C27" s="261"/>
      <c r="D27" s="262"/>
      <c r="E27" s="262"/>
      <c r="F27" s="262"/>
      <c r="G27" s="262"/>
      <c r="H27" s="263"/>
      <c r="P27" s="7" t="s">
        <v>3503</v>
      </c>
      <c r="Q27" s="366"/>
      <c r="R27" s="367"/>
      <c r="S27" s="367"/>
      <c r="T27" s="368"/>
      <c r="U27" s="230" t="str">
        <f>IF(Q27="LUIS"," (LMSC)",IF(Q27="JUAN"," (JDTB)",IF(Q27="SERGIO"," (SPC)",IF(Q27="ANDREA"," (AARS)",""))))</f>
        <v/>
      </c>
      <c r="W27" s="14"/>
    </row>
    <row r="28" spans="2:23" ht="15.75" thickBot="1" x14ac:dyDescent="0.3">
      <c r="B28" s="207"/>
      <c r="C28" s="261"/>
      <c r="D28" s="262"/>
      <c r="E28" s="262"/>
      <c r="F28" s="262"/>
      <c r="G28" s="262"/>
      <c r="H28" s="263"/>
      <c r="J28" s="7" t="s">
        <v>3499</v>
      </c>
      <c r="K28" s="230"/>
      <c r="M28" s="269" t="s">
        <v>3494</v>
      </c>
      <c r="N28" s="270" t="s">
        <v>3495</v>
      </c>
      <c r="W28" s="14"/>
    </row>
    <row r="29" spans="2:23" ht="15.75" thickBot="1" x14ac:dyDescent="0.3">
      <c r="B29" s="207"/>
      <c r="C29" s="261"/>
      <c r="D29" s="262"/>
      <c r="E29" s="262"/>
      <c r="F29" s="262"/>
      <c r="G29" s="262"/>
      <c r="H29" s="263"/>
      <c r="J29" s="347" t="str">
        <f>IF($D$3=""," ",VLOOKUP($D$3,PMI!$A$10:$AT$634,46,FALSE))</f>
        <v xml:space="preserve"> </v>
      </c>
      <c r="K29" s="348"/>
      <c r="M29" s="231" t="str">
        <f>IF($D$3=""," ",VLOOKUP($D$3,PMI!$A$10:$AT$634,20,FALSE))</f>
        <v xml:space="preserve"> </v>
      </c>
      <c r="N29" s="248" t="str">
        <f>IF($D$3=""," ",VLOOKUP($D$3,PMI!$A$10:$AT$634,21,FALSE))</f>
        <v xml:space="preserve"> </v>
      </c>
      <c r="P29" s="271" t="s">
        <v>3504</v>
      </c>
      <c r="W29" s="14"/>
    </row>
    <row r="30" spans="2:23" ht="15.75" thickBot="1" x14ac:dyDescent="0.3">
      <c r="B30" s="207"/>
      <c r="C30" s="264"/>
      <c r="D30" s="265"/>
      <c r="E30" s="265"/>
      <c r="F30" s="265"/>
      <c r="G30" s="265"/>
      <c r="H30" s="266"/>
      <c r="N30" s="272" t="e">
        <f>1-N29</f>
        <v>#VALUE!</v>
      </c>
      <c r="W30" s="14"/>
    </row>
    <row r="31" spans="2:23" ht="15.75" thickBot="1" x14ac:dyDescent="0.3">
      <c r="B31" s="211"/>
      <c r="C31" s="12"/>
      <c r="D31" s="12"/>
      <c r="E31" s="12"/>
      <c r="F31" s="12"/>
      <c r="G31" s="12"/>
      <c r="H31" s="12"/>
      <c r="I31" s="12"/>
      <c r="J31" s="12"/>
      <c r="K31" s="12"/>
      <c r="L31" s="12"/>
      <c r="M31" s="12"/>
      <c r="N31" s="12"/>
      <c r="O31" s="12"/>
      <c r="P31" s="343" t="s">
        <v>3553</v>
      </c>
      <c r="Q31" s="343"/>
      <c r="R31" s="343"/>
      <c r="S31" s="343"/>
      <c r="T31" s="343"/>
      <c r="U31" s="343"/>
      <c r="V31" s="343"/>
      <c r="W31" s="344"/>
    </row>
    <row r="32" spans="2:23" x14ac:dyDescent="0.25">
      <c r="C32" s="224" t="str">
        <f>IF($D$3=""," ",VLOOKUP($D$3,PMI!$A$10:$AT$634,4,FALSE))</f>
        <v xml:space="preserve"> </v>
      </c>
    </row>
  </sheetData>
  <sheetProtection selectLockedCells="1"/>
  <mergeCells count="16">
    <mergeCell ref="G3:H4"/>
    <mergeCell ref="P31:W31"/>
    <mergeCell ref="C2:C3"/>
    <mergeCell ref="L3:M3"/>
    <mergeCell ref="M26:N26"/>
    <mergeCell ref="P6:R12"/>
    <mergeCell ref="J6:N20"/>
    <mergeCell ref="J23:K23"/>
    <mergeCell ref="M23:N23"/>
    <mergeCell ref="T6:V12"/>
    <mergeCell ref="J29:K29"/>
    <mergeCell ref="P15:R16"/>
    <mergeCell ref="T15:V16"/>
    <mergeCell ref="J26:K26"/>
    <mergeCell ref="Q27:T27"/>
    <mergeCell ref="P19:V26"/>
  </mergeCells>
  <conditionalFormatting sqref="M23:N23">
    <cfRule type="cellIs" dxfId="9" priority="8" operator="greaterThan">
      <formula>30</formula>
    </cfRule>
    <cfRule type="cellIs" dxfId="8" priority="9" operator="between">
      <formula>11</formula>
      <formula>30</formula>
    </cfRule>
    <cfRule type="cellIs" dxfId="7" priority="10" operator="between">
      <formula>0</formula>
      <formula>10</formula>
    </cfRule>
  </conditionalFormatting>
  <conditionalFormatting sqref="N29">
    <cfRule type="cellIs" dxfId="6" priority="5" operator="between">
      <formula>76%</formula>
      <formula>100%</formula>
    </cfRule>
    <cfRule type="cellIs" dxfId="5" priority="6" operator="between">
      <formula>51%</formula>
      <formula>75%</formula>
    </cfRule>
    <cfRule type="cellIs" dxfId="4" priority="7" operator="between">
      <formula>0</formula>
      <formula>0.5</formula>
    </cfRule>
  </conditionalFormatting>
  <conditionalFormatting sqref="M26:N26">
    <cfRule type="cellIs" dxfId="3" priority="2" operator="equal">
      <formula>"vencida"</formula>
    </cfRule>
    <cfRule type="cellIs" dxfId="2" priority="3" operator="equal">
      <formula>"en termino"</formula>
    </cfRule>
    <cfRule type="cellIs" dxfId="1" priority="4" operator="equal">
      <formula>"CUMPLIDA"</formula>
    </cfRule>
  </conditionalFormatting>
  <pageMargins left="0.7" right="0.7" top="0.75" bottom="0.75" header="0.3" footer="0.3"/>
  <pageSetup orientation="portrait" horizontalDpi="4294967293" r:id="rId1"/>
  <drawing r:id="rId2"/>
  <legacyDrawing r:id="rId3"/>
  <controls>
    <mc:AlternateContent xmlns:mc="http://schemas.openxmlformats.org/markup-compatibility/2006">
      <mc:Choice Requires="x14">
        <control shapeId="48135" r:id="rId4" name="TextBox2">
          <controlPr defaultSize="0" autoLine="0" autoPict="0" linkedCell="C32" r:id="rId5">
            <anchor moveWithCells="1">
              <from>
                <xdr:col>2</xdr:col>
                <xdr:colOff>19050</xdr:colOff>
                <xdr:row>22</xdr:row>
                <xdr:rowOff>9525</xdr:rowOff>
              </from>
              <to>
                <xdr:col>7</xdr:col>
                <xdr:colOff>504825</xdr:colOff>
                <xdr:row>29</xdr:row>
                <xdr:rowOff>190500</xdr:rowOff>
              </to>
            </anchor>
          </controlPr>
        </control>
      </mc:Choice>
      <mc:Fallback>
        <control shapeId="48135" r:id="rId4" name="TextBox2"/>
      </mc:Fallback>
    </mc:AlternateContent>
    <mc:AlternateContent xmlns:mc="http://schemas.openxmlformats.org/markup-compatibility/2006">
      <mc:Choice Requires="x14">
        <control shapeId="48133" r:id="rId6" name="TextBox1">
          <controlPr locked="0" defaultSize="0" autoLine="0" autoPict="0" linkedCell="C6" r:id="rId7">
            <anchor moveWithCells="1">
              <from>
                <xdr:col>2</xdr:col>
                <xdr:colOff>9525</xdr:colOff>
                <xdr:row>5</xdr:row>
                <xdr:rowOff>19050</xdr:rowOff>
              </from>
              <to>
                <xdr:col>7</xdr:col>
                <xdr:colOff>504825</xdr:colOff>
                <xdr:row>19</xdr:row>
                <xdr:rowOff>190500</xdr:rowOff>
              </to>
            </anchor>
          </controlPr>
        </control>
      </mc:Choice>
      <mc:Fallback>
        <control shapeId="48133" r:id="rId6" name="TextBox1"/>
      </mc:Fallback>
    </mc:AlternateContent>
    <mc:AlternateContent xmlns:mc="http://schemas.openxmlformats.org/markup-compatibility/2006">
      <mc:Choice Requires="x14">
        <control shapeId="48131" r:id="rId8" name="Botón 3">
          <controlPr defaultSize="0" print="0" autoFill="0" autoPict="0" macro="[0]!Limpiar">
            <anchor moveWithCells="1" sizeWithCells="1">
              <from>
                <xdr:col>16</xdr:col>
                <xdr:colOff>447675</xdr:colOff>
                <xdr:row>27</xdr:row>
                <xdr:rowOff>180975</xdr:rowOff>
              </from>
              <to>
                <xdr:col>17</xdr:col>
                <xdr:colOff>676275</xdr:colOff>
                <xdr:row>29</xdr:row>
                <xdr:rowOff>28575</xdr:rowOff>
              </to>
            </anchor>
          </controlPr>
        </control>
      </mc:Choice>
    </mc:AlternateContent>
    <mc:AlternateContent xmlns:mc="http://schemas.openxmlformats.org/markup-compatibility/2006">
      <mc:Choice Requires="x14">
        <control shapeId="48132" r:id="rId9" name="Botón 4">
          <controlPr defaultSize="0" print="0" autoFill="0" autoPict="0" macro="[0]!Acumular">
            <anchor moveWithCells="1" sizeWithCells="1">
              <from>
                <xdr:col>19</xdr:col>
                <xdr:colOff>295275</xdr:colOff>
                <xdr:row>27</xdr:row>
                <xdr:rowOff>180975</xdr:rowOff>
              </from>
              <to>
                <xdr:col>20</xdr:col>
                <xdr:colOff>542925</xdr:colOff>
                <xdr:row>29</xdr:row>
                <xdr:rowOff>28575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dimension ref="A1:U31"/>
  <sheetViews>
    <sheetView topLeftCell="C1" workbookViewId="0">
      <selection activeCell="G27" sqref="G27"/>
    </sheetView>
  </sheetViews>
  <sheetFormatPr baseColWidth="10" defaultRowHeight="15" x14ac:dyDescent="0.25"/>
  <cols>
    <col min="1" max="1" width="74.140625" bestFit="1" customWidth="1"/>
    <col min="2" max="2" width="22.42578125" bestFit="1" customWidth="1"/>
    <col min="3" max="3" width="12.28515625" bestFit="1" customWidth="1"/>
    <col min="4" max="4" width="12.5703125" bestFit="1" customWidth="1"/>
    <col min="5" max="5" width="20.42578125" customWidth="1"/>
    <col min="7" max="7" width="61.42578125" customWidth="1"/>
    <col min="8" max="8" width="15.140625" customWidth="1"/>
    <col min="10" max="10" width="11.85546875" bestFit="1" customWidth="1"/>
    <col min="18" max="18" width="46.28515625" customWidth="1"/>
    <col min="19" max="21" width="16.42578125" customWidth="1"/>
  </cols>
  <sheetData>
    <row r="1" spans="1:21" x14ac:dyDescent="0.25">
      <c r="A1" s="204" t="s">
        <v>218</v>
      </c>
      <c r="B1" t="s">
        <v>100</v>
      </c>
    </row>
    <row r="2" spans="1:21" x14ac:dyDescent="0.25">
      <c r="A2" s="204" t="s">
        <v>327</v>
      </c>
      <c r="B2" t="s">
        <v>100</v>
      </c>
    </row>
    <row r="3" spans="1:21" x14ac:dyDescent="0.25">
      <c r="G3" s="5" t="s">
        <v>207</v>
      </c>
      <c r="H3" s="5" t="s">
        <v>157</v>
      </c>
    </row>
    <row r="4" spans="1:21" x14ac:dyDescent="0.25">
      <c r="A4" s="204" t="s">
        <v>157</v>
      </c>
      <c r="B4" s="204" t="s">
        <v>70</v>
      </c>
      <c r="E4" s="1"/>
      <c r="G4" s="1" t="s">
        <v>208</v>
      </c>
      <c r="H4">
        <v>267</v>
      </c>
      <c r="I4" s="29"/>
      <c r="R4" s="5" t="s">
        <v>207</v>
      </c>
      <c r="S4" s="5" t="s">
        <v>72</v>
      </c>
      <c r="T4" s="5" t="s">
        <v>73</v>
      </c>
      <c r="U4" s="5" t="s">
        <v>74</v>
      </c>
    </row>
    <row r="5" spans="1:21" x14ac:dyDescent="0.25">
      <c r="A5" s="204" t="s">
        <v>71</v>
      </c>
      <c r="B5" t="s">
        <v>72</v>
      </c>
      <c r="C5" t="s">
        <v>73</v>
      </c>
      <c r="D5" t="s">
        <v>74</v>
      </c>
      <c r="E5" s="1"/>
      <c r="G5" s="1" t="s">
        <v>210</v>
      </c>
      <c r="H5">
        <v>54</v>
      </c>
      <c r="I5" s="29"/>
      <c r="R5" s="2" t="s">
        <v>208</v>
      </c>
      <c r="S5" s="3">
        <v>160</v>
      </c>
      <c r="T5" s="3">
        <v>76</v>
      </c>
      <c r="U5" s="3">
        <v>236</v>
      </c>
    </row>
    <row r="6" spans="1:21" x14ac:dyDescent="0.25">
      <c r="A6" s="1" t="s">
        <v>211</v>
      </c>
      <c r="B6">
        <v>29</v>
      </c>
      <c r="C6">
        <v>3</v>
      </c>
      <c r="D6">
        <v>32</v>
      </c>
      <c r="E6" s="1"/>
      <c r="G6" s="1" t="s">
        <v>211</v>
      </c>
      <c r="H6">
        <v>32</v>
      </c>
      <c r="I6" s="29"/>
      <c r="R6" s="2" t="s">
        <v>210</v>
      </c>
      <c r="S6" s="3">
        <v>40</v>
      </c>
      <c r="T6" s="3">
        <v>3</v>
      </c>
      <c r="U6" s="3">
        <v>43</v>
      </c>
    </row>
    <row r="7" spans="1:21" x14ac:dyDescent="0.25">
      <c r="A7" s="1" t="s">
        <v>208</v>
      </c>
      <c r="B7">
        <v>191</v>
      </c>
      <c r="C7">
        <v>76</v>
      </c>
      <c r="D7">
        <v>267</v>
      </c>
      <c r="E7" s="1"/>
      <c r="G7" s="1" t="s">
        <v>209</v>
      </c>
      <c r="H7">
        <v>23</v>
      </c>
      <c r="I7" s="29"/>
      <c r="R7" s="2" t="s">
        <v>211</v>
      </c>
      <c r="S7" s="3">
        <v>27</v>
      </c>
      <c r="T7" s="3">
        <v>5</v>
      </c>
      <c r="U7" s="3">
        <v>32</v>
      </c>
    </row>
    <row r="8" spans="1:21" x14ac:dyDescent="0.25">
      <c r="A8" s="1" t="s">
        <v>303</v>
      </c>
      <c r="B8">
        <v>2</v>
      </c>
      <c r="D8">
        <v>2</v>
      </c>
      <c r="E8" s="1"/>
      <c r="G8" s="1" t="s">
        <v>296</v>
      </c>
      <c r="H8">
        <v>18</v>
      </c>
      <c r="I8" s="29"/>
      <c r="R8" s="2" t="s">
        <v>209</v>
      </c>
      <c r="S8" s="3">
        <v>21</v>
      </c>
      <c r="T8" s="3">
        <v>2</v>
      </c>
      <c r="U8" s="3">
        <v>23</v>
      </c>
    </row>
    <row r="9" spans="1:21" x14ac:dyDescent="0.25">
      <c r="A9" s="1" t="s">
        <v>304</v>
      </c>
      <c r="B9">
        <v>1</v>
      </c>
      <c r="D9">
        <v>1</v>
      </c>
      <c r="E9" s="1"/>
      <c r="G9" s="1" t="s">
        <v>298</v>
      </c>
      <c r="H9">
        <v>17</v>
      </c>
      <c r="I9" s="29"/>
      <c r="R9" s="314" t="s">
        <v>296</v>
      </c>
      <c r="S9" s="315">
        <v>14</v>
      </c>
      <c r="T9" s="315">
        <v>4</v>
      </c>
      <c r="U9" s="315">
        <v>18</v>
      </c>
    </row>
    <row r="10" spans="1:21" x14ac:dyDescent="0.25">
      <c r="A10" s="1" t="s">
        <v>300</v>
      </c>
      <c r="B10">
        <v>2</v>
      </c>
      <c r="D10">
        <v>2</v>
      </c>
      <c r="E10" s="1"/>
      <c r="G10" s="1" t="s">
        <v>299</v>
      </c>
      <c r="H10">
        <v>17</v>
      </c>
      <c r="I10" s="29"/>
      <c r="R10" s="314" t="s">
        <v>298</v>
      </c>
      <c r="S10" s="315">
        <v>7</v>
      </c>
      <c r="T10" s="315">
        <v>10</v>
      </c>
      <c r="U10" s="315">
        <v>17</v>
      </c>
    </row>
    <row r="11" spans="1:21" x14ac:dyDescent="0.25">
      <c r="A11" s="1" t="s">
        <v>209</v>
      </c>
      <c r="B11">
        <v>22</v>
      </c>
      <c r="C11">
        <v>1</v>
      </c>
      <c r="D11">
        <v>23</v>
      </c>
      <c r="E11" s="1"/>
      <c r="G11" s="1" t="s">
        <v>303</v>
      </c>
      <c r="H11">
        <v>2</v>
      </c>
      <c r="I11" s="29"/>
      <c r="R11" s="314" t="s">
        <v>299</v>
      </c>
      <c r="S11" s="315">
        <v>15</v>
      </c>
      <c r="T11" s="315">
        <v>2</v>
      </c>
      <c r="U11" s="315">
        <v>17</v>
      </c>
    </row>
    <row r="12" spans="1:21" x14ac:dyDescent="0.25">
      <c r="A12" s="1" t="s">
        <v>298</v>
      </c>
      <c r="B12">
        <v>9</v>
      </c>
      <c r="C12">
        <v>8</v>
      </c>
      <c r="D12">
        <v>17</v>
      </c>
      <c r="E12" s="1"/>
      <c r="G12" s="1" t="s">
        <v>300</v>
      </c>
      <c r="H12">
        <v>2</v>
      </c>
      <c r="I12" s="29"/>
      <c r="R12" s="2" t="s">
        <v>303</v>
      </c>
      <c r="S12" s="3">
        <v>2</v>
      </c>
      <c r="T12" s="3"/>
      <c r="U12" s="3">
        <v>2</v>
      </c>
    </row>
    <row r="13" spans="1:21" x14ac:dyDescent="0.25">
      <c r="A13" s="1" t="s">
        <v>297</v>
      </c>
      <c r="B13">
        <v>1</v>
      </c>
      <c r="D13">
        <v>1</v>
      </c>
      <c r="E13" s="1"/>
      <c r="G13" s="1" t="s">
        <v>302</v>
      </c>
      <c r="H13">
        <v>2</v>
      </c>
      <c r="I13" s="29"/>
      <c r="R13" s="314" t="s">
        <v>300</v>
      </c>
      <c r="S13" s="315">
        <v>2</v>
      </c>
      <c r="T13" s="315"/>
      <c r="U13" s="315">
        <v>2</v>
      </c>
    </row>
    <row r="14" spans="1:21" x14ac:dyDescent="0.25">
      <c r="A14" s="1" t="s">
        <v>296</v>
      </c>
      <c r="B14">
        <v>14</v>
      </c>
      <c r="C14">
        <v>4</v>
      </c>
      <c r="D14">
        <v>18</v>
      </c>
      <c r="E14" s="1"/>
      <c r="G14" s="1" t="s">
        <v>304</v>
      </c>
      <c r="H14">
        <v>1</v>
      </c>
      <c r="I14" s="29"/>
      <c r="R14" s="314" t="s">
        <v>302</v>
      </c>
      <c r="S14" s="315">
        <v>1</v>
      </c>
      <c r="T14" s="315">
        <v>1</v>
      </c>
      <c r="U14" s="315">
        <v>2</v>
      </c>
    </row>
    <row r="15" spans="1:21" x14ac:dyDescent="0.25">
      <c r="A15" s="1" t="s">
        <v>210</v>
      </c>
      <c r="B15">
        <v>40</v>
      </c>
      <c r="C15">
        <v>14</v>
      </c>
      <c r="D15">
        <v>54</v>
      </c>
      <c r="E15" s="1"/>
      <c r="G15" s="1" t="s">
        <v>297</v>
      </c>
      <c r="H15">
        <v>1</v>
      </c>
      <c r="I15" s="29"/>
      <c r="R15" s="2" t="s">
        <v>304</v>
      </c>
      <c r="S15" s="3">
        <v>1</v>
      </c>
      <c r="T15" s="3"/>
      <c r="U15" s="3">
        <v>1</v>
      </c>
    </row>
    <row r="16" spans="1:21" x14ac:dyDescent="0.25">
      <c r="A16" s="1" t="s">
        <v>299</v>
      </c>
      <c r="B16">
        <v>15</v>
      </c>
      <c r="C16">
        <v>2</v>
      </c>
      <c r="D16">
        <v>17</v>
      </c>
      <c r="E16" s="1"/>
      <c r="G16" s="1" t="s">
        <v>301</v>
      </c>
      <c r="H16">
        <v>1</v>
      </c>
      <c r="R16" s="314" t="s">
        <v>297</v>
      </c>
      <c r="S16" s="315">
        <v>1</v>
      </c>
      <c r="T16" s="315"/>
      <c r="U16" s="315">
        <v>1</v>
      </c>
    </row>
    <row r="17" spans="1:21" x14ac:dyDescent="0.25">
      <c r="A17" s="1" t="s">
        <v>301</v>
      </c>
      <c r="B17">
        <v>1</v>
      </c>
      <c r="D17">
        <v>1</v>
      </c>
      <c r="E17" s="1"/>
      <c r="G17" s="1" t="s">
        <v>318</v>
      </c>
      <c r="H17">
        <v>1</v>
      </c>
      <c r="R17" s="314" t="s">
        <v>301</v>
      </c>
      <c r="S17" s="315">
        <v>1</v>
      </c>
      <c r="T17" s="315"/>
      <c r="U17" s="315">
        <v>1</v>
      </c>
    </row>
    <row r="18" spans="1:21" x14ac:dyDescent="0.25">
      <c r="A18" s="1" t="s">
        <v>318</v>
      </c>
      <c r="B18">
        <v>1</v>
      </c>
      <c r="D18">
        <v>1</v>
      </c>
      <c r="G18" s="4" t="s">
        <v>74</v>
      </c>
      <c r="H18" s="5">
        <f>SUM(H4:H17)</f>
        <v>438</v>
      </c>
      <c r="R18" s="314" t="s">
        <v>318</v>
      </c>
      <c r="S18" s="315">
        <v>1</v>
      </c>
      <c r="T18" s="315"/>
      <c r="U18" s="315">
        <v>1</v>
      </c>
    </row>
    <row r="19" spans="1:21" x14ac:dyDescent="0.25">
      <c r="A19" s="1" t="s">
        <v>302</v>
      </c>
      <c r="B19">
        <v>1</v>
      </c>
      <c r="C19">
        <v>1</v>
      </c>
      <c r="D19">
        <v>2</v>
      </c>
      <c r="R19" s="4" t="s">
        <v>74</v>
      </c>
      <c r="S19" s="5">
        <v>293</v>
      </c>
      <c r="T19" s="5">
        <v>103</v>
      </c>
      <c r="U19" s="5">
        <v>396</v>
      </c>
    </row>
    <row r="20" spans="1:21" x14ac:dyDescent="0.25">
      <c r="A20" s="1" t="s">
        <v>74</v>
      </c>
      <c r="B20">
        <v>329</v>
      </c>
      <c r="C20">
        <v>109</v>
      </c>
      <c r="D20">
        <v>438</v>
      </c>
      <c r="G20" s="6" t="s">
        <v>71</v>
      </c>
      <c r="H20" s="6" t="s">
        <v>157</v>
      </c>
    </row>
    <row r="21" spans="1:21" x14ac:dyDescent="0.25">
      <c r="G21" s="1" t="s">
        <v>208</v>
      </c>
      <c r="H21">
        <f>VLOOKUP(G21,$G$4:$H$16,2,FALSE)</f>
        <v>267</v>
      </c>
      <c r="I21" s="29">
        <f t="shared" ref="I21:I27" si="0">+H21/$H$18</f>
        <v>0.6095890410958904</v>
      </c>
      <c r="J21" s="28">
        <v>0.59</v>
      </c>
    </row>
    <row r="22" spans="1:21" x14ac:dyDescent="0.25">
      <c r="G22" s="1" t="s">
        <v>210</v>
      </c>
      <c r="H22">
        <f t="shared" ref="H22:H26" si="1">VLOOKUP(G22,$G$4:$H$16,2,FALSE)</f>
        <v>54</v>
      </c>
      <c r="I22" s="29">
        <f t="shared" si="0"/>
        <v>0.12328767123287671</v>
      </c>
      <c r="J22" s="28">
        <v>0.11</v>
      </c>
    </row>
    <row r="23" spans="1:21" x14ac:dyDescent="0.25">
      <c r="G23" s="1" t="s">
        <v>211</v>
      </c>
      <c r="H23">
        <f t="shared" si="1"/>
        <v>32</v>
      </c>
      <c r="I23" s="29">
        <f t="shared" si="0"/>
        <v>7.3059360730593603E-2</v>
      </c>
      <c r="J23" s="28">
        <v>0.08</v>
      </c>
    </row>
    <row r="24" spans="1:21" x14ac:dyDescent="0.25">
      <c r="G24" s="1" t="s">
        <v>209</v>
      </c>
      <c r="H24">
        <f t="shared" si="1"/>
        <v>23</v>
      </c>
      <c r="I24" s="29">
        <f t="shared" si="0"/>
        <v>5.2511415525114152E-2</v>
      </c>
      <c r="J24" s="28">
        <v>0.05</v>
      </c>
    </row>
    <row r="25" spans="1:21" x14ac:dyDescent="0.25">
      <c r="G25" s="1" t="s">
        <v>303</v>
      </c>
      <c r="H25">
        <f t="shared" si="1"/>
        <v>2</v>
      </c>
      <c r="I25" s="29">
        <f t="shared" si="0"/>
        <v>4.5662100456621002E-3</v>
      </c>
      <c r="J25" s="28">
        <v>0.01</v>
      </c>
    </row>
    <row r="26" spans="1:21" x14ac:dyDescent="0.25">
      <c r="G26" s="1" t="s">
        <v>304</v>
      </c>
      <c r="H26">
        <f t="shared" si="1"/>
        <v>1</v>
      </c>
      <c r="I26" s="29">
        <f t="shared" si="0"/>
        <v>2.2831050228310501E-3</v>
      </c>
      <c r="J26" s="28">
        <v>0.01</v>
      </c>
    </row>
    <row r="27" spans="1:21" x14ac:dyDescent="0.25">
      <c r="G27" s="1" t="s">
        <v>331</v>
      </c>
      <c r="H27">
        <v>59</v>
      </c>
      <c r="I27" s="29">
        <f t="shared" si="0"/>
        <v>0.13470319634703196</v>
      </c>
      <c r="J27" s="28">
        <v>0.15</v>
      </c>
    </row>
    <row r="28" spans="1:21" x14ac:dyDescent="0.25">
      <c r="G28" s="1"/>
      <c r="I28" s="29"/>
    </row>
    <row r="29" spans="1:21" x14ac:dyDescent="0.25">
      <c r="G29" s="1"/>
      <c r="I29" s="29"/>
    </row>
    <row r="30" spans="1:21" x14ac:dyDescent="0.25">
      <c r="G30" s="1"/>
      <c r="I30" s="29"/>
    </row>
    <row r="31" spans="1:21" x14ac:dyDescent="0.25">
      <c r="G31" s="1"/>
      <c r="I31" s="29"/>
    </row>
  </sheetData>
  <sortState ref="E4:F17">
    <sortCondition descending="1" ref="F4:F17"/>
  </sortState>
  <pageMargins left="0.7" right="0.7" top="0.75" bottom="0.75" header="0.3" footer="0.3"/>
  <pageSetup orientation="portrait" horizontalDpi="4294967293"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F12"/>
  <sheetViews>
    <sheetView workbookViewId="0">
      <selection activeCell="C3" sqref="C3"/>
    </sheetView>
  </sheetViews>
  <sheetFormatPr baseColWidth="10" defaultRowHeight="15" x14ac:dyDescent="0.25"/>
  <cols>
    <col min="1" max="1" width="61.140625" bestFit="1" customWidth="1"/>
    <col min="2" max="2" width="22.42578125" customWidth="1"/>
    <col min="3" max="3" width="13.85546875" customWidth="1"/>
    <col min="4" max="4" width="6.85546875" customWidth="1"/>
    <col min="5" max="5" width="6.7109375" customWidth="1"/>
    <col min="6" max="6" width="12.5703125" bestFit="1" customWidth="1"/>
  </cols>
  <sheetData>
    <row r="1" spans="1:6" x14ac:dyDescent="0.25">
      <c r="A1" s="204" t="s">
        <v>102</v>
      </c>
      <c r="B1" t="s">
        <v>100</v>
      </c>
    </row>
    <row r="2" spans="1:6" x14ac:dyDescent="0.25">
      <c r="A2" s="204" t="s">
        <v>218</v>
      </c>
      <c r="B2" t="s">
        <v>100</v>
      </c>
    </row>
    <row r="3" spans="1:6" x14ac:dyDescent="0.25">
      <c r="A3" s="204" t="s">
        <v>327</v>
      </c>
      <c r="B3" t="s">
        <v>100</v>
      </c>
    </row>
    <row r="5" spans="1:6" x14ac:dyDescent="0.25">
      <c r="A5" s="204" t="s">
        <v>157</v>
      </c>
      <c r="B5" s="204" t="s">
        <v>70</v>
      </c>
    </row>
    <row r="6" spans="1:6" x14ac:dyDescent="0.25">
      <c r="A6" s="204" t="s">
        <v>71</v>
      </c>
      <c r="B6" t="s">
        <v>84</v>
      </c>
      <c r="C6" t="s">
        <v>85</v>
      </c>
      <c r="D6" t="s">
        <v>30</v>
      </c>
      <c r="E6" t="s">
        <v>26</v>
      </c>
      <c r="F6" t="s">
        <v>74</v>
      </c>
    </row>
    <row r="7" spans="1:6" x14ac:dyDescent="0.25">
      <c r="A7" s="1" t="s">
        <v>21</v>
      </c>
      <c r="B7">
        <v>19</v>
      </c>
      <c r="C7">
        <v>16</v>
      </c>
      <c r="D7">
        <v>14</v>
      </c>
      <c r="E7">
        <v>3</v>
      </c>
      <c r="F7">
        <v>52</v>
      </c>
    </row>
    <row r="8" spans="1:6" x14ac:dyDescent="0.25">
      <c r="A8" s="1" t="s">
        <v>55</v>
      </c>
      <c r="C8">
        <v>2</v>
      </c>
      <c r="F8">
        <v>2</v>
      </c>
    </row>
    <row r="9" spans="1:6" x14ac:dyDescent="0.25">
      <c r="A9" s="1" t="s">
        <v>41</v>
      </c>
      <c r="B9">
        <v>1</v>
      </c>
      <c r="C9">
        <v>1</v>
      </c>
      <c r="F9">
        <v>2</v>
      </c>
    </row>
    <row r="10" spans="1:6" x14ac:dyDescent="0.25">
      <c r="A10" s="1" t="s">
        <v>28</v>
      </c>
      <c r="B10">
        <v>18</v>
      </c>
      <c r="C10">
        <v>17</v>
      </c>
      <c r="D10">
        <v>19</v>
      </c>
      <c r="E10">
        <v>6</v>
      </c>
      <c r="F10">
        <v>60</v>
      </c>
    </row>
    <row r="11" spans="1:6" x14ac:dyDescent="0.25">
      <c r="A11" s="1" t="s">
        <v>24</v>
      </c>
      <c r="B11">
        <v>1</v>
      </c>
      <c r="C11">
        <v>5</v>
      </c>
      <c r="F11">
        <v>6</v>
      </c>
    </row>
    <row r="12" spans="1:6" x14ac:dyDescent="0.25">
      <c r="A12" s="1" t="s">
        <v>74</v>
      </c>
      <c r="B12">
        <v>39</v>
      </c>
      <c r="C12">
        <v>41</v>
      </c>
      <c r="D12">
        <v>33</v>
      </c>
      <c r="E12">
        <v>9</v>
      </c>
      <c r="F12">
        <v>122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dimension ref="A1:F9"/>
  <sheetViews>
    <sheetView workbookViewId="0">
      <selection activeCell="C3" sqref="C3"/>
    </sheetView>
  </sheetViews>
  <sheetFormatPr baseColWidth="10" defaultRowHeight="15" x14ac:dyDescent="0.25"/>
  <cols>
    <col min="1" max="1" width="17.5703125" bestFit="1" customWidth="1"/>
    <col min="2" max="2" width="22.42578125" bestFit="1" customWidth="1"/>
    <col min="3" max="3" width="3.85546875" customWidth="1"/>
    <col min="4" max="4" width="3" customWidth="1"/>
    <col min="5" max="5" width="11" bestFit="1" customWidth="1"/>
    <col min="6" max="6" width="12.5703125" bestFit="1" customWidth="1"/>
  </cols>
  <sheetData>
    <row r="1" spans="1:6" x14ac:dyDescent="0.25">
      <c r="A1" s="204" t="s">
        <v>218</v>
      </c>
      <c r="B1" t="s">
        <v>100</v>
      </c>
    </row>
    <row r="2" spans="1:6" x14ac:dyDescent="0.25">
      <c r="A2" s="204" t="s">
        <v>327</v>
      </c>
      <c r="B2" t="s">
        <v>100</v>
      </c>
    </row>
    <row r="4" spans="1:6" x14ac:dyDescent="0.25">
      <c r="A4" s="204" t="s">
        <v>157</v>
      </c>
      <c r="B4" s="204" t="s">
        <v>70</v>
      </c>
    </row>
    <row r="5" spans="1:6" x14ac:dyDescent="0.25">
      <c r="A5" s="204" t="s">
        <v>71</v>
      </c>
      <c r="B5" t="s">
        <v>221</v>
      </c>
      <c r="C5" t="s">
        <v>18</v>
      </c>
      <c r="D5" t="s">
        <v>25</v>
      </c>
      <c r="E5" t="s">
        <v>288</v>
      </c>
      <c r="F5" t="s">
        <v>74</v>
      </c>
    </row>
    <row r="6" spans="1:6" x14ac:dyDescent="0.25">
      <c r="A6" s="1" t="s">
        <v>217</v>
      </c>
      <c r="C6">
        <v>21</v>
      </c>
      <c r="D6">
        <v>52</v>
      </c>
      <c r="F6">
        <v>73</v>
      </c>
    </row>
    <row r="7" spans="1:6" x14ac:dyDescent="0.25">
      <c r="A7" s="1" t="s">
        <v>216</v>
      </c>
      <c r="B7">
        <v>1</v>
      </c>
      <c r="C7">
        <v>4</v>
      </c>
      <c r="D7">
        <v>10</v>
      </c>
      <c r="E7">
        <v>2</v>
      </c>
      <c r="F7">
        <v>17</v>
      </c>
    </row>
    <row r="8" spans="1:6" x14ac:dyDescent="0.25">
      <c r="A8" s="1" t="s">
        <v>215</v>
      </c>
      <c r="B8">
        <v>31</v>
      </c>
      <c r="D8">
        <v>2</v>
      </c>
      <c r="F8">
        <v>33</v>
      </c>
    </row>
    <row r="9" spans="1:6" x14ac:dyDescent="0.25">
      <c r="A9" s="1" t="s">
        <v>74</v>
      </c>
      <c r="B9">
        <v>32</v>
      </c>
      <c r="C9">
        <v>25</v>
      </c>
      <c r="D9">
        <v>64</v>
      </c>
      <c r="E9">
        <v>2</v>
      </c>
      <c r="F9">
        <v>123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dimension ref="A1:A3"/>
  <sheetViews>
    <sheetView workbookViewId="0">
      <selection activeCell="C27" sqref="C27"/>
    </sheetView>
  </sheetViews>
  <sheetFormatPr baseColWidth="10" defaultRowHeight="15" x14ac:dyDescent="0.25"/>
  <sheetData>
    <row r="1" spans="1:1" x14ac:dyDescent="0.25">
      <c r="A1" t="s">
        <v>215</v>
      </c>
    </row>
    <row r="2" spans="1:1" x14ac:dyDescent="0.25">
      <c r="A2" t="s">
        <v>216</v>
      </c>
    </row>
    <row r="3" spans="1:1" x14ac:dyDescent="0.25">
      <c r="A3" t="s">
        <v>217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V i s u a l i z a t i o n   x m l n s : x s d = " h t t p : / / w w w . w 3 . o r g / 2 0 0 1 / X M L S c h e m a "   x m l n s : x s i = " h t t p : / / w w w . w 3 . o r g / 2 0 0 1 / X M L S c h e m a - i n s t a n c e "   x m l n s = " h t t p : / / m i c r o s o f t . d a t a . v i s u a l i z a t i o n . C l i e n t . E x c e l / 1 . 0 " > < T o u r s > < T o u r   N a m e = " P a s e o   1 "   I d = " { 4 3 5 E D 6 6 4 - 5 F 0 6 - 4 1 3 C - 8 D 5 0 - C 5 9 5 5 1 0 2 6 A 1 6 } "   T o u r I d = " 9 7 a f 3 a 4 d - 3 0 7 0 - 4 a 0 1 - 8 0 a 4 - 5 1 0 0 9 b a 1 6 f 8 4 "   X m l V e r = " 6 "   M i n X m l V e r = " 3 " > < D e s c r i p t i o n > L a   d e s c r i p c i � n   d e l   p a s e o   v a   a q u � < / D e s c r i p t i o n > < 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T o u r > < / T o u r s > < / V i s u a l i z a t i o n > 
</file>

<file path=customXml/item2.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e e a a 1 2 2 d - a 9 2 b - 4 0 8 b - 8 2 7 d - 4 a d 3 7 b 9 9 3 5 5 6 " > < T r a n s i t i o n > M o v e T o < / T r a n s i t i o n > < E f f e c t > S t a t i o n < / E f f e c t > < T h e m e > B i n g R o a d < / T h e m e > < T h e m e W i t h L a b e l > t r u e < / T h e m e W i t h L a b e l > < F l a t M o d e E n a b l e d > f a l s e < / F l a t M o d e E n a b l e d > < D u r a t i o n > 1 0 0 0 0 0 0 0 0 < / D u r a t i o n > < T r a n s i t i o n D u r a t i o n > 3 0 0 0 0 0 0 0 < / T r a n s i t i o n D u r a t i o n > < S p e e d > 0 . 5 < / S p e e d > < F r a m e > < C a m e r a > < L a t i t u d e > 3 . 9 4 0 4 4 6 9 2 4 5 6 2 9 6 3 6 < / L a t i t u d e > < L o n g i t u d e > - 7 3 . 2 0 9 7 7 9 4 3 4 4 3 0 3 8 8 < / L o n g i t u d e > < R o t a t i o n > 0 < / R o t a t i o n > < P i v o t A n g l e > - 0 . 1 9 0 4 4 9 3 3 5 1 2 5 0 0 1 8 4 < / P i v o t A n g l e > < D i s t a n c e > 0 . 3 9 3 4 4 9 1 5 5 6 9 3 4 2 2 6 5 < / D i s t a n c e > < / C a m e r a > < 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 G u i d = " c b a 1 b 2 4 b - 3 e 5 d - 4 5 c 1 - 8 6 5 8 - 7 c 6 2 0 e f f f d c f "   R e v = " 1 "   R e v G u i d = " 7 d c 6 2 d 4 0 - e 2 0 b - 4 3 f c - b 0 c a - 9 9 3 a c f 9 b 3 4 9 5 " 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L S t a t e   x m l n s : x s d = " h t t p : / / w w w . w 3 . o r g / 2 0 0 1 / X M L S c h e m a "   x m l n s : x s i = " h t t p : / / w w w . w 3 . o r g / 2 0 0 1 / X M L S c h e m a - i n s t a n c e "   x m l n s = " h t t p : / / m i c r o s o f t . d a t a . v i s u a l i z a t i o n . C l i e n t . E x c e l . L S t a t e / 1 . 0 " > < c g > H 4 s I A A A A A A A E A L 2 S z W 4 C I R S F X 4 W w F 9 D x Z z T D m N b E x s R u b N J 0 S w c c S R l o g X G 0 r 9 Z F H 6 m v 0 D t q T L W L 7 r o g 5 H L P u X y c 8 P X x m U 1 3 l U F b 5 Y N 2 l u M u Y R g p W z i p b c l x H d e d F E / z 7 B b K p Y h L Z 2 e i 2 C g E J h s m u y A 5 3 s T 4 O q G 0 a R r S J M T 5 k v Y Y 6 9 K n + + U D K C u B z 2 L 9 t 7 i j b Y j C F g r n 2 S I c n W d X p Q v v g l t H I k U U Z K t D L Y x + F x H Q S a l c I m n L D 0 7 0 w v H 0 r V Z + z w t n X P W s B R w / C l M r t C k 4 X g s T 2 i v u l F u p 4 E z d j g h X N T K R 4 4 S M W T p O G B s m v f 5 o m G J k I K b O K C F s l P Q H g 7 T L B v 3 h G E I D 8 c z V N v r 9 S p U w D s b P n a 9 E j E r e S O l V C P n s B J P R X 6 3 s p J l r Z S S g h O g h c 7 Q L e m K 1 4 T j 6 W m F E / 7 P x A / d I k 2 f 0 i p J e J A j 9 i x q e Q Q + h w 7 5 o V 3 t w 9 Z X y b 2 v 4 Z i a F A g 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27438135-F300-4CB1-86F7-7AF10618122C}">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435ED664-5F06-413C-8D50-C59551026A16}">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6EEB13DE-80E6-4491-A5DC-407C3359C65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PMI</vt:lpstr>
      <vt:lpstr>PMI Tabla</vt:lpstr>
      <vt:lpstr>Análisis</vt:lpstr>
      <vt:lpstr>Dashboard</vt:lpstr>
      <vt:lpstr>Consulta</vt:lpstr>
      <vt:lpstr>TD Por modo</vt:lpstr>
      <vt:lpstr>Hallazgos Dr. Medellín</vt:lpstr>
      <vt:lpstr>Revisión Dr. Medellín</vt:lpstr>
      <vt:lpstr>No borrar 1</vt:lpstr>
      <vt:lpstr>No borrar 2</vt:lpstr>
      <vt:lpstr>No borrar 3</vt:lpstr>
      <vt:lpstr>Temporal</vt:lpstr>
      <vt:lpstr>Resumen 31 Enero 2019</vt:lpstr>
      <vt:lpstr>PMI!Área_de_impresión</vt:lpstr>
      <vt:lpstr>'PMI Tabla'!Área_de_impresión</vt:lpstr>
      <vt:lpstr>Casos_sometidos_a_Tribunal_arbitramento</vt:lpstr>
      <vt:lpstr>Desplazamiento_de_cronograma</vt:lpstr>
      <vt:lpstr>Falta_de_seguimiento_y_control</vt:lpstr>
      <vt:lpstr>Impacto</vt:lpstr>
      <vt:lpstr>Key_Concept</vt:lpstr>
      <vt:lpstr>No_competencia_de_la_ANI</vt:lpstr>
      <vt:lpstr>Pago_de_intereses_de_mora</vt:lpstr>
      <vt:lpstr>Panel_de_expertos</vt:lpstr>
      <vt:lpstr>Problemas_de_gestión_predial</vt:lpstr>
      <vt:lpstr>Problemas_de_planeación</vt:lpstr>
      <vt:lpstr>Problemas_en_actuaciones_contractuales</vt:lpstr>
      <vt:lpstr>Problemas_en_la_gestión_administrativa_y_financiera_de_la_ANI</vt:lpstr>
      <vt:lpstr>Problemas_en_la_gestión_del_talento_humano_de_la_ANI</vt:lpstr>
      <vt:lpstr>Problemas_en_mediciones_contractuales</vt:lpstr>
      <vt:lpstr>Recomendacion</vt:lpstr>
      <vt:lpstr>Rendimientos_financieros</vt:lpstr>
      <vt:lpstr>PMI!Títulos_a_imprimir</vt:lpstr>
      <vt:lpstr>'PMI Tabla'!Títulos_a_imprimir</vt:lpstr>
      <vt:lpstr>Tribunal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Augusto Godoy Rivera</dc:creator>
  <cp:lastModifiedBy>Juan Diego Toro Bautista</cp:lastModifiedBy>
  <cp:revision/>
  <cp:lastPrinted>2019-01-02T18:38:50Z</cp:lastPrinted>
  <dcterms:created xsi:type="dcterms:W3CDTF">2015-03-19T13:40:45Z</dcterms:created>
  <dcterms:modified xsi:type="dcterms:W3CDTF">2019-02-06T16:57:07Z</dcterms:modified>
</cp:coreProperties>
</file>